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9E9AC851-2EFF-7944-B99A-49E313C5823C}"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T4" i="1"/>
  <c r="BF5" i="1"/>
  <c r="BT5" i="1"/>
  <c r="BF6" i="1"/>
  <c r="BT6" i="1"/>
  <c r="BF7" i="1"/>
  <c r="BT7" i="1"/>
  <c r="BF8" i="1"/>
  <c r="BT8" i="1"/>
  <c r="BF9" i="1"/>
  <c r="BT9" i="1"/>
  <c r="BF10" i="1"/>
  <c r="BT10" i="1"/>
  <c r="BT11" i="1"/>
  <c r="BT12" i="1"/>
  <c r="BF13" i="1"/>
  <c r="BT13" i="1"/>
  <c r="BF14" i="1"/>
  <c r="BT14" i="1"/>
  <c r="BF15" i="1"/>
  <c r="BT15" i="1"/>
  <c r="BF16" i="1"/>
  <c r="BT16" i="1"/>
  <c r="BF17" i="1"/>
  <c r="BT17" i="1"/>
  <c r="BF18" i="1"/>
  <c r="BT18" i="1"/>
  <c r="BF19" i="1"/>
  <c r="BT19" i="1"/>
  <c r="BF20" i="1"/>
  <c r="BT20" i="1"/>
  <c r="BT21" i="1"/>
  <c r="BF22" i="1"/>
  <c r="BT22" i="1"/>
  <c r="BF23" i="1"/>
  <c r="BT23" i="1"/>
  <c r="BT24" i="1"/>
  <c r="BT25" i="1"/>
  <c r="BT26" i="1"/>
  <c r="BT27" i="1"/>
  <c r="BT28" i="1"/>
  <c r="BF29" i="1"/>
  <c r="BT29" i="1"/>
  <c r="BF30" i="1"/>
  <c r="BT30" i="1"/>
  <c r="BT31" i="1"/>
  <c r="BF32" i="1"/>
  <c r="BT32" i="1"/>
  <c r="BF33" i="1"/>
  <c r="BT33" i="1"/>
  <c r="BF34" i="1"/>
  <c r="BT34" i="1"/>
  <c r="BT35" i="1"/>
  <c r="BT36"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T55" i="1"/>
  <c r="BT56" i="1"/>
  <c r="BT57" i="1"/>
  <c r="BF58" i="1"/>
  <c r="BT58" i="1"/>
  <c r="BF59" i="1"/>
  <c r="BT59" i="1"/>
  <c r="BF60" i="1"/>
  <c r="BT60" i="1"/>
  <c r="BT61" i="1"/>
  <c r="BF62" i="1"/>
  <c r="BT62" i="1"/>
  <c r="BF63" i="1"/>
  <c r="BT63" i="1"/>
  <c r="BF64" i="1"/>
  <c r="BT64" i="1"/>
  <c r="BF65" i="1"/>
  <c r="BT65" i="1"/>
  <c r="BF66" i="1"/>
  <c r="BT66" i="1"/>
  <c r="BF67" i="1"/>
  <c r="BT67" i="1"/>
  <c r="BF68" i="1"/>
  <c r="BT68" i="1"/>
  <c r="BF69" i="1"/>
  <c r="BT69" i="1"/>
  <c r="BF70" i="1"/>
  <c r="BT70" i="1"/>
  <c r="BT71" i="1"/>
  <c r="BT72" i="1"/>
  <c r="BT73"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T120" i="1"/>
  <c r="BF121" i="1"/>
  <c r="BT121" i="1"/>
  <c r="BF122" i="1"/>
  <c r="BT122" i="1"/>
  <c r="BF123" i="1"/>
  <c r="BT123" i="1"/>
  <c r="BF124" i="1"/>
  <c r="BT124" i="1"/>
  <c r="BF125" i="1"/>
  <c r="BT125" i="1"/>
  <c r="BT126" i="1"/>
  <c r="BF127" i="1"/>
  <c r="BT127" i="1"/>
  <c r="BT128" i="1"/>
  <c r="BT129" i="1"/>
  <c r="BF130" i="1"/>
  <c r="BT130" i="1"/>
  <c r="BT131" i="1"/>
  <c r="BT132" i="1"/>
  <c r="BT133" i="1"/>
  <c r="BT134" i="1"/>
  <c r="BF135" i="1"/>
  <c r="BT135" i="1"/>
  <c r="BT136" i="1"/>
  <c r="BF137" i="1"/>
  <c r="BT137" i="1"/>
  <c r="BT138" i="1"/>
  <c r="BT139" i="1"/>
  <c r="BT140" i="1"/>
  <c r="BT141" i="1"/>
  <c r="BF142" i="1"/>
  <c r="BT142" i="1"/>
  <c r="BF143" i="1"/>
  <c r="BT143" i="1"/>
  <c r="BF144" i="1"/>
  <c r="BT144" i="1"/>
  <c r="BF145" i="1"/>
  <c r="BT145" i="1"/>
  <c r="BF146" i="1"/>
  <c r="BT146" i="1"/>
  <c r="BF147" i="1"/>
  <c r="BT147" i="1"/>
  <c r="BF148" i="1"/>
  <c r="BT148" i="1"/>
  <c r="BF149" i="1"/>
  <c r="BT149" i="1"/>
  <c r="BF150" i="1"/>
  <c r="BT150" i="1"/>
  <c r="BT151" i="1"/>
  <c r="BF152" i="1"/>
  <c r="BT152" i="1"/>
  <c r="BF153" i="1"/>
  <c r="BT153" i="1"/>
  <c r="BF154" i="1"/>
  <c r="BT154" i="1"/>
  <c r="BF155" i="1"/>
  <c r="BT155" i="1"/>
  <c r="BF156" i="1"/>
  <c r="BT156" i="1"/>
  <c r="BF157" i="1"/>
  <c r="BT157"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T170" i="1"/>
  <c r="BF171" i="1"/>
  <c r="BT171" i="1"/>
  <c r="BT172" i="1"/>
  <c r="BF173" i="1"/>
  <c r="BT173" i="1"/>
  <c r="BF174" i="1"/>
  <c r="BT174" i="1"/>
  <c r="BT175" i="1"/>
  <c r="BF176" i="1"/>
  <c r="BT176" i="1"/>
  <c r="BF177" i="1"/>
  <c r="BT177" i="1"/>
  <c r="BF178" i="1"/>
  <c r="BT178" i="1"/>
  <c r="BF179" i="1"/>
  <c r="BT179" i="1"/>
  <c r="BF180" i="1"/>
  <c r="BT180" i="1"/>
  <c r="BF181" i="1"/>
  <c r="BT181" i="1"/>
  <c r="BF182" i="1"/>
  <c r="BT182" i="1"/>
  <c r="BF183" i="1"/>
  <c r="BT183" i="1"/>
  <c r="BF184" i="1"/>
  <c r="BT184" i="1"/>
  <c r="BF185" i="1"/>
  <c r="BT185" i="1"/>
  <c r="BT186" i="1"/>
  <c r="BT187" i="1"/>
  <c r="BT188" i="1"/>
  <c r="BT189" i="1"/>
  <c r="BF190" i="1"/>
  <c r="BT190" i="1"/>
  <c r="BF191" i="1"/>
  <c r="BT191" i="1"/>
  <c r="BT192" i="1"/>
  <c r="BF193" i="1"/>
  <c r="BT193" i="1"/>
  <c r="BF194" i="1"/>
  <c r="BT194" i="1"/>
  <c r="BF195" i="1"/>
  <c r="BT195" i="1"/>
  <c r="BF196" i="1"/>
  <c r="BT196" i="1"/>
  <c r="BF197" i="1"/>
  <c r="BT197" i="1"/>
  <c r="BT198" i="1"/>
  <c r="BF199" i="1"/>
  <c r="BT199" i="1"/>
  <c r="BF200" i="1"/>
  <c r="BT200" i="1"/>
  <c r="BF201" i="1"/>
  <c r="BT201" i="1"/>
  <c r="BF202" i="1"/>
  <c r="BT202" i="1"/>
  <c r="BF203" i="1"/>
  <c r="BT203" i="1"/>
  <c r="BF204" i="1"/>
  <c r="BT204" i="1"/>
  <c r="BF205" i="1"/>
  <c r="BT205" i="1"/>
  <c r="BF206" i="1"/>
  <c r="BT206" i="1"/>
  <c r="BT207" i="1"/>
  <c r="BF208" i="1"/>
  <c r="BT208" i="1"/>
  <c r="BF209" i="1"/>
  <c r="BT209" i="1"/>
  <c r="BF210" i="1"/>
  <c r="BT210" i="1"/>
  <c r="BF211" i="1"/>
  <c r="BT211" i="1"/>
  <c r="BF212" i="1"/>
  <c r="BT212"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T226" i="1"/>
  <c r="BT227" i="1"/>
  <c r="BF228" i="1"/>
  <c r="BT228" i="1"/>
  <c r="BF229" i="1"/>
  <c r="BT229" i="1"/>
  <c r="BF230" i="1"/>
  <c r="BT230" i="1"/>
  <c r="BF231" i="1"/>
  <c r="BT231" i="1"/>
  <c r="BF232" i="1"/>
  <c r="BT232" i="1"/>
  <c r="BF233" i="1"/>
  <c r="BT233" i="1"/>
  <c r="BF234" i="1"/>
  <c r="BT234" i="1"/>
  <c r="BT235" i="1"/>
  <c r="BT236" i="1"/>
  <c r="BF237" i="1"/>
  <c r="BT237" i="1"/>
  <c r="BF238" i="1"/>
  <c r="BT238" i="1"/>
  <c r="BT239" i="1"/>
  <c r="BF240" i="1"/>
  <c r="BT240" i="1"/>
  <c r="BF241" i="1"/>
  <c r="BT241" i="1"/>
  <c r="BF242" i="1"/>
  <c r="BT242" i="1"/>
  <c r="BF243" i="1"/>
  <c r="BT243" i="1"/>
  <c r="BF244" i="1"/>
  <c r="BT244" i="1"/>
  <c r="BF245" i="1"/>
  <c r="BT245" i="1"/>
  <c r="BF246" i="1"/>
  <c r="BT246"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T264" i="1"/>
  <c r="BF265" i="1"/>
  <c r="BT265" i="1"/>
  <c r="BF266" i="1"/>
  <c r="BT266" i="1"/>
  <c r="BT267" i="1"/>
  <c r="BF268" i="1"/>
  <c r="BT268" i="1"/>
  <c r="BF269" i="1"/>
  <c r="BT269" i="1"/>
  <c r="BF270" i="1"/>
  <c r="BT270" i="1"/>
  <c r="BF271" i="1"/>
  <c r="BT271" i="1"/>
  <c r="BF272" i="1"/>
  <c r="BT272" i="1"/>
  <c r="BT273"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T286" i="1"/>
  <c r="BT287" i="1"/>
  <c r="BF288" i="1"/>
  <c r="BT288" i="1"/>
  <c r="BF289" i="1"/>
  <c r="BT289" i="1"/>
  <c r="BF290" i="1"/>
  <c r="BT290" i="1"/>
  <c r="BT291" i="1"/>
  <c r="BF292" i="1"/>
  <c r="BT292"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T318" i="1"/>
  <c r="BF319" i="1"/>
  <c r="BT319" i="1"/>
  <c r="BF320" i="1"/>
  <c r="BT320" i="1"/>
  <c r="BT321" i="1"/>
  <c r="BT322" i="1"/>
  <c r="BT323" i="1"/>
  <c r="BT324" i="1"/>
  <c r="BT325" i="1"/>
  <c r="BF326" i="1"/>
  <c r="BT326" i="1"/>
  <c r="BF327" i="1"/>
  <c r="BT327" i="1"/>
  <c r="BT328" i="1"/>
  <c r="BT329" i="1"/>
  <c r="BF330" i="1"/>
  <c r="BT330" i="1"/>
  <c r="BF331" i="1"/>
  <c r="BT331" i="1"/>
  <c r="BF332" i="1"/>
  <c r="BT332" i="1"/>
  <c r="BF333" i="1"/>
  <c r="BT333" i="1"/>
  <c r="BF334" i="1"/>
  <c r="BT334" i="1"/>
  <c r="BF335" i="1"/>
  <c r="BT335" i="1"/>
  <c r="BF336" i="1"/>
  <c r="BT336" i="1"/>
  <c r="BF337" i="1"/>
  <c r="BT337" i="1"/>
  <c r="BT338" i="1"/>
  <c r="BF339" i="1"/>
  <c r="BT339" i="1"/>
  <c r="BF340" i="1"/>
  <c r="BT340" i="1"/>
  <c r="BF341" i="1"/>
  <c r="BT341" i="1"/>
  <c r="BF342" i="1"/>
  <c r="BT342" i="1"/>
  <c r="BT343" i="1"/>
  <c r="BF344" i="1"/>
  <c r="BT344" i="1"/>
  <c r="BF345" i="1"/>
  <c r="BT345" i="1"/>
  <c r="BF346" i="1"/>
  <c r="BT346" i="1"/>
  <c r="BF347" i="1"/>
  <c r="BT347" i="1"/>
  <c r="BF348" i="1"/>
  <c r="BT348" i="1"/>
  <c r="BF349" i="1"/>
  <c r="BT349" i="1"/>
  <c r="BF350" i="1"/>
  <c r="BT350" i="1"/>
  <c r="BF351" i="1"/>
  <c r="BT351" i="1"/>
  <c r="BF352" i="1"/>
  <c r="BT352"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T393" i="1"/>
  <c r="BF394" i="1"/>
  <c r="BT394" i="1"/>
  <c r="BF395" i="1"/>
  <c r="BT395" i="1"/>
  <c r="BF396" i="1"/>
  <c r="BT396" i="1"/>
  <c r="BF397" i="1"/>
  <c r="BT397" i="1"/>
  <c r="BF398" i="1"/>
  <c r="BT398" i="1"/>
  <c r="BF399" i="1"/>
  <c r="BT399" i="1"/>
  <c r="BF400" i="1"/>
  <c r="BT400" i="1"/>
  <c r="BT401" i="1"/>
  <c r="BT402" i="1"/>
  <c r="BT403" i="1"/>
  <c r="BT404" i="1"/>
  <c r="BT405" i="1"/>
  <c r="BF406" i="1"/>
  <c r="BT406"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T421" i="1"/>
  <c r="BF422" i="1"/>
  <c r="BT422" i="1"/>
  <c r="BT423" i="1"/>
  <c r="BT424" i="1"/>
  <c r="BT425" i="1"/>
  <c r="BF426" i="1"/>
  <c r="BT426" i="1"/>
  <c r="BF427" i="1"/>
  <c r="BT427" i="1"/>
  <c r="BF428" i="1"/>
  <c r="BT428" i="1"/>
  <c r="BF429" i="1"/>
  <c r="BT429"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T444" i="1"/>
  <c r="BT445" i="1"/>
  <c r="BF446" i="1"/>
  <c r="BT446" i="1"/>
  <c r="BF447" i="1"/>
  <c r="BT447" i="1"/>
  <c r="BT448" i="1"/>
  <c r="BF449" i="1"/>
  <c r="BT449" i="1"/>
  <c r="BF450" i="1"/>
  <c r="BT450" i="1"/>
  <c r="BF451" i="1"/>
  <c r="BT451" i="1"/>
  <c r="BF452" i="1"/>
  <c r="BT452" i="1"/>
  <c r="BF453" i="1"/>
  <c r="BT453" i="1"/>
  <c r="BT454" i="1"/>
  <c r="BF455" i="1"/>
  <c r="BT455" i="1"/>
  <c r="BF456" i="1"/>
  <c r="BT456" i="1"/>
  <c r="BT457" i="1"/>
  <c r="BT458" i="1"/>
  <c r="BF459" i="1"/>
  <c r="BT459" i="1"/>
  <c r="BT460" i="1"/>
  <c r="BT461" i="1"/>
  <c r="BF462" i="1"/>
  <c r="BT462" i="1"/>
  <c r="BF463" i="1"/>
  <c r="BT463" i="1"/>
  <c r="BF464" i="1"/>
  <c r="BT464" i="1"/>
  <c r="BF465" i="1"/>
  <c r="BT465" i="1"/>
  <c r="BF466" i="1"/>
  <c r="BT466" i="1"/>
  <c r="BF467" i="1"/>
  <c r="BT467" i="1"/>
  <c r="BF468" i="1"/>
  <c r="BT468" i="1"/>
  <c r="BF469" i="1"/>
  <c r="BT469" i="1"/>
  <c r="BT470" i="1"/>
  <c r="BF471" i="1"/>
  <c r="BT471" i="1"/>
  <c r="BF472" i="1"/>
  <c r="BT472" i="1"/>
  <c r="BF473" i="1"/>
  <c r="BT473" i="1"/>
  <c r="BF474" i="1"/>
  <c r="BT474" i="1"/>
  <c r="BF475" i="1"/>
  <c r="BT475" i="1"/>
  <c r="BF476" i="1"/>
  <c r="BT476" i="1"/>
  <c r="BT477" i="1"/>
  <c r="BF478" i="1"/>
  <c r="BT478" i="1"/>
  <c r="BF479" i="1"/>
  <c r="BT479" i="1"/>
  <c r="BF480" i="1"/>
  <c r="BT480" i="1"/>
  <c r="BF481" i="1"/>
  <c r="BT481" i="1"/>
  <c r="BF482" i="1"/>
  <c r="BT482" i="1"/>
  <c r="BF483" i="1"/>
  <c r="BT483" i="1"/>
  <c r="BT484" i="1"/>
  <c r="BF485" i="1"/>
  <c r="BT485" i="1"/>
  <c r="BF486" i="1"/>
  <c r="BT486" i="1"/>
  <c r="BF487" i="1"/>
  <c r="BT487" i="1"/>
  <c r="BF488" i="1"/>
  <c r="BT488" i="1"/>
  <c r="BF489" i="1"/>
  <c r="BT489" i="1"/>
  <c r="BF490" i="1"/>
  <c r="BT490"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T503" i="1"/>
  <c r="BF504" i="1"/>
  <c r="BT504" i="1"/>
  <c r="BT505" i="1"/>
  <c r="BF506" i="1"/>
  <c r="BT506" i="1"/>
  <c r="BF507" i="1"/>
  <c r="BT507" i="1"/>
  <c r="BT508" i="1"/>
  <c r="BT509" i="1"/>
  <c r="BF510" i="1"/>
  <c r="BT510"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T527" i="1"/>
  <c r="BF528" i="1"/>
  <c r="BT528" i="1"/>
  <c r="BF529" i="1"/>
  <c r="BT529" i="1"/>
  <c r="BF530" i="1"/>
  <c r="BT530" i="1"/>
  <c r="BF531" i="1"/>
  <c r="BT531" i="1"/>
  <c r="BF532" i="1"/>
  <c r="BT532" i="1"/>
  <c r="BF533" i="1"/>
  <c r="BT533" i="1"/>
  <c r="BF534" i="1"/>
  <c r="BT534" i="1"/>
  <c r="BF535" i="1"/>
  <c r="BT535" i="1"/>
  <c r="BF536" i="1"/>
  <c r="BT536" i="1"/>
  <c r="BT537" i="1"/>
  <c r="BT538" i="1"/>
  <c r="BT539" i="1"/>
  <c r="BF540" i="1"/>
  <c r="BT540" i="1"/>
  <c r="BT541" i="1"/>
  <c r="BF542" i="1"/>
  <c r="BT542" i="1"/>
  <c r="BT543"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T559" i="1"/>
  <c r="BT560" i="1"/>
  <c r="BT561" i="1"/>
  <c r="BT562" i="1"/>
  <c r="BT563" i="1"/>
  <c r="BT564" i="1"/>
  <c r="BT565" i="1"/>
  <c r="BT566" i="1"/>
  <c r="BT567" i="1"/>
  <c r="BT568" i="1"/>
  <c r="BT569" i="1"/>
  <c r="BT570" i="1"/>
  <c r="BT571" i="1"/>
  <c r="BT572" i="1"/>
  <c r="BT573" i="1"/>
  <c r="BT574" i="1"/>
  <c r="BT575" i="1"/>
  <c r="BT576" i="1"/>
  <c r="BT577" i="1"/>
  <c r="BT578" i="1"/>
  <c r="BT579" i="1"/>
  <c r="BT580" i="1"/>
  <c r="BT581" i="1"/>
  <c r="BT582" i="1"/>
  <c r="BT583" i="1"/>
  <c r="BT584" i="1"/>
  <c r="BT585" i="1"/>
  <c r="BT586" i="1"/>
  <c r="BT587" i="1"/>
  <c r="BT588" i="1"/>
  <c r="BT589" i="1"/>
  <c r="BT590" i="1"/>
  <c r="BT591" i="1"/>
  <c r="BT592" i="1"/>
  <c r="BT593" i="1"/>
  <c r="BT594" i="1"/>
  <c r="BT595" i="1"/>
  <c r="BT596" i="1"/>
  <c r="BT597" i="1"/>
  <c r="BT598" i="1"/>
  <c r="BT599" i="1"/>
  <c r="BF600" i="1"/>
  <c r="BT600" i="1"/>
  <c r="BF601" i="1"/>
  <c r="BT601" i="1"/>
  <c r="BT602" i="1"/>
  <c r="BT603" i="1"/>
  <c r="BT604" i="1"/>
  <c r="BF605" i="1"/>
  <c r="BT605" i="1"/>
  <c r="BF606" i="1"/>
  <c r="BT606" i="1"/>
  <c r="BF607" i="1"/>
  <c r="BT607" i="1"/>
  <c r="BF608" i="1"/>
  <c r="BT608" i="1"/>
  <c r="BF609" i="1"/>
  <c r="BT609" i="1"/>
  <c r="BT610" i="1"/>
  <c r="BT611" i="1"/>
  <c r="BT612" i="1"/>
  <c r="BT613" i="1"/>
  <c r="BT614" i="1"/>
  <c r="BF615" i="1"/>
  <c r="BT615" i="1"/>
  <c r="BF616" i="1"/>
  <c r="BT616" i="1"/>
  <c r="BF617" i="1"/>
  <c r="BT617" i="1"/>
  <c r="BT618" i="1"/>
  <c r="BT619" i="1"/>
  <c r="BF620" i="1"/>
  <c r="BT620" i="1"/>
  <c r="BF621" i="1"/>
  <c r="BT621" i="1"/>
  <c r="BT622" i="1"/>
  <c r="BF623" i="1"/>
  <c r="BT623" i="1"/>
  <c r="BF624" i="1"/>
  <c r="BT624" i="1"/>
  <c r="BF625" i="1"/>
  <c r="BT625" i="1"/>
  <c r="BF626" i="1"/>
  <c r="BT626" i="1"/>
  <c r="BT627" i="1"/>
  <c r="BT628" i="1"/>
  <c r="BT629" i="1"/>
  <c r="BF630" i="1"/>
  <c r="BT630" i="1"/>
  <c r="BT631" i="1"/>
  <c r="BF632" i="1"/>
  <c r="BT632" i="1"/>
  <c r="BF633" i="1"/>
  <c r="BT633" i="1"/>
  <c r="BF634" i="1"/>
  <c r="BT634" i="1"/>
  <c r="BT635" i="1"/>
  <c r="BF636" i="1"/>
  <c r="BT636" i="1"/>
  <c r="BF637" i="1"/>
  <c r="BT637" i="1"/>
  <c r="BF638" i="1"/>
  <c r="BT638" i="1"/>
  <c r="BT639" i="1"/>
  <c r="BT640" i="1"/>
  <c r="BT641" i="1"/>
  <c r="BF642" i="1"/>
  <c r="BT642" i="1"/>
  <c r="BT643" i="1"/>
  <c r="BT644" i="1"/>
  <c r="BT645" i="1"/>
  <c r="BT646" i="1"/>
  <c r="BT647" i="1"/>
  <c r="BT648" i="1"/>
  <c r="BF649" i="1"/>
  <c r="BT649" i="1"/>
  <c r="BT650" i="1"/>
  <c r="BT651" i="1"/>
  <c r="BT652" i="1"/>
  <c r="BT653" i="1"/>
  <c r="BT654" i="1"/>
  <c r="BF655" i="1"/>
  <c r="BT655" i="1"/>
  <c r="BF656" i="1"/>
  <c r="BT656" i="1"/>
  <c r="BF657" i="1"/>
  <c r="BT657" i="1"/>
  <c r="BT658" i="1"/>
  <c r="BT659" i="1"/>
  <c r="BT660" i="1"/>
  <c r="BT661" i="1"/>
  <c r="BT662" i="1"/>
  <c r="BT663" i="1"/>
  <c r="BF664" i="1"/>
  <c r="BT664" i="1"/>
  <c r="BT665" i="1"/>
  <c r="BT666" i="1"/>
  <c r="BT667" i="1"/>
  <c r="BF668" i="1"/>
  <c r="BT668" i="1"/>
  <c r="BF669" i="1"/>
  <c r="BT669" i="1"/>
  <c r="BF670" i="1"/>
  <c r="BT670" i="1"/>
  <c r="BT671" i="1"/>
  <c r="BF672" i="1"/>
  <c r="BT672" i="1"/>
  <c r="BT673" i="1"/>
  <c r="BT674" i="1"/>
  <c r="BT675" i="1"/>
  <c r="BT676" i="1"/>
  <c r="BT677" i="1"/>
  <c r="BT678" i="1"/>
  <c r="BF679" i="1"/>
  <c r="BT679" i="1"/>
  <c r="BF680" i="1"/>
  <c r="BT680" i="1"/>
  <c r="BF681" i="1"/>
  <c r="BT681" i="1"/>
  <c r="BF682" i="1"/>
  <c r="BT682" i="1"/>
  <c r="BF683" i="1"/>
  <c r="BT683" i="1"/>
  <c r="BF684" i="1"/>
  <c r="BT684" i="1"/>
  <c r="BF685" i="1"/>
  <c r="BT685" i="1"/>
  <c r="BF686" i="1"/>
  <c r="BT686" i="1"/>
  <c r="BT687" i="1"/>
  <c r="BT688" i="1"/>
  <c r="BT689"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T732" i="1"/>
  <c r="BF733" i="1"/>
  <c r="BT733" i="1"/>
  <c r="BF734" i="1"/>
  <c r="BT734" i="1"/>
  <c r="BF735" i="1"/>
  <c r="BT735" i="1"/>
  <c r="BT736" i="1"/>
  <c r="BT737" i="1"/>
  <c r="BF738" i="1"/>
  <c r="BT738" i="1"/>
  <c r="BF739" i="1"/>
  <c r="BT739" i="1"/>
  <c r="BF740" i="1"/>
  <c r="BT740" i="1"/>
  <c r="BF741" i="1"/>
  <c r="BT741" i="1"/>
  <c r="BT742" i="1"/>
  <c r="BT743" i="1"/>
  <c r="BF744" i="1"/>
  <c r="BT744" i="1"/>
  <c r="BF745" i="1"/>
  <c r="BT745" i="1"/>
  <c r="BT746" i="1"/>
  <c r="BF747" i="1"/>
  <c r="BT747" i="1"/>
  <c r="BT748" i="1"/>
  <c r="BF749" i="1"/>
  <c r="BT749" i="1"/>
  <c r="BT750" i="1"/>
  <c r="BF751" i="1"/>
  <c r="BT751" i="1"/>
  <c r="BF752" i="1"/>
  <c r="BT752" i="1"/>
  <c r="BF753" i="1"/>
  <c r="BT753" i="1"/>
  <c r="BF754" i="1"/>
  <c r="BT754" i="1"/>
  <c r="BT755" i="1"/>
  <c r="BT756" i="1"/>
  <c r="BT757" i="1"/>
  <c r="BT758" i="1"/>
  <c r="BT759" i="1"/>
  <c r="BT760" i="1"/>
  <c r="BT761" i="1"/>
  <c r="BF762" i="1"/>
  <c r="BT762" i="1"/>
  <c r="BF763" i="1"/>
  <c r="BT763" i="1"/>
  <c r="BF764" i="1"/>
  <c r="BT764" i="1"/>
  <c r="BF765" i="1"/>
  <c r="BT765"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T785" i="1"/>
  <c r="BT786" i="1"/>
  <c r="BT787" i="1"/>
  <c r="BT788" i="1"/>
  <c r="BT789" i="1"/>
  <c r="BT790" i="1"/>
  <c r="BT791" i="1"/>
  <c r="BT792" i="1"/>
  <c r="BT793" i="1"/>
  <c r="BT794" i="1"/>
  <c r="BT795" i="1"/>
  <c r="BT796" i="1"/>
  <c r="BT797" i="1"/>
  <c r="BT798" i="1"/>
  <c r="BF799" i="1"/>
  <c r="BT799" i="1"/>
  <c r="BF800" i="1"/>
  <c r="BT800" i="1"/>
  <c r="BF801" i="1"/>
  <c r="BT801" i="1"/>
  <c r="BF802" i="1"/>
  <c r="BT802" i="1"/>
  <c r="BF803" i="1"/>
  <c r="BT803" i="1"/>
  <c r="BT804" i="1"/>
  <c r="BT805" i="1"/>
  <c r="BT806" i="1"/>
  <c r="BF807" i="1"/>
  <c r="BT807" i="1"/>
  <c r="BF808" i="1"/>
  <c r="BT808" i="1"/>
  <c r="BF809" i="1"/>
  <c r="BT809" i="1"/>
  <c r="BF810" i="1"/>
  <c r="BT810" i="1"/>
  <c r="BF811" i="1"/>
  <c r="BT811" i="1"/>
  <c r="BF812" i="1"/>
  <c r="BT812" i="1"/>
  <c r="BF813" i="1"/>
  <c r="BT813" i="1"/>
  <c r="BF814" i="1"/>
  <c r="BT814" i="1"/>
  <c r="BF815" i="1"/>
  <c r="BT815"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T832" i="1"/>
  <c r="BF833" i="1"/>
  <c r="BT833" i="1"/>
  <c r="BT834" i="1"/>
  <c r="BT835" i="1"/>
  <c r="BF836" i="1"/>
  <c r="BT836" i="1"/>
  <c r="BF837" i="1"/>
  <c r="BT837"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T870" i="1"/>
  <c r="BF871" i="1"/>
  <c r="BT871" i="1"/>
  <c r="BF872" i="1"/>
  <c r="BT872" i="1"/>
  <c r="BF873" i="1"/>
  <c r="BT873" i="1"/>
  <c r="BF874" i="1"/>
  <c r="BT874" i="1"/>
  <c r="BF875" i="1"/>
  <c r="BT875" i="1"/>
  <c r="BF876" i="1"/>
  <c r="BT876" i="1"/>
  <c r="BF877" i="1"/>
  <c r="BT877" i="1"/>
  <c r="BF878" i="1"/>
  <c r="BT878" i="1"/>
  <c r="BT879" i="1"/>
  <c r="BT880" i="1"/>
  <c r="BF881" i="1"/>
  <c r="BT881" i="1"/>
  <c r="BF882" i="1"/>
  <c r="BT882" i="1"/>
  <c r="BF883" i="1"/>
  <c r="BT883" i="1"/>
  <c r="BF884" i="1"/>
  <c r="BT884" i="1"/>
  <c r="BT885" i="1"/>
  <c r="BF886" i="1"/>
  <c r="BT886" i="1"/>
  <c r="BT887" i="1"/>
  <c r="BF888" i="1"/>
  <c r="BT888" i="1"/>
  <c r="BF889" i="1"/>
  <c r="BT889" i="1"/>
  <c r="BF890" i="1"/>
  <c r="BT890" i="1"/>
  <c r="BF891" i="1"/>
  <c r="BT891" i="1"/>
  <c r="BF892" i="1"/>
  <c r="BT892" i="1"/>
  <c r="BF893" i="1"/>
  <c r="BT893" i="1"/>
  <c r="BF894" i="1"/>
  <c r="BT894" i="1"/>
  <c r="BF895" i="1"/>
  <c r="BT895" i="1"/>
  <c r="BT896" i="1"/>
  <c r="BT897" i="1"/>
  <c r="BF898" i="1"/>
  <c r="BT898" i="1"/>
  <c r="BF899" i="1"/>
  <c r="BT899" i="1"/>
  <c r="BF900" i="1"/>
  <c r="BT900" i="1"/>
  <c r="BF901" i="1"/>
  <c r="BT901" i="1"/>
  <c r="BF902" i="1"/>
  <c r="BT902" i="1"/>
  <c r="BT903" i="1"/>
  <c r="BF904" i="1"/>
  <c r="BT904" i="1"/>
  <c r="BF905" i="1"/>
  <c r="BT905" i="1"/>
  <c r="BT906" i="1"/>
  <c r="BF907" i="1"/>
  <c r="BT907" i="1"/>
  <c r="BF908" i="1"/>
  <c r="BT908" i="1"/>
  <c r="BF909" i="1"/>
  <c r="BT909" i="1"/>
  <c r="BT910" i="1"/>
  <c r="BF911" i="1"/>
  <c r="BT911" i="1"/>
  <c r="BF912" i="1"/>
  <c r="BT912" i="1"/>
  <c r="BT913" i="1"/>
  <c r="BT914" i="1"/>
  <c r="BF915" i="1"/>
  <c r="BT915" i="1"/>
  <c r="BF916" i="1"/>
  <c r="BT916" i="1"/>
  <c r="BF917" i="1"/>
  <c r="BT917" i="1"/>
  <c r="BT918" i="1"/>
  <c r="BF919" i="1"/>
  <c r="BT919" i="1"/>
  <c r="BF920" i="1"/>
  <c r="BT920" i="1"/>
  <c r="BF921" i="1"/>
  <c r="BT921" i="1"/>
  <c r="BF922" i="1"/>
  <c r="BT922" i="1"/>
  <c r="BT923" i="1"/>
  <c r="BT924" i="1"/>
  <c r="BF925" i="1"/>
  <c r="BT925" i="1"/>
  <c r="BF926" i="1"/>
  <c r="BT926" i="1"/>
  <c r="BF927" i="1"/>
  <c r="BT927" i="1"/>
  <c r="BF928" i="1"/>
  <c r="BT928" i="1"/>
  <c r="BT929" i="1"/>
  <c r="BF930" i="1"/>
  <c r="BT930" i="1"/>
  <c r="BF931" i="1"/>
  <c r="BT931" i="1"/>
  <c r="BF932" i="1"/>
  <c r="BT932" i="1"/>
  <c r="BF933" i="1"/>
  <c r="BT933" i="1"/>
  <c r="BF934" i="1"/>
  <c r="BT934" i="1"/>
  <c r="BF935" i="1"/>
  <c r="BT935" i="1"/>
  <c r="BT936" i="1"/>
  <c r="BF937" i="1"/>
  <c r="BT937" i="1"/>
  <c r="BF938" i="1"/>
  <c r="BT938" i="1"/>
  <c r="BF939" i="1"/>
  <c r="BT939" i="1"/>
  <c r="BF940" i="1"/>
  <c r="BT940" i="1"/>
  <c r="BF941" i="1"/>
  <c r="BT941" i="1"/>
  <c r="BT942" i="1"/>
  <c r="BF943" i="1"/>
  <c r="BT943" i="1"/>
  <c r="BF944" i="1"/>
  <c r="BT944" i="1"/>
  <c r="BF945" i="1"/>
  <c r="BT945" i="1"/>
  <c r="BF946" i="1"/>
  <c r="BT946" i="1"/>
  <c r="BF947" i="1"/>
  <c r="BT947" i="1"/>
  <c r="BF948" i="1"/>
  <c r="BT948" i="1"/>
  <c r="BF949" i="1"/>
  <c r="BT949" i="1"/>
  <c r="BT950" i="1"/>
  <c r="BT951" i="1"/>
  <c r="BT952" i="1"/>
  <c r="BF953" i="1"/>
  <c r="BT953" i="1"/>
  <c r="BT954" i="1"/>
  <c r="BT955" i="1"/>
  <c r="BT956" i="1"/>
  <c r="BT957" i="1"/>
  <c r="BF958" i="1"/>
  <c r="BT958" i="1"/>
  <c r="BF959" i="1"/>
  <c r="BT959" i="1"/>
  <c r="BF960" i="1"/>
  <c r="BT960" i="1"/>
  <c r="BT961" i="1"/>
  <c r="BF962" i="1"/>
  <c r="BT962" i="1"/>
  <c r="BF963" i="1"/>
  <c r="BT963" i="1"/>
  <c r="BF964" i="1"/>
  <c r="BT964" i="1"/>
  <c r="BF965" i="1"/>
  <c r="BT965" i="1"/>
  <c r="BF966" i="1"/>
  <c r="BT966" i="1"/>
  <c r="BF967" i="1"/>
  <c r="BT967" i="1"/>
  <c r="BF968" i="1"/>
  <c r="BT968" i="1"/>
  <c r="BF969" i="1"/>
  <c r="BT969" i="1"/>
  <c r="BF970" i="1"/>
  <c r="BT970" i="1"/>
  <c r="BT971" i="1"/>
  <c r="BF972" i="1"/>
  <c r="BT972" i="1"/>
  <c r="BF973" i="1"/>
  <c r="BT973" i="1"/>
  <c r="BF974" i="1"/>
  <c r="BT974" i="1"/>
  <c r="BF975" i="1"/>
  <c r="BT975" i="1"/>
  <c r="BF976" i="1"/>
  <c r="BT976" i="1"/>
  <c r="BT977" i="1"/>
  <c r="BT978" i="1"/>
  <c r="BT979" i="1"/>
  <c r="BF980" i="1"/>
  <c r="BT980"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<sst xmlns="http://schemas.openxmlformats.org/spreadsheetml/2006/main" count="59674" uniqueCount="11368">
  <si>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</si>
  <si>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</si>
  <si>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</si>
  <si>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</si>
  <si>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</si>
  <si>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</si>
  <si>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</si>
  <si>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</si>
  <si>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</si>
  <si>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</si>
  <si>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</si>
  <si>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</si>
  <si>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</si>
  <si>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</si>
  <si>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</si>
  <si>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</si>
  <si>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</si>
  <si>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</si>
  <si>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</si>
  <si>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</si>
  <si>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</si>
  <si>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</si>
  <si>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</si>
  <si>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</si>
  <si>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</si>
  <si>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</si>
  <si>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</si>
  <si>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</si>
  <si>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</si>
  <si>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</si>
  <si>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</si>
  <si>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</si>
  <si>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</si>
  <si>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</si>
  <si>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</si>
  <si>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</si>
  <si>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</si>
  <si>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</si>
  <si>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</si>
  <si>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</si>
  <si>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</si>
  <si>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</si>
  <si>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</si>
  <si>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</si>
  <si>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</si>
  <si>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</si>
  <si>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</si>
  <si>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</si>
  <si>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</si>
  <si>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</si>
  <si>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</si>
  <si>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</si>
  <si>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</si>
  <si>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</si>
  <si>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</si>
  <si>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</si>
  <si>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</si>
  <si>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</si>
  <si>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</si>
  <si>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</si>
  <si>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</si>
  <si>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</si>
  <si>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</si>
  <si>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</si>
  <si>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</si>
  <si>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</si>
  <si>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</si>
  <si>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</si>
  <si>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</si>
  <si>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</si>
  <si>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</si>
  <si>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</si>
  <si>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</si>
  <si>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Heaton, JAT; Jones, GOL; Kersley, L</t>
  </si>
  <si>
    <t/>
  </si>
  <si>
    <t>Toward ionospheric tomography in Antarctica: First steps and comparison with dynasonde observations</t>
  </si>
  <si>
    <t>ANTARCTIC SCIENCE</t>
  </si>
  <si>
    <t>English</t>
  </si>
  <si>
    <t>Article</t>
  </si>
  <si>
    <t>dynasonde; ionospheric tomography; mid-latitude trough; total electron content</t>
  </si>
  <si>
    <t>Total electron content (TEC) measurements obtained at two Antarctic stations over nine months beginning early in 1994 have been analysed as a first step to performing ionospheric tomography. Two receiving systems were deployed at the Faraday and Halley research stations operated by the British Antarctic Survey to monitor signals from a random selection of passes of satellites in the Navy Navigational Satellite System. The resultant measurements of total electron content have been inverted and combined with ionosonde measurements of true height and foF2 to yield two-dimensional contour maps of ionospheric electron density. In spite of the poor geometry of the observations, some 130 satellite passes were found to be suitable for reconstruction using the techniques developed for ionospheric tomography. The contour maps of plasma density have been compared with independent observations of the vertical electron density profile measured by the dynasonde ionospheric sounder located at Halley. An example is presented of a deep trough investigated by the technique, illustrating the potential of the tomographic method for study of an extended spatial region of the ionosphere over inhospitable terrain.</t>
  </si>
  <si>
    <t>BRITISH ANTARCTIC SURVEY,NERC,CAMBRIDGE CB3 0ET,ENGLAND</t>
  </si>
  <si>
    <t>UK Research &amp; Innovation (UKRI); Natural Environment Research Council (NERC); NERC British Antarctic Survey</t>
  </si>
  <si>
    <t>Heaton, JAT (corresponding author), UNIV WALES,DEPT PHYS,ABERYSTWYTH SY23 3BZ,DYFED,WALES.</t>
  </si>
  <si>
    <t>BLACKWELL SCIENCE LTD</t>
  </si>
  <si>
    <t>OXFORD</t>
  </si>
  <si>
    <t>OSNEY MEAD, OXFORD, OXON, ENGLAND OX2 0EL</t>
  </si>
  <si>
    <t>0954-1020</t>
  </si>
  <si>
    <t>ANTARCT SCI</t>
  </si>
  <si>
    <t>Antarct. Sci.</t>
  </si>
  <si>
    <t>SEP</t>
  </si>
  <si>
    <t>10.1017/S0954102096000430</t>
  </si>
  <si>
    <t>Environmental Sciences; Geography, Physical; Geosciences, Multidisciplinary</t>
  </si>
  <si>
    <t>Science Citation Index Expanded (SCI-EXPANDED)</t>
  </si>
  <si>
    <t>Environmental Sciences &amp; Ecology; Physical Geography; Geology</t>
  </si>
  <si>
    <t>VF018</t>
  </si>
  <si>
    <t>2024-04-21</t>
  </si>
  <si>
    <t>WOS:A1996VF01800013</t>
  </si>
  <si>
    <t>Wendler, G; Pook, M</t>
  </si>
  <si>
    <t>On the relationship between extra-terrestrial radiation and surface pressure</t>
  </si>
  <si>
    <t>Antarctica; extra-terrestrial radiation; semi-annual; surface pressure</t>
  </si>
  <si>
    <t>The surface pressure of an Antarctic station displays two minima, one in spring, the other in autumn. It is believed that these minima are caused by radiative forcing, as the gradient of the extra-terrestrial radiation is largest during the two equinoxes. The best correlation (r = 0.85) was obtained when the pressure lagged the radiation gradient by ten days.</t>
  </si>
  <si>
    <t>UNIV TASMANIA,INST ANTARCTIC &amp; SO OCEAN STUDIES,HOBART,TAS 7001,AUSTRALIA</t>
  </si>
  <si>
    <t>University of Tasmania</t>
  </si>
  <si>
    <t>Wendler, G (corresponding author), UNIV ALASKA,INST GEOPHYS,FAIRBANKS,AK 99775, USA.</t>
  </si>
  <si>
    <t>Pook, Michael J/A-3810-2012</t>
  </si>
  <si>
    <t>10.1017/S0954102096000442</t>
  </si>
  <si>
    <t>WOS:A1996VF01800014</t>
  </si>
  <si>
    <t>Aiken, G; McKnight, D; Harnish, R; Wershaw, R</t>
  </si>
  <si>
    <t>Geochemistry of aquatic humic substances in the Lake Fryxell Basin, Antarctica</t>
  </si>
  <si>
    <t>BIOGEOCHEMISTRY</t>
  </si>
  <si>
    <t>Antarctic lakes; dissolved organic carbon; sources; fulvic acid; biogeochemical transformation; diffusion</t>
  </si>
  <si>
    <t>SEDIMENTARY ORGANIC-MATTER; FULVIC-ACIDS; ORGANOSULFUR COMPOUNDS; SULFUR ENRICHMENT; TAYLOR VALLEY; ICE; EXTRACTION; DIAGENESIS</t>
  </si>
  <si>
    <t>Dissolved organic carbon (DOC) in Lake Fryxell, 10 streams flowing into the lake, and the moat surrounding the lake was studied to determine the influence of sources and biogeochemical processes on its distribution and chemical nature. Lake Fryxell is an amictic, permanently ice-covered lake in the McMurdo Dry Valleys which contains benthic and planktonic microbial populations, but receives essentially no input of organic material from the ahumic soils of the watershed. Biological activity in the water column does not appear to influence the DOC depth profile, which is similar to the profiles for conservative inorganic constituents. DOC values for the streams varied with biomass in the stream channel, and ranged from 0.2 to 9.7 mg C/L. Fulvic acids in the streams were a lower percentage of the total DOC than in the lake. These samples contain recent carbon and appear to be simpler mixtures of compounds than the lake samples, indicating that they have undergone less humification. The fulvic acids from just above the sediments of the lake have a high sulfur content and are highly aliphatic. The main transformations occurring as these fractions diffuse upward in the water column are 1) loss of sulfur groups through the oxycline and 2) decrease in aliphatic carbon and increase in the heterogeneity of aliphatic moieties. The fraction of modem C-14 content of the lake fulvic acids range from a minimum of 0.68 (approximately 3000 years old) at 15m depth to 0.997 (recent material) just under the ice. The major processes controlling the DOC in the lake appear to be: 1) The transport of organic matter by the inflow streams resulting in the addition of recent organic material to the moat and upper waters of the lake; 2) The diffusion of organic matter composed of relict organic material and organic carbon resulting from the degradation of algae and bacteria from the bottom waters or sediments of the lake into overlying glacial melt water, 3) The addition of recent organic matter to the bottom waters of the lake from the moat.</t>
  </si>
  <si>
    <t>Aiken, G (corresponding author), US GEOL SURVEY, DIV WATER RESOURCES, 3215 MARINE ST, BOULDER, CO 80303 USA.</t>
  </si>
  <si>
    <t>MCKNIGHT, DIANE/0000-0002-4171-1533</t>
  </si>
  <si>
    <t>SPRINGER</t>
  </si>
  <si>
    <t>DORDRECHT</t>
  </si>
  <si>
    <t>VAN GODEWIJCKSTRAAT 30, 3311 GZ DORDRECHT, NETHERLANDS</t>
  </si>
  <si>
    <t>0168-2563</t>
  </si>
  <si>
    <t>Biogeochemistry</t>
  </si>
  <si>
    <t>Environmental Sciences; Geosciences, Multidisciplinary</t>
  </si>
  <si>
    <t>Environmental Sciences &amp; Ecology; Geology</t>
  </si>
  <si>
    <t>VP543</t>
  </si>
  <si>
    <t>WOS:A1996VP54300003</t>
  </si>
  <si>
    <t>Wiencke, C; Clayton, M; Langreder, C</t>
  </si>
  <si>
    <t>Life history and seasonal morphogenesis of the endemic Antarctic brown alga Desmarestia anceps Montagne</t>
  </si>
  <si>
    <t>BOTANICA MARINA</t>
  </si>
  <si>
    <t>HIMANTOTHALLUS-GRANDIFOLIUS DESMARESTIALES; CIRCANNUAL GROWTH RHYTHM; LONG-TERM CULTURE; MACROALGAE; PHAEOPHYCEAE; MORPHOLOGY; DAYLENGTHS; PENINSULA; GREEN; RED</t>
  </si>
  <si>
    <t>The life-history of the endemic Antarctic brown alga Desmarestia anceps Montagne and the seasonal morphological development of the alga have been studied in culture under seasonally fluctuating daylengths mimicking the conditions on King George Island (Antarctica). Unilocular sporangia are borne terminally on up to 3-celled stalks interspersed with paraphyses. Meiospores develop into dioecious microscopic gametophytes. When cultivated under fixed daylengths male and female gametophytes become fertile at daylengths between 5 and 7 h and between 3 and 9 h, respectively. The induction of fertility is a photoperiodic short-day response as revealed by the effect of a night-break regime. Under fluctuating Antarctic daylengths gametophytes become fertile under July to September conditions and juvenile sporophytes are formed in winter. Transformation of uniseriate laterals into corticated branches is comparable to blade formation in the related species Himantothallus grandifolius. Secondary laterals remain very small and form almost immediately down-growing hypha-like cells corticating the main axis of the primary lateral. During the next growth period between late winter and early summer the axial filaments of the secondary laterals grow apically and become corticated rapidly by out-growths from the basal parts of the axial filament cells. Growth activity of corticated sporophytes is, however, not confined to the plant tips. It occurs in almost all regions of the sporophyte as determined by length measurements of the various parts of main axes of two year old plants during the main growth period. The results of this study are discussed with relation to evolutionary trends in the Desmarestiales and to the seasonal development of macroalgae especially of polar regions.</t>
  </si>
  <si>
    <t>MONASH UNIV,DEPT ECOL &amp; EVOLUTIONARY BIOL,MELBOURNE,VIC 3168,AUSTRALIA</t>
  </si>
  <si>
    <t>Monash University</t>
  </si>
  <si>
    <t>Wiencke, C (corresponding author), ALFRED WEGENER INST POLAR &amp; MARINE RES,COLUMBUSSTR &amp; HANDELSHAFEN 12,D-27515 BREMERHAVEN,GERMANY.</t>
  </si>
  <si>
    <t>WALTER DE GRUYTER &amp; CO</t>
  </si>
  <si>
    <t>BERLIN</t>
  </si>
  <si>
    <t>GENTHINER STRASSE 13, D-10785 BERLIN, GERMANY</t>
  </si>
  <si>
    <t>0006-8055</t>
  </si>
  <si>
    <t>BOT MAR</t>
  </si>
  <si>
    <t>Bot. Marina</t>
  </si>
  <si>
    <t>10.1515/botm.1996.39.1-6.435</t>
  </si>
  <si>
    <t>Plant Sciences; Marine &amp; Freshwater Biology</t>
  </si>
  <si>
    <t>VN341</t>
  </si>
  <si>
    <t>WOS:A1996VN34100006</t>
  </si>
  <si>
    <t>Turner, J; Bromwich, D; Colwell, S; Dixon, S; Gibson, T; Hart, T; Heinemann, G; Hutchinson, H; Jacka, K; Leonard, S; Lieder, M; Marsh, L; Pendlebury, S; Phillpot, H; Pook, M; Simmonds, I</t>
  </si>
  <si>
    <t>The Antarctic First Regional Observing study of the Troposphere (FROST) project</t>
  </si>
  <si>
    <t>BULLETIN OF THE AMERICAN METEOROLOGICAL SOCIETY</t>
  </si>
  <si>
    <t>HIGH SOUTHERN LATITUDES; SENSOR MICROWAVE IMAGER; ICE SHELF; HEMISPHERE; SSM/I; CLIMATOLOGY; WATER; OCEAN; ASSOCIATIONS; PREDICTION</t>
  </si>
  <si>
    <t>An account is given of the Antarctic First Regional Observing Study of the Troposphere (FROST) project, which has been organized by the Physics and Chemistry of the Atmosphere Group of the Scientific Committee on Antarctic Research. The goals of FROST are to study the meteorology of the Antarctic, to determine the strengths and weaknesses of operational analyses and forecasts over the continent and in the surrounding ocean areas, and to assess the value of new forms of satellite data that are becoming available. FROST is based around three one-month Special Observing Periods (SOPs)-July 1994, 16 October-15 November 1994, and January 1995 for which comprehensive datasets have been established of model fields and in situ and satellite observations. High quality manual surface and upper-air analyses are being prepared for these periods to determine the extent to which non-Global Telecommunications System data can improve the interpretation of the synoptic situation. Over the ocean areas during SOP-1, incorporation of the late data resulted only in a limited improvement in the analyses, indicating that the models are correctly analyzing most of the major weather systems. Over the continent, the production of 500-hPa heights from the automatic weather station data greatly helped in the analysis process. The lack of data around west Antarctica was a major handicap in the analysis process. The rms errors in the forecasts of 500-hPa height for the Antarctic were about 20% greater than those for midlatitude areas. The forecasts from the European Centre for Medium-Range Weather Forecasts were the most accurate of those received.</t>
  </si>
  <si>
    <t>OHIO STATE UNIV,BYRD POLAR RES CTR,COLUMBUS,OH 43210; BUR METEOROL,HOBART,TAS,AUSTRALIA; UNIV TASMANIA,ANTARCTIC COOPERAT RES CTR,HOBART,TAS,AUSTRALIA; BUR METEOROL,MELBOURNE,VIC,AUSTRALIA; UNIV BONN,INST METEOROL,D-5300 BONN,GERMANY; UNIV TASMANIA,INST ANTARCTIC &amp; SO OCEAN STUDIES,HOBART,TAS 7001,AUSTRALIA; UNIV MELBOURNE,SCH EARTH SCI,PARKVILLE,VIC 3052,AUSTRALIA</t>
  </si>
  <si>
    <t>University System of Ohio; Ohio State University; Bureau of Meteorology - Australia; University of Tasmania; Bureau of Meteorology - Australia; University of Bonn; University of Tasmania; University of Melbourne</t>
  </si>
  <si>
    <t>Turner, J (corresponding author), BRITISH ANTARCTIC SURVEY,MADINGLEY RD,CAMBRIDGE CB3 0ET,ENGLAND.</t>
  </si>
  <si>
    <t>Heinemann, Gunther/0000-0002-4831-9016; Simmonds, Ian/0000-0002-4479-3255</t>
  </si>
  <si>
    <t>AMER METEOROLOGICAL SOC</t>
  </si>
  <si>
    <t>BOSTON</t>
  </si>
  <si>
    <t>45 BEACON ST, BOSTON, MA 02108-3693</t>
  </si>
  <si>
    <t>0003-0007</t>
  </si>
  <si>
    <t>B AM METEOROL SOC</t>
  </si>
  <si>
    <t>Bull. Amer. Meteorol. Soc.</t>
  </si>
  <si>
    <t>10.1175/1520-0477(1996)077&lt;2007:TAFROS&gt;2.0.CO;2</t>
  </si>
  <si>
    <t>Meteorology &amp; Atmospheric Sciences</t>
  </si>
  <si>
    <t>VL660</t>
  </si>
  <si>
    <t>Bronze</t>
  </si>
  <si>
    <t>WOS:A1996VL66000004</t>
  </si>
  <si>
    <t>Boyd, IL; Croxall, JP</t>
  </si>
  <si>
    <t>Dive durations in pinnipeds and seabirds</t>
  </si>
  <si>
    <t>CANADIAN JOURNAL OF ZOOLOGY-REVUE CANADIENNE DE ZOOLOGIE</t>
  </si>
  <si>
    <t>ANTARCTIC FUR SEALS; BREEDING ADELIE PENGUINS; SOUTHERN ELEPHANT SEALS; DIVING BEHAVIOR; WEDDELL SEALS; MIROUNGA-LEONINA; METABOLIC RATES; HEART-RATE; FORAGING IMPLICATIONS; ATLANTIC SEABIRDS</t>
  </si>
  <si>
    <t>Many endothermic divers regularly exceed the theoretical limit to the duration of aerobic dives, suggesting that assumptions about either the oxygen storage capacity of tissues or the metabolic rate of divers are wrong. This study examined the frequency distributions of dive durations in five species of endothermic divers from the island of South Georgia, South Atlantic. The theoretical aerobic dive time (TADT), calculated from average field metabolic rates, was exceeded regularly by all species except the Antarctic fur seal (&lt;6% of dives). In contrast, the gentoo penguin exceeded its TADT in 69% of dives and the elephant seal in 91%. The frequency distributions of dive durations were bimodal, most especially in the penguins, with one mode below the TADT and another above the TADT, suggesting two different physiological strategies for diving. Interspecific allometric comparisons of dive durations in endothermic divers showed that, in general, relative dive durations in seabirds were greater than in pinnipeds. Dive durations in pinnipeds scaled approximately to field metabolic rate, whereas in seabirds they scaled most closely to flipper surface area, suggesting that they may be partly limited by the rate and degree of conduction of heat to the water.</t>
  </si>
  <si>
    <t>Boyd, IL (corresponding author), BRITISH ANTARCTIC SURVEY,NERC,MADINGLEY RD,CAMBRIDGE CB3 0ET,ENGLAND.</t>
  </si>
  <si>
    <t>NATL RESEARCH COUNCIL CANADA</t>
  </si>
  <si>
    <t>OTTAWA</t>
  </si>
  <si>
    <t>RESEARCH JOURNALS, MONTREAL RD, OTTAWA ON K1A 0R6, CANADA</t>
  </si>
  <si>
    <t>0008-4301</t>
  </si>
  <si>
    <t>CAN J ZOOL</t>
  </si>
  <si>
    <t>Can. J. Zool.-Rev. Can. Zool.</t>
  </si>
  <si>
    <t>10.1139/z96-187</t>
  </si>
  <si>
    <t>Zoology</t>
  </si>
  <si>
    <t>VG773</t>
  </si>
  <si>
    <t>WOS:A1996VG77300012</t>
  </si>
  <si>
    <t>Mork, KA; Skagseth, O</t>
  </si>
  <si>
    <t>Modelling the ocean response to secular surface temperature transitions</t>
  </si>
  <si>
    <t>CLIMATE DYNAMICS</t>
  </si>
  <si>
    <t>BOTTOM WATER; ATMOSPHERE MODEL; WEDDELL SEA; CIRCULATION; VARIABILITY; SENSITIVITY; WARM</t>
  </si>
  <si>
    <t>The ocean response to surface temperature transients is simulated with the use of the Hamburg large-scale geostrophic (LSG) ocean general circulation model (OGCM). The transition, from the present to a climate corresponding to a doubling of the atmospheric CO2 content, is compared with the reversed transition. For the Atlantic, the time scale for the deep ocean to adjust to the temperature changes was similar for both transitions. In the Pacific, the time scale is shorter for the present to warm transition than for the reverse case, a result of increased production of Ant arctic bottom water (AABW) during the warm climate. While the transition from cold to warm climate shows no secular variability, the reversed transition generates considerable variability on time scales of 300-400 years. For the warm climate, oscillations with periods of 45 years are found in the Southern Ocean. Results of principal oscillation pattern (POP) analysis indicate that these oscillations are due to interaction between convection in the Southern Ocean and advected salinity anomalies in the Antarctic Circumpolar Current (ACC) and the Southern Pacific Ocean.</t>
  </si>
  <si>
    <t>Mork, KA (corresponding author), INST GEOPHYS,ALLEGT 70,N-5007 BERGEN,NORWAY.</t>
  </si>
  <si>
    <t>SPRINGER VERLAG</t>
  </si>
  <si>
    <t>NEW YORK</t>
  </si>
  <si>
    <t>175 FIFTH AVE, NEW YORK, NY 10010</t>
  </si>
  <si>
    <t>0930-7575</t>
  </si>
  <si>
    <t>CLIM DYNAM</t>
  </si>
  <si>
    <t>Clim. Dyn.</t>
  </si>
  <si>
    <t>10.1007/s003820050134</t>
  </si>
  <si>
    <t>VG189</t>
  </si>
  <si>
    <t>WOS:A1996VG18900001</t>
  </si>
  <si>
    <t>Holby, O; Anderson, LG</t>
  </si>
  <si>
    <t>Geochemistry in an area recently uncovered from the Filchner ice shelf</t>
  </si>
  <si>
    <t>CONTINENTAL SHELF RESEARCH</t>
  </si>
  <si>
    <t>ANTARCTIC BOTTOM WATER; WEDDELL SEA; CARBON-DIOXIDE; SEDIMENTS; MARINE</t>
  </si>
  <si>
    <t>Sediments were studied in the southern Weddell Sea (Antarctica)that had been both covered by the ice shelf prior to 1986 (ICS) and outside the ice shelf (IFS). The composition of particulate matter in these sediments shows that the sedimentation under the ice shelf is quantitatively similar to that outside the ice shelf, except that the former has a negligible content of easily degradable organic matter, indicating a very low biochemical activity. The (210)pb profile, from the ICS station, gave a sedimentation rate of 0.02 cm y(-1). This accumulation rate, combined with a particulate carbon content of approximately 1%, yields an annual net accumulation of 1.7 g C m(-2). The profiles of nutrients in the interstitial water (under the ice shelf) indicate a very small flux to the overlaying water. Outside the ice shelf the flux is significantly higher, though still small. Copyright (C) 1996 Elsevier Science Ltd.</t>
  </si>
  <si>
    <t>GOTHENBURG UNIV,DEPT ANALYT &amp; MARINE CHEM,S-41296 GOTHENBURG,SWEDEN; CHALMERS UNIV TECHNOL,S-41296 GOTHENBURG,SWEDEN</t>
  </si>
  <si>
    <t>University of Gothenburg; Chalmers University of Technology</t>
  </si>
  <si>
    <t>Holby, O (corresponding author), MAX PLANCK INST MARINE MIKROBIOL,FAHRENHEIT STR 1,D-28359 BREMEN,GERMANY.</t>
  </si>
  <si>
    <t>Anderson, Leif G/D-2263-2009</t>
  </si>
  <si>
    <t>PERGAMON-ELSEVIER SCIENCE LTD</t>
  </si>
  <si>
    <t>THE BOULEVARD, LANGFORD LANE, KIDLINGTON, OXFORD, ENGLAND OX5 1GB</t>
  </si>
  <si>
    <t>0278-4343</t>
  </si>
  <si>
    <t>CONT SHELF RES</t>
  </si>
  <si>
    <t>Cont. Shelf Res.</t>
  </si>
  <si>
    <t>10.1016/0278-4343(95)00083-6</t>
  </si>
  <si>
    <t>Oceanography</t>
  </si>
  <si>
    <t>UV563</t>
  </si>
  <si>
    <t>WOS:A1996UV56300006</t>
  </si>
  <si>
    <t>Zenk, W; Hogg, N</t>
  </si>
  <si>
    <t>Warming trend in Antarctic Bottom Water flowing into the Brazil Basin</t>
  </si>
  <si>
    <t>DEEP-SEA RESEARCH PART I-OCEANOGRAPHIC RESEARCH PAPERS</t>
  </si>
  <si>
    <t>SOUTH-ATLANTIC; CIRCULATION; CURRENTS; CHANNEL; OCEAN</t>
  </si>
  <si>
    <t>As a contribution to the World Ocean Circulation Experiment's Deep Basin Experiment an array of current meters was deployed across the southern boundary of the Brazil Basin in early 1991 and subsequently recovered in late 1992. On the associated mooring cruises two hydrographic sections were also made. Both the current meter and shipboard temperature measurements show a significant warming of the Antarctic Bottom Water flowing into the Brazil Basin. This amounts to approximately 0.1 degrees C at 0.2 degrees C, the coldest layer flowing over the Lower Santos Plateau, and 0.03 degrees C in the coldest water that flows northward through the Vema Channel. In the latter, measurements over the past 20 years suggest little variation (&lt; 0.005 degrees C) so the 0.03 degrees C change over a 2 year period is considered quite significant. Copyright (C) 1996 Elsevier Science Ltd</t>
  </si>
  <si>
    <t>WOODS HOLE OCEANOG INST,WOODS HOLE,MA 02543</t>
  </si>
  <si>
    <t>Woods Hole Oceanographic Institution</t>
  </si>
  <si>
    <t>Zenk, W (corresponding author), CHRISTIAN ALBRECHTS UNIV KIEL,INST MEERESKUNDE,D-24105 KIEL,GERMANY.</t>
  </si>
  <si>
    <t>0967-0637</t>
  </si>
  <si>
    <t>DEEP-SEA RES PT I</t>
  </si>
  <si>
    <t>Deep-Sea Res. Part I-Oceanogr. Res. Pap.</t>
  </si>
  <si>
    <t>10.1016/S0967-0637(96)00068-4</t>
  </si>
  <si>
    <t>VY238</t>
  </si>
  <si>
    <t>WOS:A1996VY23800005</t>
  </si>
  <si>
    <t>Sukhorukov, KK</t>
  </si>
  <si>
    <t>The sea ice stress state in the presence fracturing</t>
  </si>
  <si>
    <t>DOKLADY AKADEMII NAUK</t>
  </si>
  <si>
    <t>Russian</t>
  </si>
  <si>
    <t>Sukhorukov, KK (corresponding author), ARCTIC &amp; ANTARCTIC RES INST,ST PETERSBURG 199226,RUSSIA.</t>
  </si>
  <si>
    <t>MEZHDUNARODNAYA KNIGA</t>
  </si>
  <si>
    <t>MOSCOW</t>
  </si>
  <si>
    <t>39 DIMITROVA UL., 113095 MOSCOW, RUSSIA</t>
  </si>
  <si>
    <t>0869-5652</t>
  </si>
  <si>
    <t>DOKL AKAD NAUK+</t>
  </si>
  <si>
    <t>Dokl. Akad. Nauk</t>
  </si>
  <si>
    <t>Multidisciplinary Sciences</t>
  </si>
  <si>
    <t>Science &amp; Technology - Other Topics</t>
  </si>
  <si>
    <t>WL229</t>
  </si>
  <si>
    <t>WOS:A1996WL22900028</t>
  </si>
  <si>
    <t>Semiletov, IP; Pivovarov, NY; Pipko, II; Gukov, AY; Volkova, TI; Sharp, JH; Shcherbakov, YS; Fedorov, KP</t>
  </si>
  <si>
    <t>On dynamics of dissolved CH4 and CO2 in the mouth of the Lena river and the Lepteva sea</t>
  </si>
  <si>
    <t>KARA SEA</t>
  </si>
  <si>
    <t>ISSLEDOVANIYE GLOBALNYKH IZMENENII RES INFORMAT C,VLADIVOSTOK,RUSSIA; TIRSI HYDROMETEOROL OFF,TIRSI,RUSSIA; ARCTIC &amp; ANTARCTIC RES INST,ST PETERSBURG 199226,RUSSIA; UNIV DELAWARE,NEWARK,DE</t>
  </si>
  <si>
    <t>Arctic &amp; Antarctic Research Institute; University of Delaware</t>
  </si>
  <si>
    <t>Semiletov, IP (corresponding author), RUSSIAN ACAD SCI,PACIFIC OCEANOL INST,VLADIVOSTOK,RUSSIA.</t>
  </si>
  <si>
    <t>Semiletov, Igor/CAJ-4412-2022; Pipko, Irina/K-7217-2017; Pipko, Irina/IUQ-6340-2023; Semiletov, Igor P/B-3616-2013</t>
  </si>
  <si>
    <t>Pipko, Irina/0000-0002-2480-9563; Pipko, Irina/0000-0002-2480-9563; Semiletov, Igor/0000-0003-1741-6734</t>
  </si>
  <si>
    <t>WL019</t>
  </si>
  <si>
    <t>WOS:A1996WL01900032</t>
  </si>
  <si>
    <t>Bonatti, E</t>
  </si>
  <si>
    <t>Anomalous opening of the Equatorial Atlantic due to an equatorial mantle thermal minimum</t>
  </si>
  <si>
    <t>EARTH AND PLANETARY SCIENCE LETTERS</t>
  </si>
  <si>
    <t>Mid-Atlantic Ridge; fracture zones; continental drift</t>
  </si>
  <si>
    <t>AUSTRALIAN-ANTARCTIC DISCORDANCE; SOUTH-ATLANTIC; FRACTURE-ZONE; POLAR WANDER; RIFT SYSTEM; PLATE; LITHOSPHERE; EVOLUTION; AFRICA; RIDGE</t>
  </si>
  <si>
    <t>The geology of the Equatorial Atlantic is dominated by a broad east-west megashear belt where a cluster of large fracture zones offsets anomalously deep segments of the Mid-Atlantic Ridge (MAR). The origin and evolution of this megashear region may lie ultimately in an equatorial mantle thermal minimum. The notion of a mantle thermal minimum in the Equatorial Atlantic is supported by an equatorial minimum of zero-age topography, a maximum in mantle shear waves seismic velocity and a minimum in the degree of melting, indicated by the chemistry of MAR basalts and peridotites. This thermal minimum has probably been a stable feature since before the Cretaceous separation of Africa from South America; it caused a pre-opening equatorial continental lithosphere thicker and colder than normal. The Cretaceous Benue Trough in western Africa and the Amazon depression in South America are interpreted as morphostructural depressions created or rejuvenated by strike-slip, transpressional and transtensional tectonics during extension of the cold/thick equatorial lithosphere, The oceanic rift propagating northward from the South Atlantic impinged against the equatorial thicker, colder and, therefore, stronger than normal continental, lithosphere that consequently acted as a 'locked zone'. This, and a low magmatic budget due to the cold upper mantle, caused a lower than normal rate of propagation of the oceanic rift into the equatorial belt, with diffuse deformation during mostly amagmatic extension. The thick/cold lithosphere prevented major Cretaceous igneous activity from the St, Helena plume. Eventually initial 'weak' isolated nuclei of oceanic lithosphere were emplaced, separated by E-W continent/continent transforms. Opening occurred largely by strike-slip motion along these initial transforms. The consequences were that the Equatorial Atlantic opened prevalently along an E-W direction, in contrast to the N-S opening of the North and South Atlantic, and that sheared continental margins are particularly well developed in the Equatorial Atlantic. After further continental separation the cold equatorial mantle caused a low degree of melting (with Na-rich MORE and alkali basalt rather than normal MORE and with undepleted mantle peridotites), thin crust, depressed ridge segments and a prevalence of amagmatic extension. Similar conditions still exist today. Long transforms offsetting short ridge segments kept sea floor spreading unstable and dominated by transform tectonics, with transform migration, transpression, and transtension causing strong vertical motion, emersion and subsidence of lithospheric blocks, development of deep pull-apart basins, and preservation of relict slivers of old lithosphere (occasionally even of continental lithosphere) within younger crust. The equatorial transforms are caused ultimately by a long lived thermal minimum in the upper mantle and not vice versa; however, they then create second-order 'rebound' thermal effects that help maintain the thermal minimum in the upper mantle. It can be speculated that mantle thermal minima at the Earth's equator might be related to true polar wander triggered by subduction of dense masses into the mantle.</t>
  </si>
  <si>
    <t>LAMONT DOHERTY EARTH OBSERV, PALISADES, NY 10964 USA</t>
  </si>
  <si>
    <t>Columbia University</t>
  </si>
  <si>
    <t>Bonatti, E (corresponding author), CNR, IST GEOL MARINA, I-40126 BOLOGNA, ITALY.</t>
  </si>
  <si>
    <t>Bonatti, Enrico/0000-0001-6162-9572</t>
  </si>
  <si>
    <t>ELSEVIER SCIENCE BV</t>
  </si>
  <si>
    <t>AMSTERDAM</t>
  </si>
  <si>
    <t>PO BOX 211, 1000 AE AMSTERDAM, NETHERLANDS</t>
  </si>
  <si>
    <t>0012-821X</t>
  </si>
  <si>
    <t>1385-013X</t>
  </si>
  <si>
    <t>EARTH PLANET SC LETT</t>
  </si>
  <si>
    <t>Earth Planet. Sci. Lett.</t>
  </si>
  <si>
    <t>1-4</t>
  </si>
  <si>
    <t>10.1016/0012-821X(96)00125-2</t>
  </si>
  <si>
    <t>Geochemistry &amp; Geophysics</t>
  </si>
  <si>
    <t>VN030</t>
  </si>
  <si>
    <t>hybrid</t>
  </si>
  <si>
    <t>WOS:A1996VN03000012</t>
  </si>
  <si>
    <t>Hong, SM; Candelone, JP; Turetta, C; Boutron, CF</t>
  </si>
  <si>
    <t>Changes in natural lead, copper, zinc and cadmium concentrations in central Greenland ice from 8250 to 149,100 years ago: Their association with climatic changes and resultant variations of dominant source contributions</t>
  </si>
  <si>
    <t>Greenland; lead; copper; zinc; cadmium; climate; upper Pleistocene; Holocene</t>
  </si>
  <si>
    <t>ATMOSPHERIC TRACE-ELEMENTS; GENERAL-CIRCULATION MODEL; ANTARCTIC ICE; YOUNGER DRYAS; RECENT SNOW; ANTHROPOGENIC LEAD; LAST DEGLACIATION; NORTH-ATLANTIC; LOESS PLATEAU; DESERT DUST</t>
  </si>
  <si>
    <t>We present here the first reliable time series of Ph, Cu, Zn and Cd in Greenland ice for the last climatic cycle. They were obtained by analysing various sections of the 3028.8 m GRIP deep ice core drilled at Summit, central Greenland. Our results show that climatic changes have led to large variations in the concentrations of natural Pb, Cu, Zn and Cd in the high-latitude troposphere of the Northern Hemisphere, Between the interglacial and glacial periods, concentrations have varied by factors of similar to 320 for Pb, 100 for Cu, 36 for Zn and 13 for Cd. Based on a good correlation between each heavy metal and Al, Pb and Cu are found to have mainly originated from soil and rock dust for both glacial and interglacial periods, On the other hand, continental biogenic emissions were the main source of Cd and to a lesser extent Zn in the Arctic troposphere during the warm Eemian and the Pre-Boreal to Holocene transition, whereas wind-blown dust was the predominant source for these two metals during the cold glacial climatic stages, This characteristic change of relative Cd and Zn contributions from different sources in contrast to that for Pb and Cu is well documented in the ice from the last deglaciation period (15,000 to 8250 yrs ago), After the Younger Dryas event ended, a remarkable increase of Cd/Al and Zn/Al ratios occurred from 13,000 to 9300 yrs ago, which is consistent with the progressive expansion of vegetation following the retreat of the North American and North Eurasian ice sheets. The subsequent decrease of these ratios to Holocene values can be explained by the stabilization of atmospheric circulation in the northern high-latitude regions, which became similar to that for the Holocene due to further reduction of the Laurentide ice sheet, Finally, the observed variations of the metal/Al ratios suggest changes in the soil and rock dust source regions in parallel with climatic changes which have altered the mean composition of the crustal particles transported to the Arctic.</t>
  </si>
  <si>
    <t>CNRS, LAB GLACIOL &amp; GEOPHYS ENVIRONNEMENT, F-38402 ST MARTIN DHERES, FRANCE; UNIV GRENOBLE 1, UFR MECAN, INST FRANCE, F-38041 GRENOBLE, FRANCE; CURTIN UNIV TECHNOL, DEPT APPL PHYS, PERTH, WA 6001, AUSTRALIA; UNIV VENICE, DIPARTIMENTO SCI AMBIENTALI, I-30123 VENICE, ITALY</t>
  </si>
  <si>
    <t>Centre National de la Recherche Scientifique (CNRS); Communaute Universite Grenoble Alpes; Universite Grenoble Alpes (UGA); Curtin University; Universita Ca Foscari Venezia</t>
  </si>
  <si>
    <t>Turetta, Clara/O-2849-2015</t>
  </si>
  <si>
    <t>Turetta, Clara/0000-0003-3130-2901</t>
  </si>
  <si>
    <t>10.1016/0012-821X(96)00137-9</t>
  </si>
  <si>
    <t>WOS:A1996VN03000019</t>
  </si>
  <si>
    <t>Janssen, J</t>
  </si>
  <si>
    <t>Use of the lateral line and tactile senses in feeding in four antarctic nototheniid fishes</t>
  </si>
  <si>
    <t>ENVIRONMENTAL BIOLOGY OF FISHES</t>
  </si>
  <si>
    <t>Nototheniidae; Pagothenia; sensory ecology; Trematomus</t>
  </si>
  <si>
    <t>ROSS ICE SHELF; MCMURDO-SOUND; CRUSTACEANS; STIMULI</t>
  </si>
  <si>
    <t>Fishes of the family Nototheniidae (Pisces: Perciformes) dominate antarctic fish communities and have radiated to fill diverse niches. The most southern species must operate under an extended austral night and under thick sea ice, yet have eyes more typical of shallow coastal fishes. In winter, the eyes are probably useless, except for detecting bioluminescence. I compared the responses of four species to hydromechanical and tactile signals: two benthivores, Trematomus bernacchii and T. pennellii, a benthic planktivore, T. nicolai, and Pagothenia borchgrevinki, which feeds near the ice undersurface and within ice cracks. The planktivores have dorsal mouths, with eyes oriented dorsally or laterally (Pagothenia); their lateral line canals and receptor organs are larger dorsally. The benthivores have more ventrally oriented mouths and eyes. All species responded to hydromechanical cues to the head, but only the two benthivores responded to trunk hydromechanical stimuli or tactile stimuli to the ventral trunk or pelvic fins. Possibly responses to plankton along the trunk are of little use if a reorientation washes pelagic prey away. In responding to trunk stimuli, ?: bernacchii reorients its head to the target in two stages by slowly pivoting on its pelvic fins. In contrast, T. pennellii reorients in a single quick flip. It is argued that, because T. bernacchii has wider canals than T. pennellii, it must move more slowly to reduce self-generated noise. It is likely that further studies of winter diet and prey behavior may reveal the relative advantages of the two repositioning styles.</t>
  </si>
  <si>
    <t>Janssen, J (corresponding author), LOYOLA UNIV, DEPT BIOL, 6525 N SHERIDAN, CHICAGO, IL 60626 USA.</t>
  </si>
  <si>
    <t>233 SPRING ST, NEW YORK, NY 10013 USA</t>
  </si>
  <si>
    <t>0378-1909</t>
  </si>
  <si>
    <t>1573-5133</t>
  </si>
  <si>
    <t>ENVIRON BIOL FISH</t>
  </si>
  <si>
    <t>Environ. Biol. Fishes</t>
  </si>
  <si>
    <t>10.1007/BF00002379</t>
  </si>
  <si>
    <t>Ecology; Marine &amp; Freshwater Biology</t>
  </si>
  <si>
    <t>Environmental Sciences &amp; Ecology; Marine &amp; Freshwater Biology</t>
  </si>
  <si>
    <t>VB082</t>
  </si>
  <si>
    <t>WOS:A1996VB08200005</t>
  </si>
  <si>
    <t>Noble, CA; Prather, KA</t>
  </si>
  <si>
    <t>Real-time measurement of correlated size and composition profiles of individual atmospheric aerosol particles</t>
  </si>
  <si>
    <t>ENVIRONMENTAL SCIENCE &amp; TECHNOLOGY</t>
  </si>
  <si>
    <t>FLIGHT MASS-SPECTROMETRY; LOS-ANGELES; AIR-POLLUTION; PARTICULATE NITRATE; ELEMENTAL CARBON; AMMONIUM-NITRATE; ANTARCTIC OZONE; DISTRIBUTIONS; CALIFORNIA; QUALITY</t>
  </si>
  <si>
    <t>In this paper, the unique real-time measurement capabilities of aerosol time-of-flight mass spectrometry (ATOFMS) for characterizing atmospheric aerosol particles are demonstrated. ATOFMS is used to obtain the aerodynamic size and chemical composition of individual aerosol particles sampled directly into the instrument from outdoors. Such measurements are made in-situ by combining a unique dual-laser aerodynamic particle sizing system to size and track individual particles through the instrument and laser desorption/ionization time-of-flight mass spectrometry to obtain correlated single particle composition data. At typical ambient concentrations, the size and chemical composition of 50-100 particles per minute can be measured (up to 600 per minute at high particle concentrations). Presented here for the first time are compositionally resolved particle size distributions of ambient aerosol particles, showing definitive size/composition correlations. A goal of these studies is to ultimately couple data obtained from the dynamic monitoring of individual particles in atmospheric systems with that obtained using conventional ambient aerosol sampling to assist in sorting out complex field data on atmospheric processes.</t>
  </si>
  <si>
    <t>UNIV CALIF RIVERSIDE, DEPT CHEM, RIVERSIDE, CA 92521 USA</t>
  </si>
  <si>
    <t>University of California System; University of California Riverside</t>
  </si>
  <si>
    <t>Prather, Kimberly Ann/A-3892-2008</t>
  </si>
  <si>
    <t>Prather, Kimberly Ann/0000-0003-3048-9890</t>
  </si>
  <si>
    <t>AMER CHEMICAL SOC</t>
  </si>
  <si>
    <t>WASHINGTON</t>
  </si>
  <si>
    <t>1155 16TH ST, NW, WASHINGTON, DC 20036 USA</t>
  </si>
  <si>
    <t>0013-936X</t>
  </si>
  <si>
    <t>1520-5851</t>
  </si>
  <si>
    <t>ENVIRON SCI TECHNOL</t>
  </si>
  <si>
    <t>Environ. Sci. Technol.</t>
  </si>
  <si>
    <t>10.1021/es950669j</t>
  </si>
  <si>
    <t>Engineering, Environmental; Environmental Sciences</t>
  </si>
  <si>
    <t>Engineering; Environmental Sciences &amp; Ecology</t>
  </si>
  <si>
    <t>VE883</t>
  </si>
  <si>
    <t>WOS:A1996VE88300017</t>
  </si>
  <si>
    <t>Aldaya, F; Maldonado, A</t>
  </si>
  <si>
    <t>Tectonics of the triple junction at the southern end of the Shackleton Fracture Zone (Antarctic Peninsula)</t>
  </si>
  <si>
    <t>GEO-MARINE LETTERS</t>
  </si>
  <si>
    <t>MARGIN</t>
  </si>
  <si>
    <t>The southern end of the Shackleton Fracture Zone is subducted below the South Shetland forearc, while the basal detachment of the forearc continues eastward of the Shackleton ridge as a thrust fault. The western boundary between the Antarctic/Scotia plates is located at the eastern margin of the Shackleton ridge, where an elongated depositional basin and a morphological trough delineates the contact. The boundary of the Antarctic/Scotia plates and the South Shetland forearc form a triple junction at the intersection of the Shackleton Fracture Zone with the trench, between these two plates, and an independent South Shetland block.</t>
  </si>
  <si>
    <t>UNIV GRANADA,FAC CIENCIAS,CSIC,INST ANDALUZ CIENCIAS TIERRA,GRANADA 18002,SPAIN</t>
  </si>
  <si>
    <t>Consejo Superior de Investigaciones Cientificas (CSIC); CSIC - Instituto Andaluz de Ciencias de la Tierra (IACT); University of Granada</t>
  </si>
  <si>
    <t>Aldaya, F (corresponding author), UNIV GRANADA,DEPT GEODINAM,GRANADA 18002,SPAIN.</t>
  </si>
  <si>
    <t>0276-0460</t>
  </si>
  <si>
    <t>GEO-MAR LETT</t>
  </si>
  <si>
    <t>Geo-Mar. Lett.</t>
  </si>
  <si>
    <t>10.1007/BF01245558</t>
  </si>
  <si>
    <t>Geosciences, Multidisciplinary; Oceanography</t>
  </si>
  <si>
    <t>Geology; Oceanography</t>
  </si>
  <si>
    <t>VK169</t>
  </si>
  <si>
    <t>WOS:A1996VK16900001</t>
  </si>
  <si>
    <t>Harris, PT; OBrien, PE</t>
  </si>
  <si>
    <t>Geomorphology and sedimentology of the continental shelf adjacent to Mac Robertson Land, East Antarctica: A scalped shelf</t>
  </si>
  <si>
    <t>PRYDZ BAY; SEDIMENTATION; BEDFORMS; ORIGIN; DUNES</t>
  </si>
  <si>
    <t>During the Quaternary, the Mac. Robertson shelf of East Antarctica was deeply eroded by glaciers and currents exposing the underlying basement, resulting in a scalped shelf. Major geomorphic zones are: (1) high-relief, ridge and valley topography (200-1400 m); (2) smooth sea floors associated with low-energy, depositional shelf valleys and basins (400-800 m); (3) low-relief, planated bank-tops (100-200 m); and (4) iceberg gouged and current reworked seaward-bank margins and upper slope (200 to &lt;630 m). About 90% of the shelf's surface has net erosional conditions and about 10% is net depositional. The sedimentary processes and deposits may be common to large areas of the East Antarctic margin.</t>
  </si>
  <si>
    <t>AUSTRALIAN GEOL SURVEY ORG,ANTARCTIC CRC,CANBERRA,ACT 2601,AUSTRALIA</t>
  </si>
  <si>
    <t>Geoscience Australia</t>
  </si>
  <si>
    <t>Harris, PT (corresponding author), UNIV TASMANIA,AUSTRALIAN GEOL SURVEY ORG,ANTARCTIC CRC,GPO BOX 252C,HOBART,TAS 7001,AUSTRALIA.</t>
  </si>
  <si>
    <t>Harris, Peter/AAI-7100-2020</t>
  </si>
  <si>
    <t>O'Brien, Philip/0000-0003-3446-3292</t>
  </si>
  <si>
    <t>10.1007/BF01245559</t>
  </si>
  <si>
    <t>WOS:A1996VK16900002</t>
  </si>
  <si>
    <t>Smellie, JL; Roberts, B; Hirons, SR</t>
  </si>
  <si>
    <t>Very low- and low-grade metamorphism in the Trinity Peninsula Group (Permo-Triassic) of northern Graham Land, Antarctic Peninsula</t>
  </si>
  <si>
    <t>GEOLOGICAL MAGAZINE</t>
  </si>
  <si>
    <t>ILLITE CRYSTALLINITY; SOUTHERN UPLANDS; WHITE MICA; INCIPIENT METAMORPHISM; SAMPLE PREPARATION; FORELAND BASIN; WELSH BASIN; NEW-ZEALAND; SCOTLAND; WALES</t>
  </si>
  <si>
    <t>The Permo-Triassic Trinity Peninsula Group is a widespread, regionally metamorphosed metasedimentary sequence in northern Graham Land, Antarctica, which forms the local 'basement' to the mainly Jurassic-Cretaceous Antarctic Peninsula magmatic are. The metamorphic grade, thermal evolution and pressure series of this major tectono-stratigraphical unit are largely unknown. Determining the nature of the metamorphism has relied hitherto on conventional optical identifications of the major phases, mainly in rare volcanic beds. However, diagnostic mineral parageneses are generally absent and the precise metamorphic grade is unknown or has to be inferred over large areas. Using white mica (illite) crystallinity of interbedded mudrocks, the Trinity Peninsula Group is now shown to have been pervasively altered mainly at anchizonal and epizonal grades. Conditions ranged from upper anchizonal in the northeast to thoroughly epizonal in the southwest. Outwith thermal aureoles near plutonic intrusions, the alteration temperatures ranged mainly from 250 to 325 degrees C, exceeding 300 degrees C in the highest-grade (epizone/greenschist facies) parts a of the sequence. The facies series, K-white mica b cell dimension measurements and mineral phases present are characteristic of an intermediate pressure series altered under moderate geothermal gradients (&lt; 35 degrees C/km), corresponding to burial depths of c. 7-10 km. Unroofing and substantial erosion of the Trinity Peninsula Group took place during polyphasal vertical tectonic movements linked to the development of the magmatic are in northern Graham Land. The geological setting of the Trinity Peninsula Group is ambiguous and could have been a foreland (or back-are) basin or the mid- to upper levels of an accretionary prism.</t>
  </si>
  <si>
    <t>UNIV LONDON BIRKBECK COLL,DEPT GEOL,LONDON WC1E 7HX,ENGLAND</t>
  </si>
  <si>
    <t>University of London; Birkbeck University London</t>
  </si>
  <si>
    <t>Smellie, JL (corresponding author), NERC,BRITISH ANTARCTIC SURVEY,HIGH CROSS,MADINGLEY RD,CAMBRIDGE CB3 0ET,ENGLAND.</t>
  </si>
  <si>
    <t>CAMBRIDGE UNIV PRESS</t>
  </si>
  <si>
    <t>40 WEST 20TH STREET, NEW YORK, NY 10011-4211</t>
  </si>
  <si>
    <t>0016-7568</t>
  </si>
  <si>
    <t>GEOL MAG</t>
  </si>
  <si>
    <t>Geol. Mag.</t>
  </si>
  <si>
    <t>10.1017/S001675680000786X</t>
  </si>
  <si>
    <t>Geosciences, Multidisciplinary</t>
  </si>
  <si>
    <t>Geology</t>
  </si>
  <si>
    <t>VL247</t>
  </si>
  <si>
    <t>WOS:A1996VL24700006</t>
  </si>
  <si>
    <t>Hay, WW</t>
  </si>
  <si>
    <t>Tectonics and climate</t>
  </si>
  <si>
    <t>GEOLOGISCHE RUNDSCHAU</t>
  </si>
  <si>
    <t>Review</t>
  </si>
  <si>
    <t>plate tectonics; continental drift; paleoclimate; numerical climate models; gateways; orography; rain shadow; rift valley; plateau uplift; volcanism</t>
  </si>
  <si>
    <t>ATMOSPHERIC CARBON-DIOXIDE; GENERAL-CIRCULATION MODEL; LARGE IGNEOUS PROVINCES; CONTINENTAL ICE SHEETS; FORCED PLANETARY-WAVES; NORTHERN-HEMISPHERE; GLOBAL CLIMATE; INDIAN-OCEAN; ANTARCTIC GLACIATION; SURFACE-TEMPERATURE</t>
  </si>
  <si>
    <t>Tectonics and climate are both directly and indirectly related. The direct connection is between uplift, atmospheric circulation, and the hydrologic cycle. The indirect links are via subduction, volcanism, the introduction of gasses into the atmosphere, and through erosion and consumption of atmospheric gases by chemical weathering. Rifting of continental blocks involves broad upwarping followed by subsidence of a central valley and uplift of marginal shoulders. The result is an evolving regional climate which has been repeated many times in the Phanerozoic: first a vapor-trapping arch, followed by a rift valley with fresh-water lakes, culminating in an arid rift bordered by mountains intercepting incoming precipitation. Convergence tectonics affects climate on a larger scale. A mountain range is a barrier to atmospheric circulation, especially if perpendicular to the circulation. It also traps water vapor converting latent to sensible heat. Broad uplift results in a shorter path for both incoming and outgoing radiation resulting in seasonal climate extremes with reversals of atmospheric pressure and enhanced monsoonal circulation. Volcanism affects climate by introducing ash and aerosols into the atmosphere, but unless these are injected into the stratosphere, they have little effect. Stratospheric injection is most likely to oc cur at high latitudes, where the thickness of the troposphere is minimal. Volcanoes introduce CO2, a greenhouse gas, into the atmosphere. Geochemical effects of tectonic uplift and unroofing relate to the weathering of silicate rocks, the means by which CO2 is removed from the atmosphere-ocean system on long-term time scales.</t>
  </si>
  <si>
    <t>UNIV COLORADO, DEPT GEOL SCI, BOULDER, CO 80309 USA; UNIV COLORADO, CIRES, BOULDER, CO 80309 USA</t>
  </si>
  <si>
    <t>University of Colorado System; University of Colorado Boulder; University of Colorado System; University of Colorado Boulder</t>
  </si>
  <si>
    <t>GEOMAR, WISCHHOFSTR 1-3, D-24148 KIEL, GERMANY.</t>
  </si>
  <si>
    <t>ONE NEW YORK PLAZA, SUITE 4600, NEW YORK, NY, UNITED STATES</t>
  </si>
  <si>
    <t>0016-7835</t>
  </si>
  <si>
    <t>GEOL RUNDSCH</t>
  </si>
  <si>
    <t>Geol. Rundsch.</t>
  </si>
  <si>
    <t>10.1007/BF02369000</t>
  </si>
  <si>
    <t>VL051</t>
  </si>
  <si>
    <t>WOS:A1996VL05100004</t>
  </si>
  <si>
    <t>Carter, RM; Carter, L; McCave, IN</t>
  </si>
  <si>
    <t>Current controlled sediment deposition from the shelf to the deep ocean: The Cenozoic evolution of circulation through the SW Pacific gateway</t>
  </si>
  <si>
    <t>DWBC; Pacific Ocean, paleoceanography; southern ocean; sediment drifts</t>
  </si>
  <si>
    <t>SOUTHEASTERN NEW-ZEALAND; SOUTHWEST PACIFIC; HISTORY; MARGIN; BASIN; DRIFT; STRATIGRAPHY; CHRONOLOGY; BOUNDARY; CHANNEL</t>
  </si>
  <si>
    <t>The circulation of cold, deep water is one of the controlling factors of the Earth's climate. Forty per cent of this water enters the world ocean through the Southwest Pacific as a deep western boundary current (DWBC) flowing northwards at bathyal to abyssal depths, east of the New Zealand microcontinent. South of latitude 50 degrees C, the DWBC is intimately linked with the Antarctic circumpolar current (ACC), which is the prominent force for the shallow-water circulation. The Pacific DWBC is presently the largest single contributor of deep ocean water, and deciphering its evolution is of fundamental importance to understanding ocean and climate history, and global ocean hydrography. The evolution of the DWBC system, and of related circum-Antarctic currents, has taken place since 30-25 Ma when plate movements created the first oceanic gaps south of Australia and South America. The stratigraphic record preserved in sediment drifts of the Southwest Pacific, in eastern New Zealand, is the best available for deciphering the Neogene history of Southern Ocean water masses, and of the circulation of the ACC, DWBC and their precursor systems. Major current activity commenced on the New Zealand margin in the late Eocene or early Oligocene (Hoiho Drift; early ACC) and was widespread by the mid-late Oligocene (Marshall Paraconformity and Weka Pass Limestone drift; ACC). During the Neogene the eastern South Island continental shelf built seawards by accretion at its outer edge of large Miocene current drifts up to tens of kilometres long and hundreds of metres thick (Canter bury drifts). Also commencing in the mid-Cenozoic, but in depths &gt;2000 m, the DWBC emplaced large deep-water sediment drifts. Rates of drift deposition accelerated considerably in the late Neogene, when climatic change (and particularly glacial sea-level falls) caused the delivery of large volumes of turbiditic sediment into the path of the DWBC via the Bounty and Hikurangi channels.</t>
  </si>
  <si>
    <t>NIWA, NEW ZEALAND OCEANOG INST, WELLINGTON, NEW ZEALAND; UNIV CAMBRIDGE, CAMBRIDGE CB2 1TN, ENGLAND</t>
  </si>
  <si>
    <t>National Institute of Water &amp; Atmospheric Research (NIWA) - New Zealand; University of Cambridge</t>
  </si>
  <si>
    <t>Carter, RM (corresponding author), JAMES COOK UNIV N QUEENSLAND, TOWNSVILLE, QLD 4811, AUSTRALIA.</t>
  </si>
  <si>
    <t>McCave, Nick N/G-7323-2016; McCave, I. Nick/O-3992-2018</t>
  </si>
  <si>
    <t>McCave, Nick N/0000-0002-4702-5489; McCave, I. Nick/0000-0002-4702-5489</t>
  </si>
  <si>
    <t>WOS:A1996VL05100005</t>
  </si>
  <si>
    <t>Frank, M; Gersonde, R; vanderLoeff, MR; Kuhn, G; Mangini, A</t>
  </si>
  <si>
    <t>Late Quaternary sediment dating and quantification of lateral sediment redistribution applying Th-230(ex): A study from the eastern Atlantic sector of the southern ocean</t>
  </si>
  <si>
    <t>high-resolution dating; Th-230(ex) constant flux models; sediment focusing; sediment winnowing; particle flux reconstruction</t>
  </si>
  <si>
    <t>INTERGLACIAL CHANGES; PARTICLE-FLUX; ICE AGES; PA-231; SIZE; SEA</t>
  </si>
  <si>
    <t>High-resolution records of the natural radionuclide Th-230 were measured in sediments from the eastern Atlantic sector of the Antarctic circumpolar current to obtain a detailed reconstruction of the sedimentation history of this key area for global climate change during the late Quaternary. High-resolution dating rests on the assumption that the Th-230(ex) flux to the sediments is constant. Short periods of drastically increased sediment accumulation rates (up to a factor of 8) were determined in the sediments of the Antarctic zone during the climate optima at the beginning of the Holocene and the isotope stage 5e. By comparing expected and measured accumulation rate of Th-230(ex), lateral sediment redistribution was quantified and vertical particle rain rates originating from the surface water above were calculated. We show that lateral contributions locally were up to 6.5 times higher than the vertical particle rain rates. At other locations only 15% of the expected vertical particle rain rate were deposited.</t>
  </si>
  <si>
    <t>HEIDELBERGER AKAD WISSENSCH,INF 366,D-69120 HEIDELBERG,GERMANY; ALFRED WEGENER INST POLAR &amp; MARINE RES,D-27568 BREMERHAVEN,GERMANY</t>
  </si>
  <si>
    <t>Ruprecht Karls University Heidelberg; Helmholtz Association; Alfred Wegener Institute, Helmholtz Centre for Polar &amp; Marine Research</t>
  </si>
  <si>
    <t>Frank, Martin/0000-0002-8606-4421; Kuhn, Gerhard/0000-0001-6069-7485</t>
  </si>
  <si>
    <t>10.1007/s005310050096</t>
  </si>
  <si>
    <t>WOS:A1996VL05100014</t>
  </si>
  <si>
    <t>Long-lived oceanic transform boundaries formed above mantle thermal minima</t>
  </si>
  <si>
    <t>GEOLOGY</t>
  </si>
  <si>
    <t>AUSTRALIAN-ANTARCTIC DISCORDANCE; MID-ATLANTIC RIDGE; SOUTH-ATLANTIC; AXIAL DEPTH; LITHOSPHERE; PLATE; EVOLUTION; ANOMALIES; BENEATH; MODEL</t>
  </si>
  <si>
    <t>The causes of segmentation of mid-ocean ridges by long-lived transform boundaries are poorly understood. Large (&gt;200 km) offsets of the Mid-Atlantic Ridge are distributed neither regularly nor randomly, but are mostly clustered in the equatorial region, where they can be traced outside the active transform to South American and African sheared continental margins. This permanent cluster of transforms is located above a long-lived upper mantle thermal minimum. Permanent transforms at 50 degrees-55 degrees N and perhaps at 45 degrees-50 degrees S are associated with mantle secondary thermal minima. A cluster of transforms disrupts the mid-ocean ridge above a mantle thermal minimum at the Australian-Antarctic discordance. Conversely, ''hot'' stretches of the Mid-Atlantic Ridge are devoid of major transforms. Low magmatic budget and high-strength rheology of cold, thick lithosphere above cold mantle caused the formation of weak and unstable oceanic rift segments during the opening of the equatorial Atlantic and Australian-Antarctic oceans, favoring the development of initial transform clusters and maintaining them as permanent structural and/or geochemical boundaries. Thus, some long-lived transform clusters may be caused ultimately by upper mantle thermal minima, and not vice versa; thermal anomalies created in the mantle by these transforms (''transform cold edge effect'') are second-order ''rebound'' effects.</t>
  </si>
  <si>
    <t>CNR,IST GEOL MARINA,I-40126 BOLOGNA,ITALY</t>
  </si>
  <si>
    <t>Consiglio Nazionale delle Ricerche (CNR); Istituto di Scienze Marine (ISMAR-CNR)</t>
  </si>
  <si>
    <t>Bonatti, E (corresponding author), COLUMBIA UNIV,LAMONT DOHERTY EARTH OBSERV,PALISADES,NY 10964, USA.</t>
  </si>
  <si>
    <t>GEOLOGICAL SOC AMERICA</t>
  </si>
  <si>
    <t>BOULDER</t>
  </si>
  <si>
    <t>PO BOX 9140 3300 PENROSE PLACE, BOULDER, CO 80301</t>
  </si>
  <si>
    <t>0091-7613</t>
  </si>
  <si>
    <t>10.1130/0091-7613(1996)024&lt;0803:LLOTBF&gt;2.3.CO;2</t>
  </si>
  <si>
    <t>VG002</t>
  </si>
  <si>
    <t>WOS:A1996VG00200009</t>
  </si>
  <si>
    <t>Egorova, LV</t>
  </si>
  <si>
    <t>Nature of the interrelation between quasi-biennial variations in sporadic ionization of layer-E(s) and in stratospheric circulation of neutral ionosphere</t>
  </si>
  <si>
    <t>GEOMAGNETIZM I AERONOMIYA</t>
  </si>
  <si>
    <t>SOLAR-ACTIVITY</t>
  </si>
  <si>
    <t>Egorova, LV (corresponding author), ARCTIC &amp; ANTARCTIC RES INST,ST PETERSBURG 199226,RUSSIA.</t>
  </si>
  <si>
    <t>0016-7940</t>
  </si>
  <si>
    <t>GEOMAGN AERON+</t>
  </si>
  <si>
    <t>Geomagn. Aeron.</t>
  </si>
  <si>
    <t>SEP-OCT</t>
  </si>
  <si>
    <t>WL254</t>
  </si>
  <si>
    <t>WOS:A1996WL25400023</t>
  </si>
  <si>
    <t>Harris, J</t>
  </si>
  <si>
    <t>Antarctic research and the earth's environment</t>
  </si>
  <si>
    <t>INTERDISCIPLINARY SCIENCE REVIEWS</t>
  </si>
  <si>
    <t>Editorial Material</t>
  </si>
  <si>
    <t>INST MATERIALS</t>
  </si>
  <si>
    <t>LONDON</t>
  </si>
  <si>
    <t>1 CARLTON HOUSE TERRACE, LONDON, ENGLAND SW1Y 5DB</t>
  </si>
  <si>
    <t>0308-0188</t>
  </si>
  <si>
    <t>INTERDISCIPL SCI REV</t>
  </si>
  <si>
    <t>Interdiscip. Sci. Rev.</t>
  </si>
  <si>
    <t>Multidisciplinary Sciences; Social Sciences, Interdisciplinary</t>
  </si>
  <si>
    <t>Science Citation Index Expanded (SCI-EXPANDED); Social Science Citation Index (SSCI)</t>
  </si>
  <si>
    <t>Science &amp; Technology - Other Topics; Social Sciences - Other Topics</t>
  </si>
  <si>
    <t>VR177</t>
  </si>
  <si>
    <t>WOS:A1996VR17700001</t>
  </si>
  <si>
    <t>Percy, M</t>
  </si>
  <si>
    <t>You have to be lucky - Antarctic and other adventures - Law,P</t>
  </si>
  <si>
    <t>Book Review</t>
  </si>
  <si>
    <t>WOS:A1996VR17700017</t>
  </si>
  <si>
    <t>Alekseev, GV; Ryabchenko, VA</t>
  </si>
  <si>
    <t>A reconstruction of the seasonal variability of the sea ice-ocean system in the Arctic Basin</t>
  </si>
  <si>
    <t>IZVESTIYA AKADEMII NAUK FIZIKA ATMOSFERY I OKEANA</t>
  </si>
  <si>
    <t>WATER; MODEL</t>
  </si>
  <si>
    <t>A simple thermodynamical model of the sea ice-ocean system is put forward. This model is employed for studying seasonal variations in the Arctic basin and estimating its water exchange with the North Atlantic. A periodic solution obtained in the case when average monthly climatic values of characteristics of the Arctic atmosphere and water balance of the Arctic basin are preassigned reconstructs seasonal variations of the ocean thermohaline structure and sea ice characteristics. The sensitivity of simulated characteristics to variations in atmospheric effect, river run-off, and water exchange with the surrounding oceans is evaluated.</t>
  </si>
  <si>
    <t>Alekseev, GV (corresponding author), RUSSIAN ACAD SCI,ARCTIC &amp; ANTARCTIC RES INST,PP SHIRSHOV OCEANOL INST,MOSCOW,RUSSIA.</t>
  </si>
  <si>
    <t>Ryabchenko, Vladimir Alexeevich/R-3877-2016</t>
  </si>
  <si>
    <t>Ryabchenko, Vladimir Alexeevich/0000-0003-3909-537X</t>
  </si>
  <si>
    <t>0002-3515</t>
  </si>
  <si>
    <t>IZV AN FIZ ATMOS OK+</t>
  </si>
  <si>
    <t>Izv. Akad. Nauk. Fiz. Atmos. Okean. Biol.</t>
  </si>
  <si>
    <t>Meteorology &amp; Atmospheric Sciences; Oceanography</t>
  </si>
  <si>
    <t>VX779</t>
  </si>
  <si>
    <t>WOS:A1996VX77900002</t>
  </si>
  <si>
    <t>Polyakov, IV</t>
  </si>
  <si>
    <t>Diagnostic computations of the Arctic Ocean currents and sea level variations</t>
  </si>
  <si>
    <t>In order to revise ideas on a character and mechanisms of a supporting large-scale circulation of the Arctic Ocean and on a contribution of various constituents to formation of an ocean current system diagnostic computations based on a three-dimensional nonstationary ocean model were conducted, Equations of a model were integrated numerically on a grid with a spacing 55.6 km until the solution of a system became stable in time. New temperature and salinity seasonal data were a basis of the computation of a density constituent of the currents. Flow patterns of the surface and near bottom currents were obtained. The flow patterns of the computed surface currents are in a good agreement with the commonly accepted point of view on the Arctic Ocean. A bottom topography dependence of the currents is traced near bottom. They attain maximal development in the areas with significant bottom drops. Density fields play a crucial role in a formation of a level and undersurface currents of a deep ocean. Runoff through the main ocean straits were estimated.</t>
  </si>
  <si>
    <t>Polyakov, IV (corresponding author), ARCTIC &amp; ANTARCTIC RES INST RUSSIA,ST PETERSBURG,RUSSIA.</t>
  </si>
  <si>
    <t>WOS:A1996VX77900012</t>
  </si>
  <si>
    <t>Caroli, S; Senofonte, O; Caimi, S; Karpati, P</t>
  </si>
  <si>
    <t>Comparative study of marine sediment from Antarctica by low-pressure discharge atomic emission spectrometry and inductively coupled plasma-based spectrometry</t>
  </si>
  <si>
    <t>JOURNAL OF ANALYTICAL ATOMIC SPECTROMETRY</t>
  </si>
  <si>
    <t>Article; Proceedings Paper</t>
  </si>
  <si>
    <t>1996 Winter Conference on Plasma Spectrochemistry</t>
  </si>
  <si>
    <t>JAN 08-13, 1996</t>
  </si>
  <si>
    <t>FT LAUDERDALE, FL</t>
  </si>
  <si>
    <t>glow discharge atomic emission spectrometry; hollow-cathode atomic emission spectrometry; inductively coupled plasma atomic emission spectrometry; inductively coupled plasma mass spectrometry; Antarctic sediment; trace elements; certified reference material</t>
  </si>
  <si>
    <t>NONCONDUCTING MATERIALS; GLOW-DISCHARGE; APPLICABILITY</t>
  </si>
  <si>
    <t>An alternative to conducting or non-conducting solid sample analysis, e.g., by ICP-AES or ICP-MS coupled with electrothermal volatilization or laser ablation, is offered by low-pressure discharge (LPD) AES sources, such as glow discharge or hollow cathode discharge AES techniques. This approach turned out to be particularly advantageous for the quantification. of a number of major, minor and trace elements in Antarctic sediment sampled from the coastal region of the Ross sea nearby the Italian base at Terra Nova Bay, In order to ascertain the potential of LPD-AES in both respects, a number of elements, namely Al, Cr, Fe, Mn, Ni, Pb and Zn, were determined after mixing sediment aliquots with high-purity copper powder and obtaining disc pellets by pressing the resulting mixtures. The results obtained were in good agreement with those achieved using ICP-AES and ICP-MS after microwave-assisted digestion of the sediment. The concentration ranges (mu g g(-1)) determined were Al 68410-70500, Cr 40.1-41.9, Fe 19210-23550, Mn 424-430, Ni 9.0-9.8, Pb 17.2-19.5 and Zn 51.8-53.2.</t>
  </si>
  <si>
    <t>UNIV VESZPREM,DEPT ANALYT CHEM,H-8201 VESZPREM,HUNGARY</t>
  </si>
  <si>
    <t>University of Pannonia</t>
  </si>
  <si>
    <t>Caroli, S (corresponding author), IST SUPER SANITA,VIALE REGINA ELENA 299,I-00161 ROME,ITALY.</t>
  </si>
  <si>
    <t>Caimi, Stefano/HIR-3344-2022</t>
  </si>
  <si>
    <t>Caimi, Stefano/0000-0001-5338-4026</t>
  </si>
  <si>
    <t>ROYAL SOC CHEMISTRY</t>
  </si>
  <si>
    <t>CAMBRIDGE</t>
  </si>
  <si>
    <t>THOMAS GRAHAM HOUSE, SCIENCE PARK MILTON ROAD, CAMBRIDGE, CAMBS, ENGLAND CB4 4WF</t>
  </si>
  <si>
    <t>0267-9477</t>
  </si>
  <si>
    <t>J ANAL ATOM SPECTROM</t>
  </si>
  <si>
    <t>J. Anal. At. Spectrom.</t>
  </si>
  <si>
    <t>10.1039/ja9961100773</t>
  </si>
  <si>
    <t>Chemistry, Analytical; Spectroscopy</t>
  </si>
  <si>
    <t>Conference Proceedings Citation Index - Science (CPCI-S); Science Citation Index Expanded (SCI-EXPANDED)</t>
  </si>
  <si>
    <t>Chemistry; Spectroscopy</t>
  </si>
  <si>
    <t>VG928</t>
  </si>
  <si>
    <t>WOS:A1996VG92800022</t>
  </si>
  <si>
    <t>Amundsen, T; Lorentsen, SH; Tveraa, T</t>
  </si>
  <si>
    <t>Effects of egg size and parental quality on early nestling growth: An experiment with the Antarctic petrel</t>
  </si>
  <si>
    <t>JOURNAL OF ANIMAL ECOLOGY</t>
  </si>
  <si>
    <t>Antarctica; hatching success; nestling survival; Procellariiformes; Thalassoica antarctica</t>
  </si>
  <si>
    <t>GULL LARUS-ARGENTATUS; CLUTCH SIZE; THALASSOICA-ANTARCTICA; HATCHING ASYNCHRONY; CHICK MORTALITY; PHENOTYPIC SELECTION; REPRODUCTIVE SUCCESS; WANDERING ALBATROSS; SUPPLEMENTAL FOOD; GENETIC RESPONSE</t>
  </si>
  <si>
    <t>1. A large number of studies have reported a positive relationship between the egg size of birds and the subsequent growth and/or survival of nestlings, but such effects may partly be due to confounding variables, e.g. parental quality. In order to evaluate the potential effects of egg size, and of parental quality, on early nestling growth in the Antarctic petrel, we performed an experiment in which eggs of different size were swapped between nests. 2. From a sample of 300 nests with eggs of known size, we selected eggs belonging to the lower quartile (small eggs), and those belonging to the upper quartile (large eggs), with respect to volume. Half of the small eggs were exchanged with small eggs from other nests, and the other half with large eggs. A similar procedure was used for large eggs. Growth and survival of the nestlings were recorded until 12 days old. 3. Hatching success was positively related to egg size. 4. Egg size influenced nestling body mass until the age of 3 days, and tarsus length was affected until 12 days old. However, these effects were not due to an effect of egg size on growth rates, but reflected instead the influence of egg size on hatchling size. 5. In contrast to most previous studies, we found no effect of parental quality (as reflected in the size of own eggs) on foster nestling size or growth until 12 days old. This could be because egg size does not reliably reflect parental quality in the species, or because parental effects become evident only at later nestling stages. 6. We discuss why egg size variation is maintained in this and other species where egg size influences parental fitness through the survival of eggs or nestlings.</t>
  </si>
  <si>
    <t>NORWEGIAN INST NAT RES,N-7005 TRONDHEIM,NORWAY; UNIV TROMSO,NORWEGIAN INST NAT RES,TROMSO MUSEUM,N-9000 TROMSO,NORWAY</t>
  </si>
  <si>
    <t>Norwegian Institute Nature Research; UiT The Arctic University of Tromso; Norwegian Institute Nature Research</t>
  </si>
  <si>
    <t>Amundsen, T (corresponding author), UNIV TRONDHEIM,DEPT ZOOL,N-7055 DRAGVOLL,NORWAY.</t>
  </si>
  <si>
    <t>0021-8790</t>
  </si>
  <si>
    <t>J ANIM ECOL</t>
  </si>
  <si>
    <t>J. Anim. Ecol.</t>
  </si>
  <si>
    <t>10.2307/5735</t>
  </si>
  <si>
    <t>Ecology; Zoology</t>
  </si>
  <si>
    <t>Environmental Sciences &amp; Ecology; Zoology</t>
  </si>
  <si>
    <t>VK057</t>
  </si>
  <si>
    <t>WOS:A1996VK05700002</t>
  </si>
  <si>
    <t>Lorentsen, SH</t>
  </si>
  <si>
    <t>Regulation of food provisioning in the Antarctic petrel Thalassoica antarctica (vol 65, pg 381, 1996)</t>
  </si>
  <si>
    <t>Correction, Addition</t>
  </si>
  <si>
    <t>WOS:A1996VK05700012</t>
  </si>
  <si>
    <t>Yearby, KH; Clilverd, NA</t>
  </si>
  <si>
    <t>Doppler shift pulsations on whistler mode signals from a VLF transmitter</t>
  </si>
  <si>
    <t>JOURNAL OF ATMOSPHERIC AND TERRESTRIAL PHYSICS</t>
  </si>
  <si>
    <t>IONOSPHERE</t>
  </si>
  <si>
    <t>Whistler mode signals from the NAA transmitter (24 kHz) received at Faraday, Antarctica are processed to obtain the Doppler shift at a much higher time resolution than has previously been possible. This has allowed the observation of pulsations of about 13 mHz frequency which are believed to be associated with hydromagnetic waves in the magnetosphere. The pulsations are observed separately on signals with a number of discrete group delay features that can be interpreted as individual whistler ducts. Using the measured pulsation phase over the array of ducts the phase velocity and wave normal direction of the hydromagnetic wave in the equatorial plane are estimated. The direction of propagation is consistent with a source on the dayside magnetopause. The association between whistler mode Doppler shifts and hydromagnetic waves has been reported before but not, as far as we are aware, using an experimental technique that allows measurements on individual ducts in order to determine the direction of propagation of the hydromagnetic wave. (C) 1996 Elsevier Science Ltd</t>
  </si>
  <si>
    <t>Yearby, KH (corresponding author), UNIV SHEFFIELD,DEPT AUTOMAT CONTROL &amp; SYST ENGN,SHEFFIELD S1 3JD,S YORKSHIRE,ENGLAND.</t>
  </si>
  <si>
    <t>0021-9169</t>
  </si>
  <si>
    <t>J ATMOS TERR PHYS</t>
  </si>
  <si>
    <t>J. Atmos. Terr. Phys.</t>
  </si>
  <si>
    <t>10.1016/0021-9169(95)00184-0</t>
  </si>
  <si>
    <t>UQ457</t>
  </si>
  <si>
    <t>Green Accepted</t>
  </si>
  <si>
    <t>WOS:A1996UQ45700011</t>
  </si>
  <si>
    <t>Cooper, DJ</t>
  </si>
  <si>
    <t>Estimation of hydroxyl radical concentrations in the marine atmospheric boundary layer using a reactive atmospheric tracer</t>
  </si>
  <si>
    <t>JOURNAL OF ATMOSPHERIC CHEMISTRY</t>
  </si>
  <si>
    <t>hydroxyl radical; marine boundary layer; atmospheric tracer; dimethylsulfide; sea-air exchange</t>
  </si>
  <si>
    <t>LONG-PATH ABSORPTION; DIMETHYL SULFIDE; TROPOSPHERIC OH; CARBON-DISULFIDE; HYDROGEN-SULFIDE; SULFUR CYCLE; AIR; ATLANTIC; OZONE; SEA</t>
  </si>
  <si>
    <t>Hydroxyl radical (OH) concentrations in the atmospheric boundary layer over a number of remote ocean locations are calculated from the measured diurnal variation in atmospheric dimethylsulfide (DMS). By using averaged DMS data sets from extended periods, the calculation yields OH concentrations averaged over periods from several days to weeks. These average OH concentrations range from 7 x 10(5) to 2.9 x 10(6) molecules cm(-3), corresponding to midday maxima of 3 to 12 x 10(6) molecules cm(-3). The lowest values correspond to studies with the lowest light intensity (Antarctic summer and South Atlantic winter), and the highest values to regions with probable anthropogenic influence. In addition to the long term averages, daily average OH levels can be calculated for most days in a two week period from a cruise in the tropical eastern Pacific. These calculations are in good argeement with global average OH levels derived from other tracers, and are consistent with model OH calculations when allowance is made for variation in ambient ozone levels between the studies. Estimates of gas exchange made from the diurnal variation of DMS suggest that either the gas exchange coefficient of DMS or the boundary layer mixing depth may have been overestimated in past analyses.</t>
  </si>
  <si>
    <t>Cooper, DJ (corresponding author), UNIV WISCONSIN, 1225 W DAYTON ST, MADISON, WI 53706 USA.</t>
  </si>
  <si>
    <t>0167-7764</t>
  </si>
  <si>
    <t>1573-0662</t>
  </si>
  <si>
    <t>J ATMOS CHEM</t>
  </si>
  <si>
    <t>J. Atmos. Chem.</t>
  </si>
  <si>
    <t>10.1007/BF00053287</t>
  </si>
  <si>
    <t>Environmental Sciences; Meteorology &amp; Atmospheric Sciences</t>
  </si>
  <si>
    <t>Environmental Sciences &amp; Ecology; Meteorology &amp; Atmospheric Sciences</t>
  </si>
  <si>
    <t>VW639</t>
  </si>
  <si>
    <t>WOS:A1996VW63900005</t>
  </si>
  <si>
    <t>Ohmura, A; Wild, M; Bengtsson, L</t>
  </si>
  <si>
    <t>A possible change in mass balance of Greenland and Antarctic ice sheets in the coming century</t>
  </si>
  <si>
    <t>JOURNAL OF CLIMATE</t>
  </si>
  <si>
    <t>PRECIPITATION; OCEAN</t>
  </si>
  <si>
    <t>A high-resolution GCM is found to simulate precipitation and surface energy balance of high latitudes with high accuracy, This opens new possibilities to investigate the future mass balance of polar glaciers and its effect on sea level. The surface mass balance of the Greenland and the Antarctic ice sheets is simulated using the ECHAM3 GCM with T106 horizontal resolution. With this model, two 5-year integrations for the present and doubled carbon dioxide conditions based on the boundary conditions provided by the ECHAM1/T21 transient experiment have been conducted. A comparison of the two experiments over Greenland and Antarctica shows to what extent the effect of climate change on the mass balance on the two largest glaciers of the world can differ. On Greenland one sees a slight decrease in accumulation and a substantial increase in melt, while on Antarctica a large increase in accumulation without melt is projected. Translating the mass balances into terms of sea-level equivalent, the Greenland discharge causes a sea level rise of 1.1 mm yr(-1), while the accumulation on Antarctica tends to lower it by 0.9 mm yr(-1). The change in the combined mass balance of the two continents is almost zero. The sea level change of the next century can be affected more effectively by the thermal expansion of seawater and the mass balance of smaller glaciers outside of Greenland and Antarctica.</t>
  </si>
  <si>
    <t>MAX PLANCK INST METEOROL,HAMBURG,GERMANY</t>
  </si>
  <si>
    <t>Max Planck Society</t>
  </si>
  <si>
    <t>Ohmura, A (corresponding author), ETH ZURICH,DEPT GEOG,WINTERHURERSTR 190,CH-8057 ZURICH,SWITZERLAND.</t>
  </si>
  <si>
    <t>Wild, Martin/J-8977-2012</t>
  </si>
  <si>
    <t>0894-8755</t>
  </si>
  <si>
    <t>J CLIMATE</t>
  </si>
  <si>
    <t>J. Clim.</t>
  </si>
  <si>
    <t>10.1175/1520-0442(1996)009&lt;2124:APCIMB&gt;2.0.CO;2</t>
  </si>
  <si>
    <t>VM997</t>
  </si>
  <si>
    <t>WOS:A1996VM99700010</t>
  </si>
  <si>
    <t>Gonzalez, MA</t>
  </si>
  <si>
    <t>Global environmental trends and probable impacts on the coasts of South American mid-latitudes</t>
  </si>
  <si>
    <t>JOURNAL OF COASTAL RESEARCH</t>
  </si>
  <si>
    <t>greenhouse effect; holocene wind systems; longshore drift; sea-level rise; volcanism and climate</t>
  </si>
  <si>
    <t>CARBON-MONOXIDE; CYCLE</t>
  </si>
  <si>
    <t>This note indicates the conflicting evidence that is emerging concerning the rise in global CO, and the possible greenhouse effect. Holocene data, for example, suggest that cooling cycles are marked by higher volcanic activity and tectonism in the northern hemisphere, though reversed in the South. Changing centrifugal force distribution can also lead to alteration to the upwelling-downwelling ocean systems. Changing solar emissions have been ignored by model-workers. There is no evidence that the Antarctic ice sheet is likely to melt. This removes the ''Sword of Damocles'' from the coastal zone, but the changing Rind systems, if a warming trend develops, would have important effects on the Atlantic mid-latitudes of South America.</t>
  </si>
  <si>
    <t>CARL CZON CALDENIUS FDN,RA-1413 BUENOS AIRES,DF,ARGENTINA</t>
  </si>
  <si>
    <t>Gonzalez, MA (corresponding author), CONSEJO NACL INVEST CIENT &amp; TECN,CC 289 SUCURSAL 13B,RA-1413 BUENOS AIRES,DF,ARGENTINA.</t>
  </si>
  <si>
    <t>COASTAL EDUCATION &amp; RESEARCH FOUNDATION</t>
  </si>
  <si>
    <t>LAWRENCE</t>
  </si>
  <si>
    <t>810 EAST 10TH STREET, LAWRENCE, KS 66044</t>
  </si>
  <si>
    <t>0749-0208</t>
  </si>
  <si>
    <t>J COASTAL RES</t>
  </si>
  <si>
    <t>J. Coast. Res.</t>
  </si>
  <si>
    <t>FAL</t>
  </si>
  <si>
    <t>VX661</t>
  </si>
  <si>
    <t>WOS:A1996VX66100030</t>
  </si>
  <si>
    <t>Wharton, DA; To, NB</t>
  </si>
  <si>
    <t>Osmotic stress effects on the freezing tolerance of the antarctic nematode Panagrolaimus davidi</t>
  </si>
  <si>
    <t>JOURNAL OF COMPARATIVE PHYSIOLOGY B-BIOCHEMICAL SYSTEMIC AND ENVIRONMENTAL PHYSIOLOGY</t>
  </si>
  <si>
    <t>freeze-induced desiccation; inoculative freezing; moss; osmolality</t>
  </si>
  <si>
    <t>COLD-HARDINESS; TEMPERATURE; STRATEGIES; MECHANISMS; SURVIVAL; COCOONS</t>
  </si>
  <si>
    <t>The freezing and freezing survival of the Antarctic nematode Panagrolaimus davidi after exposure to solutions of different osmotic concentrations has been examined using a thermoelectric cooling stage and multi-specimen cooling block to see if there is any evidence that freeze-induced desiccation prevents inoculative freezing. The nematodes froze in all the test solutions used (up to 1138 mosmol . l(-1)) and at all cooling rates and nucleation temperatures tested. Freezing survival was at its maximum in 0.1 mol . l(-1) NaCl in artificial tap water after 1 h exposure to the test solution and in artificial tap water after 24 h exposure, Hyperosmotic and hyposmotic stress adversely affected the nematodes' ability to survive freezing. In nonfrozen controls survival declined with increasing osmolality of the test solution. Measurements of the osmolality of water extracted from a variety of moss samples indicate that the nematodes are exposed to an osmotic concentration of about 9 mosmol . l(-1) in their natural habitat. This is close to that of artificial tap water. Our experiments, and measurements of freeze concentration effects in the literature, indicate that freeze-induced desiccation is unlikely to prevent inoculative freezing and the survival of nematodes over the winter.</t>
  </si>
  <si>
    <t>Wharton, DA (corresponding author), UNIV OTAGO,DEPT ZOOL,POB 56,DUNEDIN,NEW ZEALAND.</t>
  </si>
  <si>
    <t>Wharton, David/0000-0001-6369-4984</t>
  </si>
  <si>
    <t>0174-1578</t>
  </si>
  <si>
    <t>J COMP PHYSIOL B</t>
  </si>
  <si>
    <t>J. Comp. Physiol. B-Biochem. Syst. Environ. Physiol.</t>
  </si>
  <si>
    <t>Physiology; Zoology</t>
  </si>
  <si>
    <t>VL570</t>
  </si>
  <si>
    <t>WOS:A1996VL57000008</t>
  </si>
  <si>
    <t>vandenBrink, NW; Pigott, K</t>
  </si>
  <si>
    <t>Effects of sampling blood and uropygial oil on breeding success of Antarctic birds</t>
  </si>
  <si>
    <t>JOURNAL OF FIELD ORNITHOLOGY</t>
  </si>
  <si>
    <t>PENGUINS PYGOSCELIS-ADELIAE</t>
  </si>
  <si>
    <t>Samples of blood and uropygial (preen-gland) oil were collected from Adelie Penguins (Pygoscelis adeliae) and Southern Fulmars (Fulmarus glacialoides) in a study developing methods for monitoring organochlorine pollutants in Antarctica. This sampling and associated activities had no significant effects on the breeding success of these species. The techniques we used appear suitable for implementation in a monitoring program for organochlorine pollutants in Antarctica.</t>
  </si>
  <si>
    <t>AUSTRALIAN ANTARCTIC DIV,KINGSTON,TAS 7050,AUSTRALIA</t>
  </si>
  <si>
    <t>Australian Antarctic Division</t>
  </si>
  <si>
    <t>vandenBrink, NW (corresponding author), DLO,INST FORESTRY &amp; NAT RES,IBN,DEPT AQUAT ECOL,POB 23,NL-6700 AA WAGENINGEN,NETHERLANDS.</t>
  </si>
  <si>
    <t>van den Brink, Paul J/E-8315-2013</t>
  </si>
  <si>
    <t>van den Brink, Nico/0000-0001-7959-3344</t>
  </si>
  <si>
    <t>ASSOC FIELD ORNITHOLOGISTS</t>
  </si>
  <si>
    <t>STATESBORO</t>
  </si>
  <si>
    <t>GEORGIA SOUTHERN UNIV, DEPT BIOLOGY, STATESBORO, GA 30460-8042</t>
  </si>
  <si>
    <t>0273-8570</t>
  </si>
  <si>
    <t>J FIELD ORNITHOL</t>
  </si>
  <si>
    <t>J. Field Ornithol.</t>
  </si>
  <si>
    <t>Ornithology</t>
  </si>
  <si>
    <t>VY537</t>
  </si>
  <si>
    <t>WOS:A1996VY53700016</t>
  </si>
  <si>
    <t>Treppke, UF; Lange, CB; Donner, B; Fischer, G; Ruhland, G; Wefer, G</t>
  </si>
  <si>
    <t>Diatom and silicoflagellate fluxes at the Walvis Ridge: An environment influenced by coastal upwelling in the Benguela system</t>
  </si>
  <si>
    <t>JOURNAL OF MARINE RESEARCH</t>
  </si>
  <si>
    <t>SOUTH-ATLANTIC-OCEAN; LONG-CHAIN ALKENONES; SURFACE SEDIMENTS; WATER; PHYTOPLANKTON; AFRICA; SEA; CIRCULATION; EQUATORIAL; ECOSYSTEM</t>
  </si>
  <si>
    <t>Seasonal fluctuations in the total particle, biogenic opal, diatom and silicoflagellate fluxes were observed in sediment traps deployed at 599 m and 1648 m in the Walvis Ridge area, within the Benguela upwelling system, from March 1989 to March 1990 (station WR 2: 20 degrees 02.8'S, 09 degrees 09.3'E). Fluxes were directly related to wind stress variations (wind maxima preceding flux maxima by several weeks), and inversely related to SST changes (derived from measured concentrations of C-37 alkenones; range: 14.6 degrees-23.6 degrees C). The biogenic particle composition at different depths reflected the complicated hydrology of the area with a combination of tropical, temperate and subantarctic water masses. Biogenic opal content varied from about 2 to 12% of the total mass flux in the upper trap and from about 4 to 17% in the lower trap. Diatoms were the main contributor to the opal fraction (mean daily flux of ca. 5.5 a 10(6) valves m(-2) day(-1)), followed by silicoflagellates (ca. 2.6 * 10(5) skeletons m(-2) day(-1)). Two seasonal maxima, in May and June (austral autumn) and from October to November (austral spring), were observed; silicoflagellates yielded also a third moderate maximum in August/September (austral winter). At 1648 m fluxes peaked from May to July (data were available for the period 18 Mar to 27 Aug 1989 only). Few diatoms were abundant; 19 taxa accounted for 50% of all the diatoms identified, and about 32 for the 75% level. Specific diversity of diatoms at 599 m was highest during times of lowest fluxes, in the austral winter, late spring and summer. The diatom taxa occurring at 599 m and at 1648 m were the same, with some flux enrichment with depth due to advection of particles into the lower trap by resuspension and downslope movement. The relatively high concentrations of the Antarctic-Subantarctic species Fragilariopsis kerguelensis in the upper trap solely, was probably linked to selective entrainment and transport within a ring of southerly origin (south of the Subantarctic/Subtropical Convergence Zone). The enrichment of moderately resistant and robust taxa in the sediments in conjunction with the rarity or absence of delicate taxa points to preferential concentration in the sediments of some taxa and dissolution of others. The occurrence of phytoliths in the traps and in the sediment sample can be linked to the ''berg'' winds, which are typical for the entire Benguela region during fall and winter.</t>
  </si>
  <si>
    <t>SCRIPPS INST OCEANOG, GEOSCI RES DIV, MARINE LIFE RES GRP, LA JOLLA, CA 92093 USA</t>
  </si>
  <si>
    <t>University of California System; University of California San Diego; Scripps Institution of Oceanography</t>
  </si>
  <si>
    <t>UNIV BREMEN, FACHBEREICH GEOWISSENSCH, KLAGENFURTER STR, POSTFACH 330440, D-28359 BREMEN, GERMANY.</t>
  </si>
  <si>
    <t>Lange, Carina/AHC-2015-2022; Wefer, Gerold/S-2291-2016</t>
  </si>
  <si>
    <t>Lange, Carina/0000-0002-2916-4207; Wefer, Gerold/0000-0002-6803-2020</t>
  </si>
  <si>
    <t>SEARS FOUNDATION MARINE RESEARCH</t>
  </si>
  <si>
    <t>NEW HAVEN</t>
  </si>
  <si>
    <t>YALE UNIV, KLINE GEOLOGY LAB, 210 WHITNEY AVENUE, NEW HAVEN, CT 06520-8109 USA</t>
  </si>
  <si>
    <t>0022-2402</t>
  </si>
  <si>
    <t>1543-9542</t>
  </si>
  <si>
    <t>J MAR RES</t>
  </si>
  <si>
    <t>J. Mar. Res.</t>
  </si>
  <si>
    <t>10.1357/0022240963213655</t>
  </si>
  <si>
    <t>VP297</t>
  </si>
  <si>
    <t>WOS:A1996VP29700007</t>
  </si>
  <si>
    <t>Zhou, M; Huntley, ME</t>
  </si>
  <si>
    <t>The principle of biological attraction, demonstrated by the bio-continuum theory of zooplankton patch dynamics</t>
  </si>
  <si>
    <t>KRILL EUPHAUSIA-SUPERBA; ANTARCTIC KRILL; TEMORA-LONGICORNIS; BEHAVIOR; PHYTOPLANKTON; ABUNDANCE; RHYTHMS; WINTER; MODEL; ICE</t>
  </si>
  <si>
    <t>A theory of zooplankton and micronekton patch dynamics is developed that expressly includes animal behavior. This represents a departure from traditional models of patch dynamics, which generally treat animals as Lagrangian particles whose distributions are determined solely by processes of advection and diffusion. The ''bio-continuum'' theory is based on principles of statistical mechanics, and describes animal aggregations in terms of mean motion, random motion, random kinetic energy, distribution and abundance. The forces on an animal aggregation act both upon the aggregation as a whole (external forces) or between individuals (internal forces). We demonstrate here that the internal forces which serve to maintain autocoherence are, in essence, a force of biological attraction that can be quantified in Newtons. A coefficient of biological attraction is defined, and its magnitude evaluated in aggregations of Antarctic euphausiids (Euphausia superba). We hypothesize that the coefficient of biological attraction may be constant for all organisms in the sea. A method for measuring all key variables with acoustic Doppler technology is presented, with specific attention to application of the Acoustic Doppler Current Profiler (ADCP). We conclude that bio-continuum theory, coupled with acoustic Doppler observations, provides a practical approach for studying animal aggregation dynamics in the sea.</t>
  </si>
  <si>
    <t>SCRIPPS INST OCEANOG, LA JOLLA, CA 92093 USA.</t>
  </si>
  <si>
    <t>10.1357/0022240963213619</t>
  </si>
  <si>
    <t>WOS:A1996VP29700008</t>
  </si>
  <si>
    <t>Willen, E</t>
  </si>
  <si>
    <t>Two new genera of Laophontidae (Copepoda: Harpacticoida) from the high Antarctic Weddell Sea</t>
  </si>
  <si>
    <t>JOURNAL OF NATURAL HISTORY</t>
  </si>
  <si>
    <t>Antarctic; Weddell Sea; Copepoda Harpacticoida; Laophontidae; systematics; zoogeography; phylogeny</t>
  </si>
  <si>
    <t>Two new genera of the harpacticoid family Laophontidae from the high Antarctic Weddell Sea are described. At present, both taxa cannot be assigned to any of the known genera or lineages of the family. The Antarctic shows the greatest degree of endemism worldwide in several already investigated taxa and, considering the available records, the Laophontidae appear to be no exception to this rule. The available data on the Laophontidae of the Weddell Sea seem to support a hypothesis of an 'old' antarctic fauna rather than a recolonization by 'phylogenetic younger' taxa after the major climatic changes, which took place in the Antarctic continent and the surrounding waters from the Miocene onwards.</t>
  </si>
  <si>
    <t>Willen, E (corresponding author), UNIV OLDENBURG,FB BIOL 7,D-26111 OLDENBURG,GERMANY.</t>
  </si>
  <si>
    <t>TAYLOR &amp; FRANCIS LTD</t>
  </si>
  <si>
    <t>ONE GUNDPOWDER SQUARE, LONDON, ENGLAND EC4A 3DE</t>
  </si>
  <si>
    <t>0022-2933</t>
  </si>
  <si>
    <t>J NAT HIST</t>
  </si>
  <si>
    <t>J. Nat. Hist.</t>
  </si>
  <si>
    <t>10.1080/00222939600771231</t>
  </si>
  <si>
    <t>Biodiversity Conservation; Ecology; Zoology</t>
  </si>
  <si>
    <t>Biodiversity &amp; Conservation; Environmental Sciences &amp; Ecology; Zoology</t>
  </si>
  <si>
    <t>VF321</t>
  </si>
  <si>
    <t>WOS:A1996VF32100003</t>
  </si>
  <si>
    <t>Krupitsky, A; Kamenkovich, VM; Naik, N; Cane, MA</t>
  </si>
  <si>
    <t>A linear equivalent barotropic model of the Antarctic circumpolar current with realistic coastlines and bottom topography</t>
  </si>
  <si>
    <t>JOURNAL OF PHYSICAL OCEANOGRAPHY</t>
  </si>
  <si>
    <t>HOMOGENEOUS MODEL; SOUTHERN-OCEAN; DRAKE PASSAGE; CIRCULATION; TRANSPORT; CHANNEL</t>
  </si>
  <si>
    <t>A linear equivalent barotropic (EB) model is applied to study the effects of the bottom topography H and baroclinicity on the total transport and the position of the Antarctic Circumpolar Current (ACC). The model is based on the observation of Killworth that the time mean velocity held of the FRAM Model is self-similar in the vertical. A realistic large-scale topography (H) over bar is constructed by filtering 5-minute resolution data with an appropriate smoothing kernel. It is shown that the asymptotic behavior of the solution of the barotropic model (a particular case of the EB model) in the limit of very small bottom friction depends on subtle details of topography and basin geometry. Given the uncertainties of the smoothing procedure the authors conclude that the barotropic model is not robust with respect to possible variations of model topography. The authors found that the EB model with a vertical profile function similar to that of Killworth reproduces the major features of the time- and depth-averaged FRAM solution, including the position and the transport of the ACC, reasonably well. The solution is robust with respect to uncertainties in (H) over bar. The EB model is much improved by a parameterization of the bottom friction via near-bottom velocity, which tends to shut off the flow in the shallow regions.</t>
  </si>
  <si>
    <t>COLUMBIA UNIV, LAMONT DOHERTY EARTH OBSERV, PALISADES, NY USA</t>
  </si>
  <si>
    <t>Cane, Mark A/I-8086-2012</t>
  </si>
  <si>
    <t>Cane, Mark/0000-0001-5408-2388; Henderson, Naomi/0000-0002-9531-2159</t>
  </si>
  <si>
    <t>45 BEACON ST, BOSTON, MA 02108-3693 USA</t>
  </si>
  <si>
    <t>0022-3670</t>
  </si>
  <si>
    <t>1520-0485</t>
  </si>
  <si>
    <t>J PHYS OCEANOGR</t>
  </si>
  <si>
    <t>J. Phys. Oceanogr.</t>
  </si>
  <si>
    <t>10.1175/1520-0485(1996)026&lt;1803:ALEBMO&gt;2.0.CO;2</t>
  </si>
  <si>
    <t>VM284</t>
  </si>
  <si>
    <t>WOS:A1996VM28400008</t>
  </si>
  <si>
    <t>Syvitski, JPM; Hutton, EWH</t>
  </si>
  <si>
    <t>In situ characteristics of suspended particles as determined by the Floc camera assembly FCA</t>
  </si>
  <si>
    <t>JOURNAL OF SEA RESEARCH</t>
  </si>
  <si>
    <t>marine snow; suspended particles; settling velocity; concentration; image analysis; camera</t>
  </si>
  <si>
    <t>SEDIMENT; FJORD</t>
  </si>
  <si>
    <t>The Flee Camera Assembly, or FCA, provides for the in situ size, shape, concentration and settling velocity of marine particles. Through use of floc-attribute theory, FCA data also provide approximations of the in situ excess-density, porosity and mass of flocs, their population characteristics, and aggregation and sedimentation rate. Image analysis using photoCD transfer routines and recently developed image-analysis techniques make possible daily interpretation of hundreds of digital FCA images. FCA studies have demonstrated a wide variety of suspended sediment characteristics and transport phenomena. The character of marine snow is found to vary at a variety of time-scales: near-instantaneous, daily and seasonally. For example a floc's excess density also varies with flee size, but the relationship for flocs within a coastal water mass may change daily. In mid-latitude coastal basins, small flocs form when primary production is low and river input is high; conversely large flocs form when river input is very low. In Antarctic ice margins, flocculation fronts are identified beneath cold water tongues emanating out from glacier margins. In Greenland, an intermediate nephloid layer is identified, filled with large flocs formed from sediment released from melting icebergs. In the Gulf of St. Lawrence, boundary-layer turbulence near the seafloor is shown to break up flocs after their long descent through the water column and create a 50 m thick bottom turbid zone.</t>
  </si>
  <si>
    <t>UNIV BRITISH COLUMBIA, DEPT ENGN PHYS, VANCOUVER, BC V5Z 1M9, CANADA</t>
  </si>
  <si>
    <t>University of British Columbia</t>
  </si>
  <si>
    <t>Syvitski, JPM (corresponding author), UNIV COLORADO, INST ARCTIC &amp; ALPINE RES, BOULDER, CO 80309 USA.</t>
  </si>
  <si>
    <t>Syvitski, James P M/L-2008-2013</t>
  </si>
  <si>
    <t>HUTTON, ERIC/0000-0002-5864-6459</t>
  </si>
  <si>
    <t>1385-1101</t>
  </si>
  <si>
    <t>J SEA RES</t>
  </si>
  <si>
    <t>J. Sea Res.</t>
  </si>
  <si>
    <t>1-2</t>
  </si>
  <si>
    <t>10.1016/S1385-1101(96)90783-2</t>
  </si>
  <si>
    <t>Marine &amp; Freshwater Biology; Oceanography</t>
  </si>
  <si>
    <t>VT862</t>
  </si>
  <si>
    <t>WOS:A1996VT86200020</t>
  </si>
  <si>
    <t>Randel, WJ; Wu, F</t>
  </si>
  <si>
    <t>Isolation of the ozone QBO in SAGE II data by singular-value decomposition</t>
  </si>
  <si>
    <t>JOURNAL OF THE ATMOSPHERIC SCIENCES</t>
  </si>
  <si>
    <t>QUASI-BIENNIAL OSCILLATION; INTERANNUAL VARIABILITY; 2-DIMENSIONAL MODEL; MIDDLE ATMOSPHERE; ANTARCTIC OZONE; TRACE GASES; GLOBAL QBO; CIRCULATION; STRATOSPHERE; AEROSOL</t>
  </si>
  <si>
    <t>Detailed structure of the global quasi-biennial oscillation (QBO) in ozone is analyzed using Stratospheric Aerosol and Gas Experiment II ozone and nitrogen dioxide data. Emphasis is placed on the midlatitude QBO, in particular its vertical structure and seasonal synchronization. The global QBO signal is isolated using a combination of singular-value decomposition and regression analyses, which combine to act as an accurate QBO digital filter. Results show that the midlatitude ozone QBO has a two-cell structure in the vertical (similar to that at the equator), with in-phase maxima in the lower and middle stratosphere. Both upper- and lower-level anomalies contribute important fractions to the midlatitude column amounts. The lower-level maxima have a broad latitudinal structure (similar to 15 degrees-60 degrees), and collocation with the strongest background gradients suggests that these anomalies result from mean vertical transport. The middle stratosphere signal maximizes in the subtropics (10 degrees-40 degrees) and is Likely due to nitrogen-related chemical effects (which are in turn due to transport variations). The vertically in-phase seasonal synchronization in midlatitudes is evidence of QBO modulation of the winter hemisphere circulation.</t>
  </si>
  <si>
    <t>Randel, WJ (corresponding author), NATL CTR ATMOSPHER RES,DIV ATMOSPHER CHEM,POB 3000,BOULDER,CO 80307, USA.</t>
  </si>
  <si>
    <t>Randel, William J/K-3267-2016</t>
  </si>
  <si>
    <t>0022-4928</t>
  </si>
  <si>
    <t>J ATMOS SCI</t>
  </si>
  <si>
    <t>J. Atmos. Sci.</t>
  </si>
  <si>
    <t>SEP 1</t>
  </si>
  <si>
    <t>10.1175/1520-0469(1996)053&lt;2546:IOTOQI&gt;2.0.CO;2</t>
  </si>
  <si>
    <t>VK783</t>
  </si>
  <si>
    <t>WOS:A1996VK78300008</t>
  </si>
  <si>
    <t>Clarke, A; Leakey, RJG</t>
  </si>
  <si>
    <t>The seasonal cycle of phytoplankton, macronutrients, and the microbial community in a nearshore Antarctic marine ecosystem</t>
  </si>
  <si>
    <t>LIMNOLOGY AND OCEANOGRAPHY</t>
  </si>
  <si>
    <t>SOUTH-ORKNEY ISLANDS; WESTERN BRANSFIELD STRAIT; ICE EDGE ZONE; SIGNY-ISLAND; CHLOROPHYLL-A; COASTAL ENVIRONMENT; FEEDING-ACTIVITY; ADMIRALTY BAY; CARBON; NITROGEN</t>
  </si>
  <si>
    <t>Seawater chlorophyll a concentration (size-fractionated at 20, 2, and 0.2 mu m) and temperature have been measured weekly from December 1988 to August 1994 at a nearshore shallow-water station at Signy Island in the maritime Antarctic. Macronutrients (N, P, Si) were measured monthly, and the microbial community enumerated during a 15-month period. The duration of winter sea-ice, summer seawater temperature, and peak chlorophyll biomass all exhibited strong interannual variability. The summer peak of microplankton (&gt;20 mu m) chlorophyll was dominated by large diatoms and colonial forms, and there were late summer-early winter blooms in two of the six seasons examined. Peak concentrations of nanoplankton (20-2 mu m) chlorophyll, predominantly from flagellates, were much lower but the bloom lasted longer and winter biomass was higher than in the microplankton. Seasonal macronutrient patterns suggested a preferential utilization of ammonium at the start of spring followed by a major utilization of nitrate by the summer diatom bloom. The microbial community was complex and showed a clear seasonality in all components, although the timing of the summer bloom differed between taxa. Cell numbers were low in winter, increasing in summer with flagellate taxa especially important in late summer. This study emphasizes the complex nature of the nearshore marine ecosystem and highlights the need for year-round oceanographic studies in the highly seasonal polar marine environment.</t>
  </si>
  <si>
    <t>Clarke, A (corresponding author), BRITISH ANTARCTIC SURVEY, HIGH CROSS, CAMBRIDGE CB3 0ET, ENGLAND.</t>
  </si>
  <si>
    <t>AMER SOC LIMNOLOGY OCEANOGRAPHY</t>
  </si>
  <si>
    <t>WACO</t>
  </si>
  <si>
    <t>5400 BOSQUE BLVD, STE 680, WACO, TX 76710-4446 USA</t>
  </si>
  <si>
    <t>0024-3590</t>
  </si>
  <si>
    <t>LIMNOL OCEANOGR</t>
  </si>
  <si>
    <t>Limnol. Oceanogr.</t>
  </si>
  <si>
    <t>10.4319/lo.1996.41.6.1281</t>
  </si>
  <si>
    <t>Limnology; Oceanography</t>
  </si>
  <si>
    <t>VZ476</t>
  </si>
  <si>
    <t>WOS:A1996VZ47600012</t>
  </si>
  <si>
    <t>Tanoue, E; Ishii, M; Midorikawa, T</t>
  </si>
  <si>
    <t>Discrete dissolved and particulate proteins in oceanic waters</t>
  </si>
  <si>
    <t>PSEUDOMONAS-AERUGINOSA; OUTER-MEMBRANE; ESCHERICHIA-COLI; PACIFIC-OCEAN; PORIN; BACTERIA</t>
  </si>
  <si>
    <t>Dissolved and particulate proteins were extracted from samples of surface seawater collected from the equatorial area, through the Indian Ocean, to the Antarctic Ocean. Dissolved proteins were also observed in waters of the equatorial Pacific. Dissolved and particulate proteins with a wide range of molecular masses were detected by sodium dodecylsulfate-polyacrylamide gel electrophoresis (SDS-PAGE). The particulate proteins were made up of many background proteins of overlapping molecular weight, which caused uniform staining in the gel. However, distinct bands of individual proteins with apparent molecular masses of similar to 66 and 45 kDa were evident among the background proteins. Electrophoretograms of dissolved proteins were quite different from those of the particulate proteins. The dissolved background proteins were not significant, and fewer than 30 proteins were clearly visualized as major dissolved proteins. Dissolved proteins with apparent molecular masses of 48 and 37 kDa were commonly found as major proteins in all samples examined. Such molecular characteristics of dissolved and particulate proteins are consistent with previous results from the North Pacific. Thus, it appears that the processes by which specific proteins from marine organisms are transferred to and accumulated in the pools of dissolved and particulate organic matter are identical throughout the world's oceans.</t>
  </si>
  <si>
    <t>Tanoue, E (corresponding author), METEOROL RES INST,GEOCHEM RES DEPT,1-1 NAGAMINE,TSUKUBA,IBARAKI 305,JAPAN.</t>
  </si>
  <si>
    <t>Ishii, Masao/0000-0002-7328-4599</t>
  </si>
  <si>
    <t>5400 BOSQUE BLVD, STE 680, WACO, TX 76710-4446</t>
  </si>
  <si>
    <t>10.4319/lo.1996.41.6.1334</t>
  </si>
  <si>
    <t>WOS:A1996VZ47600018</t>
  </si>
  <si>
    <t>Froneman, PW; Perissinotto, R; McQuaid, CD</t>
  </si>
  <si>
    <t>Seasonal variations in microzooplankton grazing in the region of the subtropical convergence</t>
  </si>
  <si>
    <t>MARINE BIOLOGY</t>
  </si>
  <si>
    <t>SOUTHERN-OCEAN; PIGMENT CONCENTRATIONS; ATLANTIC SECTOR; FOOD WEB; PHYTOPLANKTON; CARBON; ZOOPLANKTON; COMMUNITIES; BIOMASS; AFRICA</t>
  </si>
  <si>
    <t>Microzooplankton grazing and community structure were investigated in the region of the Subtropical Convergence (STC) during three cruises of the South African Antarctic Marine Ecosystem Study (SAAMES) in austral summer (January/February 1993; December 1994/January 1995) and winter (June/July 1993). Chlorophyll a concentrations were consistently dominated by the &lt; 20 mu m size fraction during all three cruises, while the contribution of the microphytoplankton (&gt; 20 mu m) to total chlorophyll a concentrations Varied considerably between cruises. Microzooplankton communities were numerically dominated by protozoans comprising ciliates (aloricates and tintinnids) and dinoflagellates. Instantaneous growth coefficients of phytoplankton in the vicinity of the STC showed no seasonal trends. However, marked seasonal differences were observed in the size structure of the phytoplankton. The grazing impact of microzooplankton was highest when the &lt; 20 mu m chlorophyll fraction contributed &gt; 95% of the total. Under these conditions, the instantaneous grazing rates ranged between 0.15 and 0.66 d(-1). These correspond to daily losses of 14 to 48% of the initial standing stock and between 45 and 81% of the potential primary production. At stations where microphytoplankton contributed significantly (similar or equal to 20%) to total chlorophyll concentrations, the grazing coefficients were lower, ranging between 0 and 0.53 d(-1). This corresponds to a loss of &lt; 41% of the initial standing stock, or between 0 and 56% of the potential production. Our data suggest that microzooplankton represent the main grazing sink for production when the &lt; 20 mu m chlorophyll size-class dominates total chlorophyll. These facts suggest that the efficiency of the biological pump may vary over time.</t>
  </si>
  <si>
    <t>Froneman, PW (corresponding author), RHODES UNIV,DEPT ZOOL &amp; ENTOMOL,SO OCEAN GRP,BOX 94,ZA-6140 GRAHAMSTOWN,SOUTH AFRICA.</t>
  </si>
  <si>
    <t>Froneman, William/C-9085-2012; McQuaid, Christopher/AAT-3725-2020; Froneman, William/GLS-0460-2022</t>
  </si>
  <si>
    <t>McQuaid, Christopher/0000-0002-3473-8308; Froneman, William/0000-0003-0615-1355</t>
  </si>
  <si>
    <t>0025-3162</t>
  </si>
  <si>
    <t>MAR BIOL</t>
  </si>
  <si>
    <t>Mar. Biol.</t>
  </si>
  <si>
    <t>10.1007/BF00354625</t>
  </si>
  <si>
    <t>Marine &amp; Freshwater Biology</t>
  </si>
  <si>
    <t>VK870</t>
  </si>
  <si>
    <t>WOS:A1996VK87000009</t>
  </si>
  <si>
    <t>Virtue, P; Nichols, PD; Nicol, S; Hosie, G</t>
  </si>
  <si>
    <t>Reproductive trade off in male Antarctic krill, Euphausia superba</t>
  </si>
  <si>
    <t>PRYDZ-BAY; PHAEOCYSTIS-POUCHETII; POPULATION-STRUCTURE; LIPID-COMPOSITION; FATTY-ACID; SEA-ICE; DANA; SIZE; BIOCHEMISTRY; COMMUNITIES</t>
  </si>
  <si>
    <t>Freshly caught male and female Euphausia superba from the same swarm exhibited different rates of mortality subsequent to capture. Mortality was significantly higher for reproductive males (100%, n = 68) than for females (3%, n = 186) within the first 3 d of capture. Total lipid and triacylglycerol levels in male, female and juvenile Euphausia superba were analysed and compared. All reproductive male krill analysed from this swarm had low lipid levels (1 to 3% dry weight) with negligible triacylglycerol stores (0 to 2% of total lipid). Somatic lipid stores in female and juvenile krill ranged from 8 to 30%, of which up to 40% was triacylglycerol. The levels of algal sterols in the digestive gland of males, females and juveniles indicate that all krill had been feeding recently. An analysis of the sex ratio of krill catches derived from data collected over seven summers from the Prydz Bay region showed a decrease in the proportion of males with increasing size. There was a sharp decline in numbers of male krill once they attained a length of 51 to 55 mm. Low lipid levels in redroductive male krill may be due to reproductive costs. The resulting low storage-lipid levels are accompanied by high mortality in male krill.</t>
  </si>
  <si>
    <t>AUSTRALIAN ANTARCTIC DIV,KINGSTON,TAS 7050,AUSTRALIA; UNIV TASMANIA,INST ANTARCTIC &amp; SO OCEAN STUDIES,HOBART,TAS 7001,AUSTRALIA; UNIV TASMANIA,ANTARCTIC COOPERAT RES CTR,HOBART,TAS 7001,AUSTRALIA</t>
  </si>
  <si>
    <t>Australian Antarctic Division; University of Tasmania; University of Tasmania</t>
  </si>
  <si>
    <t>Virtue, P (corresponding author), CSIRO,DIV OCEANOG,MARINE LABS,GPO BOX 1538,HOBART,TAS 7001,AUSTRALIA.</t>
  </si>
  <si>
    <t>Nichols, Peter D/C-5128-2011</t>
  </si>
  <si>
    <t>Virtue, Patti/0000-0002-9870-1256</t>
  </si>
  <si>
    <t>10.1007/BF00354634</t>
  </si>
  <si>
    <t>WOS:A1996VK87000018</t>
  </si>
  <si>
    <t>Kudo, I; Kokubun, H; Matsunaga, K</t>
  </si>
  <si>
    <t>Cadmium in the southwest Pacific Ocean two factors significantly affecting the Cd-PO4 relationship in the ocean</t>
  </si>
  <si>
    <t>MARINE CHEMISTRY</t>
  </si>
  <si>
    <t>NORTH PACIFIC; INDIAN-OCEAN; COPPER; NICKEL; ZINC; PHOSPHATE; WATERS; IRON; SEA; ATLANTIC</t>
  </si>
  <si>
    <t>Vertical profiles of dissolved Cd were determined in the southwest Pacific Ocean, which includes the Tasman Sea, the Solomon Sea, and the Coral Sea. Cd shows a nutrient type distribution, but weakly correlates with phosphate compared to the North Pacific Ocean when all data are plotted. The Cd/PO4 ratio in surface layer is &lt; 0.1 nM/mu M and the ratio in the intermediate and deep water shows an increase approaching the Pacific value of similar to 0.3 nM/mu M. The Cd/PO4 ratio in the regeneration process has been estimated using an AOU (apparent oxygen utilization) respiration model. This ratio is affected by that in surface layer, so deep water receives a regeneration flux with a low Cd/PO4 ratio. The preformed Cd and phosphate as estimated by the AOU relation are low in the surface layer and high in the deep layers. The intermediate water is a mixture of surface water and Antarctic Intermediate Water (AAIW). The characteristic Cd-PO4 relationship in this area would be a consequence of mixing with two water masses which have different original Cd/PO4 ratios. The factors affecting the Cd-PO4 relationship in the world ocean are physical mixing and biological cycling, based on the results of the southern Pacific Ocean.</t>
  </si>
  <si>
    <t>Kudo, I (corresponding author), HOKKAIDO UNIV,FAC FISHERIES,DEPT FISHERIES OCEANOG &amp; MARINE SCI,HAKODATE,HOKKAIDO 041,JAPAN.</t>
  </si>
  <si>
    <t>0304-4203</t>
  </si>
  <si>
    <t>MAR CHEM</t>
  </si>
  <si>
    <t>Mar. Chem.</t>
  </si>
  <si>
    <t>10.1016/0304-4203(95)00100-X</t>
  </si>
  <si>
    <t>Chemistry, Multidisciplinary; Oceanography</t>
  </si>
  <si>
    <t>Chemistry; Oceanography</t>
  </si>
  <si>
    <t>VJ296</t>
  </si>
  <si>
    <t>WOS:A1996VJ29600005</t>
  </si>
  <si>
    <t>Hill, HJ; Trathan, PN; Croxall, JP; Watkins, JL</t>
  </si>
  <si>
    <t>A comparison of Antarctic krill Euphausia superba caught by nets and taken by macaroni penguins Eudyptes chrysolophus: Evidence for selection?</t>
  </si>
  <si>
    <t>MARINE ECOLOGY PROGRESS SERIES</t>
  </si>
  <si>
    <t>Euphausia superba; Antarctic krill; Eudyptes chrysolophus; Macaroni penguin; predation; selection</t>
  </si>
  <si>
    <t>SOUTH ORKNEY ISLANDS; PYGOSCELIS-PAPUA; SIGNY ISLAND; RMT 1+8; GEORGIA; SWARMS; DANA; PREDATOR; GENTOO; FOOD</t>
  </si>
  <si>
    <t>Using stomach lavage samples from macaroni penguins Eudyptes chrysolophus Brandt breeding at Bird island, South Georgia and concurrent net samples caught within the penguin foraging range, we examined the potential selection of different length and maturity stages of Antarctic krill Euphausia superba Dana. Using Monte Carlo randomised simulation techniques, we also determined the probability of obtaining length-frequency distributions of krill different from that obtained in the net samples. The krill taken by the macaroni penguins differed significantly from those caught in the nets. Small krill (28 to 38 mm) were absent from the stomach samples, whereas large krill (58 to 62 mm) were more abundant. Random sampling using Monte Carlo simulation techniques produced length-frequency distributions that were statistically different from the original distribution of krill caught in nets on 76 out of 100 trials. Nevertheless, these differences were smaller than those found between the penguin samples and net samples. Comparison of krill maturity stages showed that krill taken by macaroni penguins contained 3 times as many female as male krill, whereas krill caught in nets contained nearly equal proportions. The differences in size and maturity of krill taken by penguins are discussed in terms of aggregated random sampling, prey selection by predators, and evasion by krill of predators and nets. We conclude that the differences are unlikely to be accounted for simply by sampling anomalies; the differences are more Likely to relate to penguins selecting larger, nutritionally superior krill, but might also reflect differential escape responses of particular classes of krill when evading penguins or nets.</t>
  </si>
  <si>
    <t>BRITISH ANTARCTIC SURVEY, NERC, CAMBRIDGE CB3 0ET, ENGLAND</t>
  </si>
  <si>
    <t>INTER-RESEARCH</t>
  </si>
  <si>
    <t>OLDENDORF LUHE</t>
  </si>
  <si>
    <t>NORDBUNTE 23, D-21385 OLDENDORF LUHE, GERMANY</t>
  </si>
  <si>
    <t>0171-8630</t>
  </si>
  <si>
    <t>MAR ECOL PROG SER</t>
  </si>
  <si>
    <t>Mar. Ecol.-Prog. Ser.</t>
  </si>
  <si>
    <t>1-3</t>
  </si>
  <si>
    <t>10.3354/meps140001</t>
  </si>
  <si>
    <t>Ecology; Marine &amp; Freshwater Biology; Oceanography</t>
  </si>
  <si>
    <t>Environmental Sciences &amp; Ecology; Marine &amp; Freshwater Biology; Oceanography</t>
  </si>
  <si>
    <t>VJ377</t>
  </si>
  <si>
    <t>WOS:A1996VJ37700001</t>
  </si>
  <si>
    <t>Reid, K; Trathan, PN; Croxall, JP; Hill, HJ</t>
  </si>
  <si>
    <t>Krill caught by predators and nets: Differences between species and techniques</t>
  </si>
  <si>
    <t>Antarctic krill; Euphausia superb; South Georgia; penguins; fur seals; albatrosses</t>
  </si>
  <si>
    <t>ANTARCTIC FUR SEALS; EUPHAUSIA-SUPERBA; SOUTH GEORGIA; DIVING PATTERN; BEHAVIOR; PERFORMANCE; PENGUIN; ECOLOGY; SAMPLES; DEPTHS</t>
  </si>
  <si>
    <t>Samples of Antarctic krill collected from 6 seabird species and Antarctic fur seal during February 1986 at South Georgia were compared to krill from scientific nets fished in the area at the same time. The length-frequency distribution of krill was broadly similar between predators and nets although the krill taken by diving species formed a homogeneous group which showed significant differences from krill taken by other predators and by nets. There were significant differences in the maturity/sex stage composition between nets and predators; in particular all predator species showed a consistent sex bias towards female krill. Similarities in the krill taken by macaroni (offshore feeding) and gentoo (inshore feeding) penguins and differences between krill taken by penguins and albatrosses suggest that foraging techniques were more important than foraging location in influencing the type of krill in predator diets. Most krill taken by predators were adult; most female krill were sexually active (particularly when allowance is made for misclassification bias arising from predator digestion). Because female krill are larger, and probably less maneuverable, than males, the biased sex ratio in predator diets at this time of year may reflect some combination of selectivity by predators and superior escape responses of male krill. Overall, adult, sexually active female krill, forming 40% by number of the local krill population, may comprise 60 to 70% by number and 75 to 88% by mass of the krill taken by their main seabird and seal predators at South Georgia al the time of peak local demand in February.</t>
  </si>
  <si>
    <t>Reid, K (corresponding author), BRITISH ANTARCTIC SURVEY, NERC, HIGH CROSS, MADINGLEY RD, CAMBRIDGE CB3 0ET, ENGLAND.</t>
  </si>
  <si>
    <t>10.3354/meps140013</t>
  </si>
  <si>
    <t>WOS:A1996VJ37700002</t>
  </si>
  <si>
    <t>Ward, P; Shreeve, RS; Cripps, GC; Trathan, PN</t>
  </si>
  <si>
    <t>Mesoscale distribution and population dynamics of Rhincalanus gigas and Calanus simillimus in the Antarctic Polar open ocean and Polar frontal zone during summer</t>
  </si>
  <si>
    <t>Copepoda; population dynamics; Polar Frontal Zone; lipid; Southern Ocean</t>
  </si>
  <si>
    <t>CALANOIDES-ACUTUS; WEDDELL SEA; SCOTIA SEA; EGG-PRODUCTION; SOUTHWEST ATLANTIC; DRAKE PASSAGE; COPEPODS; PROPINQUUS; PHYTOPLANKTON; ZOOPLANKTON</t>
  </si>
  <si>
    <t>Two dominant Antarctic copepod species, Rhincalanus gigas and Calanus simillimus, were sampled at stations along a 420 km transect running from Maurice Ewing Bank (50 degrees S, 42 degrees W) towards South Georgia (54 degrees S, 37.5 degrees W) during early January 1994 and again 1 mo later. The transect spanned the Polar Frontal Zone (PFZ), crossing the Polar Front (PF) into Antarctic surface waters. In January, diatom blooms were present immediately south of the PF and at open ocean stations further south where unusually high total pigment levels up to 800 mg m(-2) were recorded. In early January, north of the PF, R. gigas had not yet commenced spawning although recruitment had begun to the south. Early stages of C. simillimus copepodites were, however, present at all stations sampled. South of the PF both gonad maturity and lipid levels in R. gigas showed a clear positive relationship with the elevated pigment concentrations. C. simillimus females, on the other hand, were ripe at the majority of stations sampled regardless of pigment levels. A month later postbloom conditions were present over the greater part of the transect and the summer generation of both species was present at all stations. A proportion of the summer generation of C. simillimus had already reached adulthood and their gonads were maturing. The populations of both species were older in PFZ waters, and mean population age showed a strong correlation with water temperature. Prosome length of stages CIV, CV and CVIo R. gigas was negatively correlated with sea surface temperature. This was not the case for C. simillimus females, suggesting that they had been recruited earlier in the season under different environmental conditions. Lipid analysis indicated that R. gigas predominantly stored wax esters, in contrast to C. simillimus where the dominant lipid class was triacylgycerol. These observations coupled with literature data on feeding and seasonal vertical distribution seem to indicate fundamently different life history patterns.</t>
  </si>
  <si>
    <t>Ward, P (corresponding author), BRITISH ANTARCTIC SURVEY, NERC, HIGH CROSS, MADINGLEY RD, CAMBRIDGE CB3 0ET, ENGLAND.</t>
  </si>
  <si>
    <t>1616-1599</t>
  </si>
  <si>
    <t>10.3354/meps140021</t>
  </si>
  <si>
    <t>WOS:A1996VJ37700003</t>
  </si>
  <si>
    <t>Whitehouse, MJ; Priddle, J; Trathan, PN; Brandon, MA</t>
  </si>
  <si>
    <t>Substantial open-ocean phytoplankton blooms to the north of South Georgia, South Atlantic, during summer 1994</t>
  </si>
  <si>
    <t>phytoplankton blooms; nutrients; Antarctic Zone; Polar Front; South Atlantic; carbon export</t>
  </si>
  <si>
    <t>ANTARCTIC CIRCUMPOLAR CURRENT; WEDDELL-SCOTIA SEA; ICE-EDGE ZONE; PRIMARY PRODUCTIVITY; BIOMASS; DISTRIBUTIONS; NUTRIENTS; NITROGEN; PLANKTON; DYNAMICS</t>
  </si>
  <si>
    <t>Substantial open-ocean phytoplankton blooms in the Antarctic Zone to the northwest of South Georgia, South Atlantic are described. Chlorophyll a, nutrient and physical oceanography data, collected between 2 and 5 January 1994 and again 1 mo later between 2 and 4 February along a 450 km transect comprising 14 stations, are presented. The transect crossed the Subantarctic and the Polar Front. During the January transect survey, in 2 locations to the south of the Polar Front, average surface mixed-layer chlorophyll a concentrations were &gt;8 and &gt;13 mg m(-3), and were associated with silicate, nitrate and phosphate depletions (&lt;2.0, &lt;11.0 and 1.0 mmol m(-3) respectively), and nitrite and ammonium enhancement (&gt;0.3 and &gt;1.4 mmol m(-3) respectively). One of the phytoplankton blooms was associated with the nearby Polar Front, but the origin of a bloom further south, well within the Antarctic Zone, was not clear. Phytoplankton production predicted by nutrient drawdown was far greater than the observed biomass on both surveys. If a common Antarctic Zone origin is accepted for the southern bloom, a decline in biomass of similar to 2.7 mol C m(-2) occurred in the upper 50 m of the water column between the 2 surveys, which cannot be accounted for by zooplankton grazing. If the bloom had originated in Subantarctic water advected to the south of the Polar Front, initial nutrient concentrations would have been lower and consequently predicted production was closer to the observed biomass values. Nevertheless, the area may be one of intense but local carbon export.</t>
  </si>
  <si>
    <t>Whitehouse, MJ (corresponding author), BRITISH ANTARCTIC SURVEY, NERC, HIGH CROSS, MADINGLEY RD, CAMBRIDGE CB3 0ET, ENGLAND.</t>
  </si>
  <si>
    <t>Whitehouse, Martin J/E-1425-2013; Brandon, Mark A/A-5804-2010</t>
  </si>
  <si>
    <t>Brandon, Mark/0000-0002-7779-0958</t>
  </si>
  <si>
    <t>10.3354/meps140187</t>
  </si>
  <si>
    <t>WOS:A1996VJ37700017</t>
  </si>
  <si>
    <t>Genge, MJ; Grady, MM; Hutchison, R</t>
  </si>
  <si>
    <t>Evidence in a glassy cosmic spherule from Antarctica for grazing incidence encounters with the Earth's atmosphere</t>
  </si>
  <si>
    <t>METEORITICS &amp; PLANETARY SCIENCE</t>
  </si>
  <si>
    <t>ACCRETION RATE; MICROMETEORITES; COLLECTION; DUST; TEMPERATURES; ELEMENTS; ICE</t>
  </si>
  <si>
    <t>Cosmic dust accreted by the Earth can be extensively reprocessed during atmospheric encounters. The textures and compositions of reprocessed material provide important constraints by which the processes affecting extraterrestrial matter in the Earth's atmosphere can be better understood. Here we report results on an unusual Antarctic glassy cosmic spherule that demonstrates strong textural evidence for at least two grazing incidence encounters with the Earth's atmosphere prior to final reentry. The particle consists of a central glassy core with four peripheral glass lobes that transect a silicate particle rim. The texture of the particle confirms previous theoretical speculations that some high velocity, low incidence angle interplanetary particles experience numerous encounters with the Earth's atmosphere and also indicates that micrometeorites demonstrating multiple melting episodes should be interpreted with caution.</t>
  </si>
  <si>
    <t>Genge, MJ (corresponding author), NAT HIST MUSEUM,DEPT MINERAL,CROMWELL RD,LONDON SW7 5BD,ENGLAND.</t>
  </si>
  <si>
    <t>Grady, Monica/0000-0002-4055-533X</t>
  </si>
  <si>
    <t>METEORITICAL SOC</t>
  </si>
  <si>
    <t>FAYETTEVILLE</t>
  </si>
  <si>
    <t>DEPT CHEMISTRY/BIOCHEMISTRY, UNIV ARKANSAS, FAYETTEVILLE, AR 72701</t>
  </si>
  <si>
    <t>0026-1114</t>
  </si>
  <si>
    <t>METORIT PLANET SCI</t>
  </si>
  <si>
    <t>Meteorit. Planet. Sci.</t>
  </si>
  <si>
    <t>10.1111/j.1945-5100.1996.tb02035.x</t>
  </si>
  <si>
    <t>VJ141</t>
  </si>
  <si>
    <t>WOS:A1996VJ14100007</t>
  </si>
  <si>
    <t>Bromwich, DH; Du, Y; Hines, KM</t>
  </si>
  <si>
    <t>Wintertime surface winds over the Greenland Ice Sheet</t>
  </si>
  <si>
    <t>MONTHLY WEATHER REVIEW</t>
  </si>
  <si>
    <t>ANTARCTIC KATABATIC WINDS; BOUNDARY-LAYER; SIMULATION; MODEL</t>
  </si>
  <si>
    <t>Clear-sky, wintertime surface winds over the Greenland Ice Sheet are simulated with a three-dimensional mesoscale numerical model. It is shown that the simulated winds blow from the broad gently sloped interior to the steep coastal margins. This general wind pattern is similar to that found over Antarctica due to the same governing dynamics. The longwave radiational cooling of the sloping ice terrain is the key driving force of this cold airflow. In some coastal areas the downslope winds converge into large fjords, such as Kangerlussuaq and Sermilik. This is consistent with the frequent presence in these areas of warm signatures on cloud-free thermal infrared satellite images that are generated by katabatic winds. The shape of the Greenland Ice Sheet plays an important role in directing the Row of the surface winds. The study demonstrates that the surface wind pattern is only moderately affected by climatological flow around and over the ice sheet. The mass redistribution associated with the katabatic wind circulation plays an important role in generating prominent features of the time-averaged sea level pressure and upper-level circulation fields near Greenland.</t>
  </si>
  <si>
    <t>OHIO STATE UNIV,ATMOSPHER SCI PROGRAM,COLUMBUS,OH 43210</t>
  </si>
  <si>
    <t>University System of Ohio; Ohio State University</t>
  </si>
  <si>
    <t>Bromwich, DH (corresponding author), OHIO STATE UNIV,BYRD POLAR RES CTR,POLAR METEOROL GRP,108 SCOTT HALL,COLUMBUS,OH 43210, USA.</t>
  </si>
  <si>
    <t>Bromwich, David H/C-9225-2016</t>
  </si>
  <si>
    <t>0027-0644</t>
  </si>
  <si>
    <t>MON WEATHER REV</t>
  </si>
  <si>
    <t>Mon. Weather Rev.</t>
  </si>
  <si>
    <t>10.1175/1520-0493(1996)124&lt;1941:WSWOTG&gt;2.0.CO;2</t>
  </si>
  <si>
    <t>VE282</t>
  </si>
  <si>
    <t>WOS:A1996VE28200005</t>
  </si>
  <si>
    <t>Seppelt, RD; Green, TGA; Schroeter, B</t>
  </si>
  <si>
    <t>Additions and corrections to the lichen flora of the Kar Plateau, Southern Victoria Land, Antarctica</t>
  </si>
  <si>
    <t>NEW ZEALAND JOURNAL OF BOTANY</t>
  </si>
  <si>
    <t>Antarctica; Victoria Land; lichens</t>
  </si>
  <si>
    <t>Nomenclatural corrections and species additions are provided for the published flora of the Kar Plateau, Southern Victoria Land, Antarctica. The combination Rhizoplaca priestleyi (Dodge) Seppelt is validated to accommodate Omphalodina priestleyi (Dodge) Dodge. Physcia dubia and an undetermined species of Buellia are added to the lichen flora. The lichen parasite Thelidiola caloplacae is considered referable to Muellerella. Aspicilia glacialis is confirmed for the Plateau.</t>
  </si>
  <si>
    <t>UNIV WAIKATO,HAMILTON,NEW ZEALAND; CHRISTIAN ALBRECHTS UNIV KIEL,INST BOT,D-24098 KIEL,GERMANY</t>
  </si>
  <si>
    <t>University of Waikato; University of Kiel</t>
  </si>
  <si>
    <t>Seppelt, RD (corresponding author), AUSTRALIAN ANTARCTIC DIV,CHANNEL HIGHWAY,KINGSTON,TAS 7050,AUSTRALIA.</t>
  </si>
  <si>
    <t>SIR PUBLISHING</t>
  </si>
  <si>
    <t>WELLINGTON</t>
  </si>
  <si>
    <t>PO BOX 399, WELLINGTON, NEW ZEALAND</t>
  </si>
  <si>
    <t>0028-825X</t>
  </si>
  <si>
    <t>NEW ZEAL J BOT</t>
  </si>
  <si>
    <t>N. Z. J. Bot.</t>
  </si>
  <si>
    <t>Plant Sciences</t>
  </si>
  <si>
    <t>VK952</t>
  </si>
  <si>
    <t>WOS:A1996VK95200004</t>
  </si>
  <si>
    <t>Semjonov, GA; Alekseev, GV</t>
  </si>
  <si>
    <t>On the modelling circulation water in the Arctic and the Atlantic oceans</t>
  </si>
  <si>
    <t>OKEANOLOGIYA</t>
  </si>
  <si>
    <t>It is known that water circulation in the Arctic basin is mainly determined by heat-mass exchange through the straits, connecting the Arctic basin and the Atlantic ocean. To set a correct water in- and outflows in the straits correlated with salt and heat fluxes the Norwegian-Greenland and the Barents seas are considered as a part of an unified circulation system: the Arctic basin-the Norwegian-Greenland and the Barents seas-the Atlantic ocean. For investigation of the thermohaline circulation a three-dimensional model of large-scale water circulation in the Arctic and the Atlantic oceans based on the primitive hydrothermodynamical equations in spherical coordinate system with the pole placed in the Greenland region was used. The water velocity distributions correlated with the temperature and salinity fields in the straits with suitable spatial resolution were obtained. The diagnostical adaptational water circulation calculations for climatic summer and winter were performed.</t>
  </si>
  <si>
    <t>Semjonov, GA (corresponding author), ARCTIC &amp; ANTARCTIC RES INST,ST PETERSBURG 199226,RUSSIA.</t>
  </si>
  <si>
    <t>0030-1574</t>
  </si>
  <si>
    <t>OKEANOLOGIYA+</t>
  </si>
  <si>
    <t>Okeanologiya</t>
  </si>
  <si>
    <t>VY259</t>
  </si>
  <si>
    <t>WOS:A1996VY25900003</t>
  </si>
  <si>
    <t>Koshlyakov, MN; Sazhina, TG</t>
  </si>
  <si>
    <t>On meridional heat transport in the Pacific Sector of the Antarctic</t>
  </si>
  <si>
    <t>Analysis of meridional heat transport in the Pacific Sector of the Antarctic [I] is developed towards a more accurate estimation of the meridional heat flux across the WOCE section S 4(P) (from the Antarctic Peninsula to the Pennell Coast), connected with the vertical water circulation in the area between this section and the Antarctic Continental Slope. A heat flux of 0.037 PW or 1.2 x 10(21) J per year, towards the Antarctic Continent, which has been obtained, could compensate the annual heat flux from the ocean to the atmosphere in this Antarctic area.</t>
  </si>
  <si>
    <t>Koshlyakov, MN (corresponding author), PP SHIRSHOV OCEANOL INST,MOSCOW,RUSSIA.</t>
  </si>
  <si>
    <t>WOS:A1996VY25900005</t>
  </si>
  <si>
    <t>Boucher, NP; Prezelin, BB</t>
  </si>
  <si>
    <t>Spectral modeling of UV inhibition of in situ Antarctic primary production using a field-derived biological weighting function</t>
  </si>
  <si>
    <t>PHOTOCHEMISTRY AND PHOTOBIOLOGY</t>
  </si>
  <si>
    <t>OCEANIC PRIMARY PRODUCTION; ULTRAVIOLET-RADIATION; PHYTOPLANKTON PHOTOSYNTHESIS; OZONE DEPLETION; SURFACE; ALGORITHMS; WATERS; GROWTH; IMPACT; RATES</t>
  </si>
  <si>
    <t>Our major aim is to illustrate an approach for hindcasting or forecasting UV radiation (UVR, 280-400 nm) effects on in situ rates of aquatic primary production when field measurements do not include estimates of UVR effects, A composite of spectral field measurements is employed to model UVR-dependent rates of photosynthesis in diatom-dominated waters in a coastal region of the Southern Ocean, Assumptions, caveats and limitations of the modeling are discussed, Calculations begin with the 1991 Palmer Long Term Ecological Research (LTER) primary production and optical databases, from which daily integrated rates of carbon fixation in the absence of UVR are calculated as a function of depth for a 140 km transect line sampled between dawn and dusk of a single day (14 November 1991), The UVR measurements from the nearby NSF/OPP Polar Network at Palmer Station are used to determine ozone (O-3) concentration on the day of the transect, which is then employed in Madronich's On W-B Radiation and Ozone Depletion (Edited by M, Tevini), pp, 17-68, Lewis, Boca Raton, FL, 1993) spectral code to model daytime variations in surface spectral irradiances under clear sky conditions. These data are corrected for cloudiness and then combined with estimates of in-water UVR spectral attenuation coefficients, derived from Icecolors '90 data, to estimate in situ light exposure for phytoplankton collected at different depths and locations, An absolute chlorophyll-specific biological weighting function (BWF), determined under natural solar light fields for Antarctic diatom communities and shown to be reproducible while differing from a laboratory diatom BWF and other in situ BWF determined for other phytoplankton assemblages, is combined with estimates of in situ UVR exposure to derive in situ estimates of chlorophyll-specific losses of carbon fixation due to WR inhibition, By repeating calculations for every sampling site along the transect, we derive a spatial map of estimated UVR effects on primary production across the region, We repeat calculations for different O-3 concentrations expected during the austral spring over Antarctica and illustrate the O-3 dependency of UVB (280-320 mm) inhibition effects in near surface waters, We estimate ambient UVR reduced carbon fixation rates up to 65% in surface waters, depending upon location, down to undetectable levels at 36 m, Reducing stratospheric O-3 concentrations by 50% further inhibits ;near surface primary production by less than or equal to 8% and integrated primary production by less than or equal to 5%. Primary production was forced to subsurface maxima across the entire transect line in the presence of UVR.</t>
  </si>
  <si>
    <t>UNIV CALIF SANTA BARBARA, DEPT ECOL EVOLUT &amp; MARINE BIOL, MARINE PRIMARY PROD GRP, SANTA BARBARA, CA 93106 USA; UNIV CALIF SANTA BARBARA, CTR REMOTE SENSING &amp; ENVIRONM OPT, SANTA BARBARA, CA 93106 USA; UNIV LA REUNION, LAB ECOL MARINE, LA REUNION, FRANCE</t>
  </si>
  <si>
    <t>University of California System; University of California Santa Barbara; University of California System; University of California Santa Barbara; University of La Reunion</t>
  </si>
  <si>
    <t>WILEY-BLACKWELL</t>
  </si>
  <si>
    <t>MALDEN</t>
  </si>
  <si>
    <t>COMMERCE PLACE, 350 MAIN ST, MALDEN 02148, MA USA</t>
  </si>
  <si>
    <t>0031-8655</t>
  </si>
  <si>
    <t>PHOTOCHEM PHOTOBIOL</t>
  </si>
  <si>
    <t>Photochem. Photobiol.</t>
  </si>
  <si>
    <t>10.1111/j.1751-1097.1996.tb03085.x</t>
  </si>
  <si>
    <t>Biochemistry &amp; Molecular Biology; Biophysics</t>
  </si>
  <si>
    <t>VG533</t>
  </si>
  <si>
    <t>WOS:A1996VG53300004</t>
  </si>
  <si>
    <t>Knight, PG</t>
  </si>
  <si>
    <t>Glaciers</t>
  </si>
  <si>
    <t>PROGRESS IN PHYSICAL GEOGRAPHY</t>
  </si>
  <si>
    <t>ANTARCTIC ICE-SHEET; ROSS EMBAYMENT; HISTORY; ORIGIN; LAYER</t>
  </si>
  <si>
    <t>Knight, PG (corresponding author), UNIV KEELE, DEPT EARTH SCI, KEELE ST5 5BG, STAFFS, ENGLAND.</t>
  </si>
  <si>
    <t>Knight, Peter/0000-0003-3259-7190</t>
  </si>
  <si>
    <t>SAGE PUBLICATIONS LTD</t>
  </si>
  <si>
    <t>1 OLIVERS YARD, 55 CITY ROAD, LONDON EC1Y 1SP, ENGLAND</t>
  </si>
  <si>
    <t>0309-1333</t>
  </si>
  <si>
    <t>1477-0296</t>
  </si>
  <si>
    <t>PROG PHYS GEOG</t>
  </si>
  <si>
    <t>Prog. Phys. Geogr.</t>
  </si>
  <si>
    <t>10.1177/030913339602000306</t>
  </si>
  <si>
    <t>Geography, Physical; Geosciences, Multidisciplinary</t>
  </si>
  <si>
    <t>Physical Geography; Geology</t>
  </si>
  <si>
    <t>VK723</t>
  </si>
  <si>
    <t>WOS:A1996VK72300006</t>
  </si>
  <si>
    <t>Molina, MJ</t>
  </si>
  <si>
    <t>Role of chlorine in stratospheric chemistry</t>
  </si>
  <si>
    <t>PURE AND APPLIED CHEMISTRY</t>
  </si>
  <si>
    <t>ANTARCTIC OZONE</t>
  </si>
  <si>
    <t>The chlorofluorocarbons (CFCs) are industrial chemicals used as solvents, refrigerants, plastic foam blowing agents, etc. These compounds are eventually released to the environment; they slowly drift into the stratosphere, where they decompose, initiating a catalytic process involving chlorine free radicals and leading to ozone destruction. The stratospheric ozone layer is important for the earth's energy budget, and it shields the surface of the earth from ultraviolet radiation from the sun. very significant depletion of the ozone layer has been observed in the spring months over Antartica during the last 10-15 years. Laboratory experiments, model calculations and field measurements, which include several aircraft expeditions, have yielded a wealth of information which clearly points to the CFCs as the main cause of this depletion.</t>
  </si>
  <si>
    <t>MIT, DEPT CHEM, CAMBRIDGE, MA 02139 USA</t>
  </si>
  <si>
    <t>Massachusetts Institute of Technology (MIT)</t>
  </si>
  <si>
    <t>MIT, DEPT EARTH ATMOSPHER &amp; PLANETARY SCI, CAMBRIDGE, MA 02139 USA.</t>
  </si>
  <si>
    <t>WALTER DE GRUYTER GMBH</t>
  </si>
  <si>
    <t>0033-4545</t>
  </si>
  <si>
    <t>1365-3075</t>
  </si>
  <si>
    <t>PURE APPL CHEM</t>
  </si>
  <si>
    <t>Pure Appl. Chem.</t>
  </si>
  <si>
    <t>10.1351/pac199668091749</t>
  </si>
  <si>
    <t>Chemistry, Multidisciplinary</t>
  </si>
  <si>
    <t>Chemistry</t>
  </si>
  <si>
    <t>VJ225</t>
  </si>
  <si>
    <t>WOS:A1996VJ22500009</t>
  </si>
  <si>
    <t>Lewis, RV; Rodger, AS</t>
  </si>
  <si>
    <t>Autumn MIST meeting, London, 1995</t>
  </si>
  <si>
    <t>QUARTERLY JOURNAL OF THE ROYAL ASTRONOMICAL SOCIETY</t>
  </si>
  <si>
    <t>Lewis, RV (corresponding author), BRITISH ANTARCTIC SURVEY,NERC,MADINGLEY RD,CAMBRIDGE CB3 0ET,ENGLAND.</t>
  </si>
  <si>
    <t>0035-8738</t>
  </si>
  <si>
    <t>Q J ROY ASTRON SOC</t>
  </si>
  <si>
    <t>Q. J. R. Astron. Soc.</t>
  </si>
  <si>
    <t>Astronomy &amp; Astrophysics</t>
  </si>
  <si>
    <t>VG977</t>
  </si>
  <si>
    <t>WOS:A1996VG97700006</t>
  </si>
  <si>
    <t>Brown, WOJ; Fraser, GJ</t>
  </si>
  <si>
    <t>Frequency domain interferometry on spaced antenna MF radar</t>
  </si>
  <si>
    <t>RADIO SCIENCE</t>
  </si>
  <si>
    <t>ATMOSPHERIC-TURBULENCE; SCATTERING LAYERS; PARAMETERS</t>
  </si>
  <si>
    <t>Frequency domain interferometry (FDI) experiments were carried out on two medium frequency spaced antenna radars located in New Zealand and the Antarctic. These experiments were the first spaced antenna FDI experiments on MF radar and allowed simultaneous measurements of wind, angular distribution, spatial interferometry, FDI range, and scattering depth to be made. It was found that when correcting the FDI scattering depths for the scale of the radar volumes, typically large on MF radars, the adjustment should include a measure of the aspect sensitivity of the scattering. FDI provides a means of clearly identifying thin layers, and the occurrence of such layers often appeared here to be related to fluctuations in the wind. A very interesting example was a thin layer event that seemed to be closely related to a reversal of the wind apparently caused by a change in phase of the semidiurnal tide; enhanced turbulence following the event suggested breaking of the wave. Multiple frequency steps were used and, with analysis by frequency correlation functions, revealed the occasional presence of multiple scattering features in the radar volume.</t>
  </si>
  <si>
    <t>UNIV CANTERBURY,DEPT PHYS &amp; ASTRON,CHRISTCHURCH 1,NEW ZEALAND; KYOTO UNIV,CTR RADIO ATMOSPHER SCI,KYOTO,JAPAN</t>
  </si>
  <si>
    <t>University of Canterbury; Kyoto University</t>
  </si>
  <si>
    <t>AMER GEOPHYSICAL UNION</t>
  </si>
  <si>
    <t>2000 FLORIDA AVE NW, WASHINGTON, DC 20009</t>
  </si>
  <si>
    <t>0048-6604</t>
  </si>
  <si>
    <t>RADIO SCI</t>
  </si>
  <si>
    <t>Radio Sci.</t>
  </si>
  <si>
    <t>10.1029/96RS01468</t>
  </si>
  <si>
    <t>Astronomy &amp; Astrophysics; Geochemistry &amp; Geophysics; Meteorology &amp; Atmospheric Sciences; Remote Sensing; Telecommunications</t>
  </si>
  <si>
    <t>VK772</t>
  </si>
  <si>
    <t>WOS:A1996VK77200007</t>
  </si>
  <si>
    <t>Wells, MJ; Clarke, A</t>
  </si>
  <si>
    <t>Energetics: The costs of living and reproducing for an individual cephalopod</t>
  </si>
  <si>
    <t>PHILOSOPHICAL TRANSACTIONS OF THE ROYAL SOCIETY B-BIOLOGICAL SCIENCES</t>
  </si>
  <si>
    <t>SQUID SEPIOTEUTHIS-LESSONIANA; OCTOPUS-VULGARIS; OXYGEN-CONSUMPTION; LOLIGO-OPALESCENS; ILLEX-ARGENTINUS; SEXUAL-MATURATION; SEPIA-OFFICINALIS; LIFE-SPAN; RESPIRATORY METABOLISM; HEART-MITOCHONDRIA</t>
  </si>
  <si>
    <t>Cephalopods, like all other animals, have to decide how to allocate resources; maintenance processes, growth of somatic and reproductive tissues, and locomotor activity all have costs. We should like to be able to identify these costs and discover how efficiently cephalopods make use of the prey that they capture and digest. Cephalopods generally grow fast and mature rapidly; a first task is to determine how accurately laboratory studies reflect growth in the wild, because much of the information we need (such as food conversion efficiencies, excretion rates or the costs of locomotion) can be collected only from animals kept in the laboratory. Comparison of laboratory feeding and growth rates for octopods, sepioids and teuthoids with fisheries data suggests that data collected from cephalopods fed ad libitum in the laboratory may be used validly to construct energy budgets representative of individuals in the wild. The immediate cost of feeding (the specific dynamic action) has been thoroughly documented in Octopus, as has the longer-term elevation or depression of metabolic rate by feeding or starvation; it is assumed that similar costs will be found in squid. The cost of locomotion has been studied in both octopods and squid, but we have only limited data on how much time the animals spend moving, and how rapidly, in the wild. Excretory and faecal losses are assessed from laboratory studies, and maintenance costs estimated from feeding rates that just maintain body mass in the laboratory. Comparison of gross and net food conversion efficiencies suggest that squid convert food into tissues less efficiently than octopods, owing primarily to their greater time spent in locomotion. We present a representative series of energy budgets for octopods (based on Octopus) and squids (based on Illex and Loligo), for starving, feeding, migrating and maturing individuals. A major contrast is provided by Nautilus, which lives for ten or twenty years and grows only slowly. Finally we speculate on the possible biochemical and historical factors that may have limited the adaptive radiation of cephalopods, resulting in a group lacking herbivores, detritivores or filter-feeders but extremely successful as carnivores.</t>
  </si>
  <si>
    <t>BRITISH ANTARCTIC SURVEY, CAMBRIDGE CB3 0ET, ENGLAND</t>
  </si>
  <si>
    <t>UNIV CAMBRIDGE, DEPT ZOOL, DOWNING ST, CAMBRIDGE CB2 3EJ, ENGLAND.</t>
  </si>
  <si>
    <t>ROYAL SOC</t>
  </si>
  <si>
    <t>6-9 CARLTON HOUSE TERRACE, LONDON SW1Y 5AG, ENGLAND</t>
  </si>
  <si>
    <t>0962-8436</t>
  </si>
  <si>
    <t>1471-2970</t>
  </si>
  <si>
    <t>PHILOS T R SOC B</t>
  </si>
  <si>
    <t>Philos. Trans. R. Soc. B-Biol. Sci.</t>
  </si>
  <si>
    <t>AUG 29</t>
  </si>
  <si>
    <t>10.1098/rstb.1996.0095</t>
  </si>
  <si>
    <t>Biology</t>
  </si>
  <si>
    <t>Life Sciences &amp; Biomedicine - Other Topics</t>
  </si>
  <si>
    <t>VF354</t>
  </si>
  <si>
    <t>WOS:A1996VF35400008</t>
  </si>
  <si>
    <t>Rodhouse, PG; Nigmatullin, CM</t>
  </si>
  <si>
    <t>Role as consumers</t>
  </si>
  <si>
    <t>PHILOSOPHICAL TRANSACTIONS OF THE ROYAL SOCIETY OF LONDON SERIES B-BIOLOGICAL SCIENCES</t>
  </si>
  <si>
    <t>LOLIGO-VULGARIS-REYNAUDII; ELEDONE-CIRRHOSA MOLLUSCA; DEEP-SEA CEPHALOPODS; ILLEX-ARGENTINUS; OCTOPUS-VULGARIS; FEEDING-BEHAVIOR; DIGESTIVE-TRACT; ANTARCTIC SQUID; SOUTH-GEORGIA; SCOTIA SEA</t>
  </si>
  <si>
    <t>Cephalopods are voracious, versatile predators. They generally have a short life span and a single spawning event followed by death. Populations are subject to dramatic fluctuations and their impact on prey populations is equally variable. The prehensile arms and tentacles of cephalopods, coupled with a highly evolved sensory system, allow them to occupy a broad trophic niche and migrations enable populations to exploit the temporal and spatial variability of production systems and populations of prey. Shoaling is a common behavioural feature of many species which facilitates prey capture and contributes to the impact of cephalopods on prey populations. Research on cephalopod stomach contents is hampered because the beak is used to bite the prey into small pieces so hard parts, which are usually needed for identification of prey species, are often rejected causing potential bias in estimation of diet. Cephalopods may also feed unnaturally in the presence of sampling gear. Despite these problems there is a growing body of data on cephalopod predation collected using direct observations, conventional visual analysis of stomach contents and serological methods. Most species feed on small crustaceans as juveniles and shift the diet to larger fish and other cephalopods during growth. This shift is accompanied by ontogenetic changes in the allometry of the brachial crown. There is increasing evidence that myctophid fishes are an important food resource for oceanic squid. The diet and stock size of some commercially exploited squid populations is sufficiently well known to quantify the impact of a single generation on the prey community. Where there is predation on commercial stocks of fish and crustaceans, the effect of cephalopod feeding on recruitment may be significant. Cephalopods are trophic opportunists in marine food webs from polar to equatorial seas.</t>
  </si>
  <si>
    <t>ATLANTNIRO,KALININGRAD 236000,RUSSIA</t>
  </si>
  <si>
    <t>Research lnstitute of Fisheries &amp; Oceanography</t>
  </si>
  <si>
    <t>Rodhouse, PG (corresponding author), BRITISH ANTARCTIC SURVEY,NERC,HIGH CROSS,MADINGLEY RD,CAMBRIDGE CB3 0ET,ENGLAND.</t>
  </si>
  <si>
    <t>ROYAL SOC LONDON</t>
  </si>
  <si>
    <t>6 CARLTON HOUSE TERRACE, LONDON, ENGLAND SW1Y 5AG</t>
  </si>
  <si>
    <t>PHILOS T ROY SOC B</t>
  </si>
  <si>
    <t>Philos. Trans. R. Soc. Lond. Ser. B-Biol. Sci.</t>
  </si>
  <si>
    <t>10.1098/rstb.1996.0090</t>
  </si>
  <si>
    <t>WOS:A1996VF35400003</t>
  </si>
  <si>
    <t>Croxall, JP; Prince, PA</t>
  </si>
  <si>
    <t>Cephalopods as prey .1. Seabirds</t>
  </si>
  <si>
    <t>ANTARCTIC MARION ISLAND; PRINCE-EDWARD-ISLANDS; ALBATROSSES DIOMEDEA-EXULANS; PENGUIN APTENODYTES-PATAGONICUS; SOUTHERN BENGUELA REGION; SHORT-TAILED SHEARWATER; WHITE-CHINNED PETRELS; EASTERN WEDDELL SEA; YELLOW-EYED PENGUIN; EMPEROR PENGUINS</t>
  </si>
  <si>
    <t>We review quantitative studies of the cephalopod diet of seabirds, with details of all species forming more than 5% by numbers or mass of seabird diets. Although squid are widespread as food for marine birds, only for some albatross and petrel species are they consistently as important as fish or crustaceans. Nevertheless, several penguins, auks and terns take significant quantities of squid at some sites and seasons. Although most of the detailed studies have been on temperate and polar seabirds in the southern hemisphere, squid may play a key role in the diet of many tropical seabirds. Generally, squid may be more important to many marine birds outside the breeding season than hitherto documented. Many species and families of squid are eaten by seabirds but Ommastrephidae, Onychoteuthidae, Histioteuthidae and Gonatidae probably make the greatest contributions. Evidence for size and species selectivity, except as constrained by the size and habits of seabirds, is weak. How seabirds catch squid is reviewed, covering the topics of scavenging and live capture and association with cetaceans. In general, seabirds have much smaller known and potential impact on squid stocks than do marine mammals. However, seabirds are probably the best samplers of squid populations currently available and can provide valuable data for the identification of potential, and management of existing, commercial fisheries. Future research needs, especially for studying the dynamics of squid-seabird interactions, are reviewed.</t>
  </si>
  <si>
    <t>Croxall, JP (corresponding author), BRITISH ANTARCTIC SURVEY,NERC,HIGH CROSS,MADINGLEY RD,CAMBRIDGE CB3 0ET,ENGLAND.</t>
  </si>
  <si>
    <t>10.1098/rstb.1996.0091</t>
  </si>
  <si>
    <t>WOS:A1996VF35400004</t>
  </si>
  <si>
    <t>Klages, NTW</t>
  </si>
  <si>
    <t>Cephalopods as prey .2. Seals</t>
  </si>
  <si>
    <t>NORTHERN ELEPHANT SEALS; ANTARCTIC FUR SEALS; LIONS ZALOPHUS-CALIFORNIANUS; FEEDING-HABITS; PHOCA-VITULINA; WEDDELL SEALS; MORAY-FIRTH; GRAY SEALS; MIROUNGA-ANGUSTIROSTRIS; ARCTOCEPHALUS-GAZELLA</t>
  </si>
  <si>
    <t>For 31 of the 33 extant species of pinnipeds it is either known or suspected that they include cephalopods in their diet. The two exceptions are the Baikal Seal and the Caspian Seal, which inhabit freshwater where cephalopods do not occur. The available evidence indicates that no species of seal specializes entirely on cephalopods and only few regularly eat appreciable quantities of this prey, although for several they appear to be seasonally important prey. For most pinnipeds only rudimentary prey identifications have been published. The most common taxa of cephalopods reported to be consumed by seals are members of the neritic Loliginidae, the oceanic Ommastrephidae, Onychoteuthidae and Gonatidae, as well as benthic octopods. Too few quantitative diet analyses on enough pinnipeds have been done to quantify the consumption of cephalopods by seals globally with any precision.</t>
  </si>
  <si>
    <t>Klages, NTW (corresponding author), PORT ELIZABETH MUSEUM,POB 13147,ZA-6013 HUMEWOOD,SOUTH AFRICA.</t>
  </si>
  <si>
    <t>10.1098/rstb.1996.0092</t>
  </si>
  <si>
    <t>WOS:A1996VF35400005</t>
  </si>
  <si>
    <t>Smale, MJ</t>
  </si>
  <si>
    <t>Cephalopods as prey .4. Fishes</t>
  </si>
  <si>
    <t>PROTECTIVE GILL NETS; NORTHEASTERN ATLANTIC-OCEAN; SWORDFISH XIPHIAS-GLADIUS; LOLIGO-VULGARIS-REYNAUDII; HAKE MERLUCCIUS-CAPENSIS; UPPER CONTINENTAL-SLOPE; WESTERN NORTH-ATLANTIC; DEEP DEMERSAL FISHES; SHORTFIN MAKO SHARK; SOUTH-AFRICA</t>
  </si>
  <si>
    <t>Predatory fishes that consume cephalopods have broad spectrum diets that include other groups, such as fishes and crustaceans. Extremely few fish predators feed on cephalopods to the virtual exclusion of other prey, although the tawny nurse shark Nebrius ferrugineus and the sicklefin weasel shark Hemigaleus microstoma may be exceptions, and some deep-living spiny dogfish may feed largely on cephalopods when they are available. Cephalopods are rarely taken in estuaries but they become more important prey on continental shelves and squids may be more dominant prey during their spawning aggregations. Cephalopods generally become more important components of the diets of larger predatory fishes, such as sharks, that inhabit the continental slope and rise. They may be important to pelagic fishes, such as swordfish and tunas in some parts of the oceans. Cephalopods are rarely taken by benthic Antarctic fishes but they are important prey of some pelagic fishes in the Arctic. Abundance and size of potential prey is critical, and the behaviour of both predator and potential prey is decisive, in prey choice. Factors such as prey switching with growth, between areas and at different times, have major influences on the diets of predators. There are extremely few studies that obtain rigorous enough data to allow quantitative analysis of the significance of cephalopods (or other prey) in the diets of predatory fishes and even the most comprehensive studies are not predictive because findings relate only to the time period of each study. Nevertheless, cephalopods are important components of most marine food webs and, furthermore, may play an indirect role in facilitating prey capture to secondary predators, and in providing rejecta to benthic scavengers.</t>
  </si>
  <si>
    <t>Smale, MJ (corresponding author), PORT ELIZABETH MUSEUM,POB 13147,ZA-6013 HUMEWOOD,SOUTH AFRICA.</t>
  </si>
  <si>
    <t>10.1098/rstb.1996.0094</t>
  </si>
  <si>
    <t>WOS:A1996VF35400007</t>
  </si>
  <si>
    <t>Walsh, K; McGregor, JL</t>
  </si>
  <si>
    <t>Simulations of Antarctic climate using a limited area model</t>
  </si>
  <si>
    <t>JOURNAL OF GEOPHYSICAL RESEARCH-ATMOSPHERES</t>
  </si>
  <si>
    <t>SOUTHERN-HEMISPHERE; AUSTRALIAN REGION; UNITED-STATES; POLAR LOWS; ICE-SHEET; CIRCULATION; MECHANISMS; JANUARY; REGCM2; WINDS</t>
  </si>
  <si>
    <t>A Limited area model is nested within the European Centre for Medium-Range Weather Forecasts (ECMWF) analyses and climate simulations are performed for July at a resolution of 125 km for a domain located over the continent of Antarctica. The model displays negative biases of mean sea level pressure off the coast of East Antarctica, and positive biases in other oceanic regions close to the coast of the continent. Biases of surface air temperature are generally modest over the continent; the quality of the temperature simulation is more difficult to assess over the areas of sea ice close to the coast, as the ECMWF analyses do not include an open water fraction. The model simulation of snow accumulation is good; the observed positive gradient of accumulation between the center of Antarctica and the coast is reproduced well, although precipitation is generally too high over regions of significant orography. Comparison between simulations performed with and without oceanic leads shows that leads increase sensible and latent heat fluxes over regions of sea ice, and increase accumulation over the continent of Antarctica. The effects of the introduction of leads into the limited area model are consistent with the results of similar general circulation model (GCM) sensitivity tests previously performed.</t>
  </si>
  <si>
    <t>Walsh, K (corresponding author), CSIRO, DIV ATMOSPHER RES, PMB1, ASPENDALE, VIC 3195, AUSTRALIA.</t>
  </si>
  <si>
    <t>McGregor, John L/C-6646-2012</t>
  </si>
  <si>
    <t>Walsh, Kevin/0000-0002-1860-510X</t>
  </si>
  <si>
    <t>2000 FLORIDA AVE NW, WASHINGTON, DC 20009 USA</t>
  </si>
  <si>
    <t>2169-897X</t>
  </si>
  <si>
    <t>J GEOPHYS RES-ATMOS</t>
  </si>
  <si>
    <t>J. Geophys. Res.-Atmos.</t>
  </si>
  <si>
    <t>AUG 27</t>
  </si>
  <si>
    <t>D14</t>
  </si>
  <si>
    <t>10.1029/96JD01309</t>
  </si>
  <si>
    <t>VE258</t>
  </si>
  <si>
    <t>WOS:A1996VE25800010</t>
  </si>
  <si>
    <t>Cullather, RI; Bromwich, DH; VanWoert, ML</t>
  </si>
  <si>
    <t>Interannual variations in Antarctic precipitation related to El Nino southern oscillation</t>
  </si>
  <si>
    <t>ECMWF ANALYSES; SEA-LEVEL; ICE-SHEET; CLIMATE; VARIABILITY; HEMISPHERE; GREENLAND; TEMPERATURE; ANOMALIES; PRESSURE</t>
  </si>
  <si>
    <t>The accurate estimation of Antarctic precipitation variability is an essential component in understanding global sea level fluctuations; direct measurement techniques, however, are replete with practical difficulties. In this study, net precipitation (precipitation minus sublimation) for the Antarctic continent is computed for 1980-1994 using operational numerical analyses obtained from the ECMWF (European Centre for Medium-Range Weather Forecasts). The resulting estimations reveal a strong interannual variability for the Antarctic continent, implying a +/-1.2 - 1.5 mm yr(-1) maximum range in the Antarctic eustatic change contribution. In particular, variability for the South Pacific sector (120 degrees W-180 degrees W) is shown to be correlated with the El Nino-Southern Oscillation (ENSO) phenomenon for 1980-1990. The relation becomes anticorrelated after 1990, associated with a strong East Antarctic ridging pattern that coincides with the start of the prolonged series of warm events of the early 1990s. This result is relevant to other studies relating ENSO variability to high southern latitudes, and a more elaborate picture of this teleconnection pattern is presented. Comparisons of sea level pressure values using available ship observations show good agreement and offer a confirmation of the analyses in this data-sparse region. Additionally, a comparison of results with values obtained from the precipitation fields of the NCEP/NCAR (NCEP: National Centers for Environmental Prediction; NCAR: National Center for Atmospheric Research) reanalysis project are discussed.</t>
  </si>
  <si>
    <t>OFF NAVAL RES, ARLINGTON, VA 22217 USA</t>
  </si>
  <si>
    <t>United States Department of Defense; United States Navy</t>
  </si>
  <si>
    <t>Cullather, RI (corresponding author), OHIO STATE UNIV, BYRD POLAR RES CTR, POLAR METEOROL GRP, COLUMBUS, OH 43210 USA.</t>
  </si>
  <si>
    <t>10.1029/96JD01769</t>
  </si>
  <si>
    <t>WOS:A1996VE25800011</t>
  </si>
  <si>
    <t>King, JC; Anderson, PS; Smith, MC; Mobbs, SD</t>
  </si>
  <si>
    <t>The surface energy and mass balance at Halley, Antarctica during winter</t>
  </si>
  <si>
    <t>ICE SHELF; HUMIDITY; PROFILES; LAYER; WIND; HEAT; SNOW</t>
  </si>
  <si>
    <t>We present measurements of the components of the energy and mass balance of the snow surface at Halley Research Station, Antarctica. During the winter months, when insolation is small or zero, the surface energy balance is dominated by radiative cooling. This is mostly balanced by a downward transport of atmospheric sensible heat, with an upward conductive flux of heat through the snowpack making a secondary contribution. The average flux of atmospheric latent heat is downward but of negligible importance in the surface energy balance. During the winter, a significant imbalance is seen in the measured energy budget, with insufficient sensible and conductive heat fluxes tb balance the radiative cooling. The wintertime surface mass balance is dominated by precipitation. Sublimation of blowing snow makes a small negative contribution to the budget and is observed to be highly dependent on wind speed. It is suggested that this may be an important mechanism for removing surface mass in some parts of Antarctica.</t>
  </si>
  <si>
    <t>UNIV LEEDS, LEEDS ENVIRONM CTR, LEEDS LS2 9JT, W YORKSHIRE, ENGLAND</t>
  </si>
  <si>
    <t>University of Leeds</t>
  </si>
  <si>
    <t>King, JC (corresponding author), BRITISH ANTARCTIC SURVEY, HIGH CROSS, MADINGLEY RD, CAMBRIDGE CB3 0ET, ENGLAND.</t>
  </si>
  <si>
    <t>10.1029/96JD01714</t>
  </si>
  <si>
    <t>WOS:A1996VE25800012</t>
  </si>
  <si>
    <t>Skerratt, JH; Nichols, PD; McMeekin, TA; Burton, H</t>
  </si>
  <si>
    <t>Biochemical estimation of biomass and community structure of algal blooms in Antarctica.</t>
  </si>
  <si>
    <t>ABSTRACTS OF PAPERS OF THE AMERICAN CHEMICAL SOCIETY</t>
  </si>
  <si>
    <t>ANTARCTIC CRC,HOBART,TAS 7001,AUSTRALIA; CSIRO,DIV OCEANOG,HOBART,TAS 7001,AUSTRALIA; UNIV TASMANIA,DEPT AGR SCI,HOBART,TAS 7001,AUSTRALIA; AUSTRALIAN ANTARCTIC DIV,KINGSTON,TAS 7050,AUSTRALIA</t>
  </si>
  <si>
    <t>Commonwealth Scientific &amp; Industrial Research Organisation (CSIRO); University of Tasmania; Australian Antarctic Division</t>
  </si>
  <si>
    <t>skerratt, jennifer/N-4313-2019; Nichols, Peter D/C-5128-2011</t>
  </si>
  <si>
    <t>skerratt, jennifer/0000-0001-9023-4692;</t>
  </si>
  <si>
    <t>1155 16TH ST, NW, WASHINGTON, DC 20036</t>
  </si>
  <si>
    <t>0065-7727</t>
  </si>
  <si>
    <t>ABSTR PAP AM CHEM S</t>
  </si>
  <si>
    <t>Abstr. Pap. Am. Chem. Soc.</t>
  </si>
  <si>
    <t>AUG 25</t>
  </si>
  <si>
    <t>ENVR</t>
  </si>
  <si>
    <t>VA915</t>
  </si>
  <si>
    <t>WOS:A1996VA91501757</t>
  </si>
  <si>
    <t>Mancuso, C; Franzmann, P; McMeckin, T</t>
  </si>
  <si>
    <t>The Australian collection of Antarctic microorganisms (ACAM)</t>
  </si>
  <si>
    <t>UNIV TASMANIA,ANTARCTIC CRC,HOBART,TAS 7000,AUSTRALIA; UNIV TASMANIA,DEPT AGR SCI,HOBART,TAS 7000,AUSTRALIA; CSIRO OCEANOG,HOBART,TAS 7000,AUSTRALIA</t>
  </si>
  <si>
    <t>University of Tasmania; University of Tasmania; Commonwealth Scientific &amp; Industrial Research Organisation (CSIRO)</t>
  </si>
  <si>
    <t>WOS:A1996VA91501758</t>
  </si>
  <si>
    <t>Nichols, DS; Nichols, PD; McMeekin, TA; Sullivan, CW</t>
  </si>
  <si>
    <t>Polyunsaturated fatty acids from sea ice microbial communities</t>
  </si>
  <si>
    <t>UNIV TASMANIA,ANTARCTIC CRC,HOBART,TAS 7001,AUSTRALIA; UNIV TASMANIA,DEPT AGR SCI,HOBART,TAS 7001,AUSTRALIA; CSIRO,DIV OCEANOG,HOBART,TAS 7001,AUSTRALIA; UNIV SO CALIF,HANCOCK INST MARINE STUDIES,DEPT SCI BIOL,LOS ANGELES,CA 90089</t>
  </si>
  <si>
    <t>University of Tasmania; University of Tasmania; Commonwealth Scientific &amp; Industrial Research Organisation (CSIRO); University of Southern California</t>
  </si>
  <si>
    <t>WOS:A1996VA91501759</t>
  </si>
  <si>
    <t>Cavanagh, JA; Nichols, P; McMeekin, T; Franzmann, P; Burton, H</t>
  </si>
  <si>
    <t>Hydrocarbon degradation by Antarctic bacteria</t>
  </si>
  <si>
    <t>UNIV TASMANIA,DEPT AGR SCI,HOBART,TAS 7000,AUSTRALIA; CSIRO OCEANOG,HOBART,TAS 7000,AUSTRALIA; ANTARCTIC CRC,HOBART,TAS 7000,AUSTRALIA; ANTARCTIC DIV,KINGSTON,TAS 7050,AUSTRALIA</t>
  </si>
  <si>
    <t>University of Tasmania; Commonwealth Scientific &amp; Industrial Research Organisation (CSIRO); Australian Antarctic Division</t>
  </si>
  <si>
    <t>WOS:A1996VA91501760</t>
  </si>
  <si>
    <t>Kawamura, K; Semere, R; Imai, Y; Fujii, Y; Hayashi, M</t>
  </si>
  <si>
    <t>Water soluble dicarboxylic acids and related compounds in Antarctic aerosols</t>
  </si>
  <si>
    <t>CHROMATOGRAPHY MASS-SPECTROMETRY; AIRBORNE PARTICULATE MATTER; OMEGA-OXOCARBOXYLIC ACIDS; REMOTE MARINE ATMOSPHERE; URBAN ATMOSPHERE; IDENTIFICATION; AIR; MECHANISM; PRODUCTS</t>
  </si>
  <si>
    <t>Antarctic aerosols collected at Syowa Station were studied for water soluble organic compounds by employing a water extraction and dibutyl ester derivatization and using a capillary gas chromatography (GC) and GC/mass spectrometry (GC/MS). Total carbon and nitrogen were also determined. A homologous series of alpha,omega-dicarboxylic acids (C-2-C-11), omega-oxocarboxylic acids (C-2-C-9), and alpha-dicarbonyls (C-2-C-3) were detected, as well as pyruvic acid and aromatic (phthalic) diacid. Succinic (C-4) or oxalic (C-2) acid was found to be the dominant diacid species, followed by azelaic (C-9), adipic (C-6), or malonic (C-3) acid, Concentration range of the total diacids was 5.9-88 ng m(-3), with an average of 29 ng m(-3). Highest concentrations were observed in the summer sample with a predominance of succinic acid (61.5 ng m(-3)), which comprised approximately 70% of the total diacids and accounted for 3.5% of total aerosol carbon (1020 ng m(-3)). The succinic acid (C-4) is likely produced by photooxidation of 4-oxocarboxylic acids, which are present in the atmosphere as intermediates of the photooxidation of unsaturated fatty acids. These results indicate that the Antarctic organic aerosols originate from marine-derived lipids and are transformed largely by photochemical oxidations. omega-Oxocarboxylic acids (C-2-C-9, 0.36-3.0 ng m(-3)) also showed the highest concentration in the summer sample, again suggesting a secondary production in the atmosphere of the Antarctic and in the Southern Ocean.</t>
  </si>
  <si>
    <t>TOKYO METROPOLITAN UNIV, FAC SCI, DEPT CHEM, TOKYO 158, JAPAN; NATL INST POLAR RES, TOKYO 173, JAPAN; NAGOYA UNIV, SOLAR TERR ENVIRONM LAB, NAGOYA, AICHI, JAPAN</t>
  </si>
  <si>
    <t>Tokyo Metropolitan University; Research Organization of Information &amp; Systems (ROIS); National Institute of Polar Research (NIPR) - Japan; Nagoya University</t>
  </si>
  <si>
    <t>Kawamura, Kimitaka/B-3839-2011</t>
  </si>
  <si>
    <t>Kawamura, Kimitaka/0000-0003-1190-3726</t>
  </si>
  <si>
    <t>AUG 20</t>
  </si>
  <si>
    <t>D13</t>
  </si>
  <si>
    <t>10.1029/96JD01541</t>
  </si>
  <si>
    <t>VD227</t>
  </si>
  <si>
    <t>Green Published</t>
  </si>
  <si>
    <t>WOS:A1996VD22700015</t>
  </si>
  <si>
    <t>Harder, SL; Warren, SG; Charlson, RJ; Covert, DS</t>
  </si>
  <si>
    <t>Filtering of air through snow as a mechanism for aerosol deposition to the Antarctic ice sheet</t>
  </si>
  <si>
    <t>DRY DEPOSITION; CLIMATE; ATMOSPHERE; SULFATE; SULFUR</t>
  </si>
  <si>
    <t>Aerosol particles serve as cloud condensation nuclei worldwide, and they affect the Earth's radiation budget both directly and indirectly. These particles consist mostly of sulfate compounds. Ice core measurements can be used to infer past variations of atmospheric sulfate concentration, but to do so requires knowledge of the deposition mechanisms. Significant ''dry'' deposition may occur by filtering when air moves through the snow due to changes in pressure caused by wind blowing over a rough surface (wind pumping). The filtering efficiency of snow was measured at South Pole Station, using an optical particle counter and a condensation nucleus counter. The number size-distribution of ambient aerosol peaks at a dry particle diameter of 0.13 mu m, the volume size-distribution at 0.17 mu m. Less than 5% of the particles have diameters &gt; 0.3 mu m Diffusion from interstitial air to snow grains appears to be the primary mechanism of dry deposition for particles &lt; 0.6 mu m in diameter, but another mechanism, probably impaction, becomes significant for larger particles. Aerosol deposition by filtering occurs with an e-folding time of 1-3 s depending on particle size, corresponding to an e-folding depth of 0.5-1 cm for an estimated air velocity of 0.4 cm s(-1) within the surface snow. Even for long residence times, a small number of particles (&lt; 0.1%) are found in filtered air, suggesting a small degree of new particle formation or reentrainment. However, both the e-folding depth and the reentrainment rate are small enough that smoothing of the sulfate records in ice cores should be negligible. Three mathematical models for filters agree in describing filtering by snow as dominated by diffusion, but all underpredict the filter efficiency. Capture of aerosol particles is found to be 2-3 times as rapid as that assumed by Cunningham and Waddington [1993], supporting their conclusion of nearly total removal of particles from air entering the snow. Blowing snow might also be expected to collect aerosol particles; however, a calculation suggests that deposition to blowing snow on the Antarctic Plateau is insignificant. If wind pumping and diffusion contribute significantly to total deposition, the flux of air into the snow and the residence time of the air within the snow control the deposition rate. Both air flux and residence time are functions of wind speed and surface roughness, so that the aerosol flux to the snow depends on these factors as well as atmospheric concentration, complicating the interpretation of paleoclimate records for aerosol-bound substances.</t>
  </si>
  <si>
    <t>UNIV WASHINGTON, DEPT ATMOSPHER SCI, SEATTLE, WA 98195 USA</t>
  </si>
  <si>
    <t>University of Washington; University of Washington Seattle</t>
  </si>
  <si>
    <t>2169-8996</t>
  </si>
  <si>
    <t>10.1029/96JD01174</t>
  </si>
  <si>
    <t>WOS:A1996VD22700016</t>
  </si>
  <si>
    <t>Santee, ML; Froidevaux, L; Manney, GL; Read, WG; Waters, JW; Chipperfield, MP; Roche, AE; Kumer, JB; Mergenthaler, JL; Russell, JM</t>
  </si>
  <si>
    <t>Chlorine deactivation in the lower stratospheric polar regions during late winter: Results from UARS</t>
  </si>
  <si>
    <t>ATMOSPHERE RESEARCH SATELLITE; ANTARCTIC OZONE EXPERIMENT; TOTAL REACTIVE NITROGEN; MICROWAVE LIMB SOUNDER; 1988/89 ARCTIC WINTER; TRACE GASES; INTERHEMISPHERIC DIFFERENCES; AIRBORNE MEASUREMENTS; CHEMICAL DEPLETION; HEMISPHERE WINTER</t>
  </si>
  <si>
    <t>Recovery from enhanced chlorine conditions in the lower stratospheric polar regions of both hemispheres is investigated using data from the Upper Atmosphere Research Satellite (UARS). Microwave Limb Sounder (MLS) measurements of ClO within the polar vortices are used to infer ClOx (ClO+2Cl(2)O(2)) abundances that are then correlated with simultaneous Cryogenic Limb Array Etalon Spectrometer (CLAES) measurements of ClONO2 and Halogen Occultation Experiment (HALOE) measurements of HCl obtained starting within 5 days of the end of the MLS and CLAES high-latitude observing periods in each hemisphere. Time series of vortex-averaged mixing ratios are calculated on two potential temperature surfaces (585 K and 465 K) in the lower stratosphere for approximately month-long intervals during late winter: August 17 - September 17, 1992, in the southern hemisphere and February 12 - March 16, 1993, in the northern hemisphere. The observed mixing ratios are adjusted for the effects of vertical transport using diabatic vertical velocities estimated from CLAES tracer data. In the northern hemisphere, the decrease in ClOx is balanced on both surfaces by an increase in ClONO2. In the southern hemisphere, continuing polar stratospheric cloud activity prevents ClO from undergoing sustained decline until about September 3. In contrast to the northern hemisphere, there is no significant chemical change in vortex-averaged ClONO2 at 465 K, and there is an apparent decrease in ClONO2 at 585 K, even after the enhanced ClO abundances have started to recede. Results from the SLIMCAT chemical transport model [Chipperfield et al., this issue] initialized with UARS data and run with OH + ClO --&gt; HCl O-2 as an 8% channel suggest that the primary recovery product in the south during this time period is not ClONO2, but HCl. HALOE HCl mixing ratios are extrapolated back to the time of the MLS and CLAES data. At 585 K, the chlorine budget can be made to balance by extrapolating HCl back to a value of 0.6 parts per billion by volume (ppbv) at the beginning of the study period; at 465 K, the contribution from extrapolated HCl is not sufficient to offset the loss in ClOx, and there is a slight imbalance between the decrease in reactive chlorine and the change in chlorine reservoirs. The difficulty in closing the chlorine budget in the southern hemisphere may arise from complications caused by ongoing activation, incomplete photochemical assumptions, and/or inadequate data quality.</t>
  </si>
  <si>
    <t>UNIV CAMBRIDGE, DEPT CHEM, CAMBRIDGE CB2 1TN, ENGLAND; LOCKHEED PALO ALTO RES LABS, PALO ALTO, CA 94061 USA; NASA, LANGLEY RES CTR, HAMPTON, VA 23681 USA</t>
  </si>
  <si>
    <t>University of Cambridge; Lockheed Martin; National Aeronautics &amp; Space Administration (NASA); NASA Langley Research Center</t>
  </si>
  <si>
    <t>Santee, ML (corresponding author), CALTECH, JET PROP LAB, MAIL STOP 183-701, 4800 OAK GROVE DR, PASADENA, CA 91109 USA.</t>
  </si>
  <si>
    <t>Santee, MIchelle/R-5762-2019; read, william/AAL-1895-2021; Chipperfield, Martyn/H-6359-2013; Manney, Gloria/JED-7207-2023</t>
  </si>
  <si>
    <t>Chipperfield, Martyn/0000-0002-6803-4149;</t>
  </si>
  <si>
    <t>10.1029/96JD00580</t>
  </si>
  <si>
    <t>WOS:A1996VD22700024</t>
  </si>
  <si>
    <t>Chipperfield, MP; Santee, ML; Froidevaux, L; Manney, GL; Read, WG; Waters, JW; Roche, AE; Russell, JM</t>
  </si>
  <si>
    <t>Analysis of UARS data in the southern polar vortex in September 1992 using a chemical transport model</t>
  </si>
  <si>
    <t>INTERHEMISPHERIC DIFFERENCES; LOWER STRATOSPHERE; WINTER; OZONE; CLO; VARIABILITY; HNO3; HCL; HO2</t>
  </si>
  <si>
    <t>We have used a new, isentropic-coordinate three-dimensional chemical transport model to investigate the decay of ClO and evolution of other species in the Antarctic polar vortex during September 1992. The model simulations cover the same southern hemisphere period studied in a companion data paper by Santee et al. [this issue]. The model is initialized using the available data from the Microwave Limb Sounder (MLS) and Cryogenic Limb Array Etalon Spectrometer (CLAES) on the Upper Atmosphere Research Satellite (UARS). During the model initialization chemical inconsistencies in the UARS data became evident. Fields of odd nitrogen (NOy) derived from CLAES N2O underestimated the sum of the direct observations of the major NOy species. Results from the model integrations at 465 K and 585 K are sampled in the same way as the various UARS instruments and compared to the observations both directly and by considering average quantities in the inner and edge vortex regions. Sampling the observed species ill the same way as the UARS instruments is important in removing any spurious trends due, for example, to changing solar zenith angle. While the model can reproduce the magnitude of the MLS ClO observations at 585 K, this is not possible at 465 K. The model partitions too much ClO into Cl2O2 to reproduce the observed ClO which is around 2.0 parts per billion by volume (ppbv) averaged within the polar vortex. The model also underestimates CLAES ClONO2 in the inner vortex at 465 K due to heterogeneous processing. The observations require that effectively all of the inorganic chlorine is in the form of ClO and C1ONO2 in the inner vortex at this altitude. In the basic model run, the decay of ClO produces ClONO2 which is not observed by CLAES. Our results indicate the potential importance of the speculative reaction between OH and ClO producing HCl for the recovery of HCl in the Antarctic spring. By including this reaction, the decay of model ClO into HCl is enhanced, yielding better agreement with HCl data from the Halogen Occultation Experiment (HALOE) data. Similar results can also be obtained by including the reaction between HO2 and ClO to produce HCl with a 3% channel. The model generally reproduces the observed O-3 destruction during September. The most significant discrepancy for O-3 is in the inner vortex at 465 K where the model underestimates the observed O-3 loss rate, especially when the effects of vertical motion are included.</t>
  </si>
  <si>
    <t>CALTECH, JET PROP LAB, PASADENA, CA 91109 USA; LOCKHEED PALO ALTO RES LABS, PALO ALTO, CA 94304 USA; NASA, LANGLEY RES CTR, HAMPTON, VA 23681 USA</t>
  </si>
  <si>
    <t>California Institute of Technology; National Aeronautics &amp; Space Administration (NASA); NASA Jet Propulsion Laboratory (JPL); Lockheed Martin; National Aeronautics &amp; Space Administration (NASA); NASA Langley Research Center</t>
  </si>
  <si>
    <t>Chipperfield, MP (corresponding author), DEPT CHEM, LENSFIELD RD, CAMBRIDGE CB2 1EW, ENGLAND.</t>
  </si>
  <si>
    <t>Chipperfield, Martyn/H-6359-2013; Santee, MIchelle/R-5762-2019; read, william/AAL-1895-2021; Manney, Gloria/JED-7207-2023</t>
  </si>
  <si>
    <t>10.1029/96JD00936</t>
  </si>
  <si>
    <t>WOS:A1996VD22700025</t>
  </si>
  <si>
    <t>Kuo, BY; Chen, CH; Zhang, YS</t>
  </si>
  <si>
    <t>A fast velocity anomaly to the west of the Australian-Antarctic discordance</t>
  </si>
  <si>
    <t>GEOPHYSICAL RESEARCH LETTERS</t>
  </si>
  <si>
    <t>UPPER-MANTLE; BENEATH</t>
  </si>
  <si>
    <t>To examine the hypothesis that the Australian-Antarctic Discordance overlays an anomalously cold upper mantle, we have measured Rayleigh wave group velocities along paths between the Southeast Indian Ridge and the Australian station NWAO. The group velocity peaks for events in the vicinity of 117 degrees E, rather than for those within the discordance zone between 120 and 127 degrees E. This variation is resolved at least for periods of 35-45 a. To model the cause, assumed velocity anomalies with simple geometry were tested using the surface wave Gaussian beam method in a forward sense. The preferred model consists of an elongated structure centered 300-500 km west of the discordance and stretching northward for at least 1000 km. The position of the anomalous structure is consistent with recent global tomographic models in this region.</t>
  </si>
  <si>
    <t>NATL CHUNG CHENG UNIV,INST SEISMOL,CHIAYI,TAIWAN; UNIV CALIF SANTA CRUZ,INST TECTON,SANTA CRUZ,CA 95060; ACAD SINICA,INST EARTH SCI,TAIPEI 115,TAIWAN</t>
  </si>
  <si>
    <t>National Chung Cheng University; University of California System; University of California Santa Cruz; Academia Sinica - Taiwan</t>
  </si>
  <si>
    <t>Kuo, Ban-Yuan/S-5573-2016</t>
  </si>
  <si>
    <t>0094-8276</t>
  </si>
  <si>
    <t>GEOPHYS RES LETT</t>
  </si>
  <si>
    <t>Geophys. Res. Lett.</t>
  </si>
  <si>
    <t>AUG 15</t>
  </si>
  <si>
    <t>10.1029/96GL02144</t>
  </si>
  <si>
    <t>VD376</t>
  </si>
  <si>
    <t>WOS:A1996VD37600010</t>
  </si>
  <si>
    <t>Hughes, CW; Smithson, MJ</t>
  </si>
  <si>
    <t>Bottom pressure correlations in the south Atlantic</t>
  </si>
  <si>
    <t>OCEAN; ALTIMETRY; MODEL</t>
  </si>
  <si>
    <t>Bottom pressure in the Fine Resolution Antarctic Model (FRAM) shows regions where fluctuations are dominated by small-scale internal variability of the currents, and are not directly related to the wind. There are often very sharp boundaries between these regions and regions of large scale coherence. Bearing this in mind, the measured coherence of BPR measurements near Tristan da Cunha island in the South Atlantic is taken as evidence that mesoscale variability associated with the Antarctic Circumpolar Current (ACC) reaches further north in the model than in reality. There are many possible reasons for this, but the significant result is that the BPR measurements can provide useful information about the dynamical regime of the deep ocean, which can not be discovered by surface measurements.</t>
  </si>
  <si>
    <t>Hughes, CW (corresponding author), BIDSTON OBSERV, PROUDMAN OCEANOG LAB, BIRKENHEAD L43 7RA, MERSEYSIDE, ENGLAND.</t>
  </si>
  <si>
    <t>Hughes, Chris W/A-3791-2010; Hughes, Chris/GQP-7479-2022</t>
  </si>
  <si>
    <t>Hughes, Chris W/0000-0002-9355-0233;</t>
  </si>
  <si>
    <t>1944-8007</t>
  </si>
  <si>
    <t>10.1029/96GL01319</t>
  </si>
  <si>
    <t>WOS:A1996VD37600011</t>
  </si>
  <si>
    <t>Gunson, MR; Abbas, MM; Abrams, MC; Allen, M; Brown, LR; Brown, TL; Chang, AY; Goldman, A; Irion, FW; Lowes, LL; Mahieu, E; Manney, GL; Michelsen, HA; Newchurch, MJ; Rinsland, CP; Salawitch, RJ; Stiller, GP; Toon, GC; Yung, YL; Zander, R</t>
  </si>
  <si>
    <t>The Atmospheric Trace Molecule Spectroscopy (ATMOS) experiment: Deployment on the ATLAS Space Shuttle missions</t>
  </si>
  <si>
    <t>LOWER STRATOSPHERE; UPPER TROPOSPHERE; CHLORINE; SPECTRA; N2O5</t>
  </si>
  <si>
    <t>The ATMOS Fourier transform spectrometer was flown for a fourth time on the Space Shuttle as part of the ATLAS-3 instrument payload in November 1994. More than 190 sunrise and sunset occultation events provided measurements of more than 30 atmospheric trace gases at latitudes 3-49 degrees N and 65-72 degrees S, including observations both inside and outside the Antarctic polar vortex. The instrument configuration, data retrieval methodology, and mission background are described to place in context analyses of ATMOS data presented in this issue.</t>
  </si>
  <si>
    <t>NASA,GEORGE C MARSHALL SPACE FLIGHT CTR,HUNTSVILLE,AL 35812; NASA,LANGLEY RES CTR,SAIC,HAMPTON,VA 23665; CALTECH,PASADENA,CA 91125; UNIV DENVER,DEPT PHYS,DENVER,CO 80208; UNIV LIEGE,INST ASTROPHYS,LIEGE,BELGIUM; HARVARD UNIV,CAMBRIDGE,MA 02138; UNIV ALABAMA,HUNTSVILLE,AL 35899; NASA,LANGLEY RES CTR,HAMPTON,VA 23665; IMK,FORSCHUNGSZENTRUM KARLSRUHE,KARLSRUHE,GERMANY</t>
  </si>
  <si>
    <t>National Aeronautics &amp; Space Administration (NASA); NASA Marshall Space Flight Center; Science Applications International Corporation (SAIC); National Aeronautics &amp; Space Administration (NASA); NASA Langley Research Center; California Institute of Technology; University of Denver; University of Liege; Harvard University; University of Alabama System; University of Alabama Huntsville; National Aeronautics &amp; Space Administration (NASA); NASA Langley Research Center; Helmholtz Association; Karlsruhe Institute of Technology</t>
  </si>
  <si>
    <t>Gunson, MR (corresponding author), CALTECH,JET PROP LAB,4800 OAK GROVE DR,MAIL STOP 183-301,PASADENA,CA 91109, USA.</t>
  </si>
  <si>
    <t>Salawitch, Ross/B-4605-2009; Manney, Gloria/JED-7207-2023; Yung, Yuk/AAM-4850-2021; Stiller, Gabriele P./A-7340-2013</t>
  </si>
  <si>
    <t>Yung, Yuk/0000-0002-4263-2562; Stiller, Gabriele P./0000-0003-2883-6873; Michelsen, Hope/0000-0001-5802-6615; Mahieu, Emmanuel/0000-0002-5251-0286</t>
  </si>
  <si>
    <t>10.1029/96GL01569</t>
  </si>
  <si>
    <t>WOS:A1996VD37600034</t>
  </si>
  <si>
    <t>Abrams, MC; Manney, GL; Gunson, MR; Abbas, MM; Chang, AY; Goldman, A; Irion, FW; Michelsen, HA; Newchurch, MJ; Rinsland, CP; Salawitch, RJ; Stiller, GP; Zander, R</t>
  </si>
  <si>
    <t>ATMOS/ATLAS-3 observations of long-lived tracers and descent in the Antarctic vortex in November 1994</t>
  </si>
  <si>
    <t>STRATOSPHERIC POLAR VORTEX; AIR</t>
  </si>
  <si>
    <t>Observations of the long-lived tracers N2O, CH4 and HF obtained by the Atmospheric Trace Molecule Spectroscopy (ATMOS) instrument in early November 1994 are used to estimate average descent rates during winter in the Antarctic polar vortex of 0.5 to 1.5 km/month in the lower stratosphere, and 2.5 to 3.5 km/month in the middle and upper stratosphere. Descent rates inferred from ATMOS tracer observations agree well with theoretical estimates obtained using radiative heating calculations. Air of mesospheric origin (N2O &lt;5 ppbV) was observed at altitudes above about 25 km within the vortex. Strong horizontal gradients of tracer mixing ratios, the presence of mesospheric air in the vortex in early spring, and the variation with altitude of inferred descent rates indicate that the Antarctic vortex is highly isolated from midlatitudes throughout the winter from approximately 20 km to the stratopause. The 1994 Antarctic vortex remained well isolated between 20 and 30 km through at least mid-November.</t>
  </si>
  <si>
    <t>CALTECH,JET PROP LAB,PASADENA,CA 91125; NASA,GEORGE C MARSHALL SPACE FLIGHT CTR,HUNTSVILLE,AL 35812; UNIV DENVER,DENVER,CO 80208; HARVARD UNIV,CAMBRIDGE,MA 02138; UNIV ALABAMA,HUNTSVILLE,AL 35899; FORSCHUNGSZENTURM KARLSRUHE,KARLSRUHE,GERMANY; UNIV LIEGE,INST ASTROPHYS,B-4000 LIEGE,BELGIUM</t>
  </si>
  <si>
    <t>National Aeronautics &amp; Space Administration (NASA); NASA Jet Propulsion Laboratory (JPL); California Institute of Technology; National Aeronautics &amp; Space Administration (NASA); NASA Marshall Space Flight Center; University of Denver; Harvard University; University of Alabama System; University of Alabama Huntsville; University of Liege</t>
  </si>
  <si>
    <t>Abrams, MC (corresponding author), NASA,LANGLEY RES CTR,SAIC,MS-475,HAMPTON,VA 23681, USA.</t>
  </si>
  <si>
    <t>Manney, Gloria/JED-7207-2023; Salawitch, Ross/B-4605-2009; Stiller, Gabriele P./A-7340-2013</t>
  </si>
  <si>
    <t>Stiller, Gabriele P./0000-0003-2883-6873; Michelsen, Hope/0000-0001-5802-6615</t>
  </si>
  <si>
    <t>10.1029/96GL00705</t>
  </si>
  <si>
    <t>WOS:A1996VD37600036</t>
  </si>
  <si>
    <t>Trace gas transport in the Arctic vortex inferred from ATMOS ATLAS-2 observations during April 1993</t>
  </si>
  <si>
    <t>STRATOSPHERIC POLAR VORTEX; PROFILE OBSERVATIONS; SUBSIDENCE; WINTER</t>
  </si>
  <si>
    <t>Measurements of the long-lived tracers CH4, N2O, and HF from the Atmospheric Trace Molecule Spectroscopy (ATMOS) instrument during the Atmospheric Laboratory for Science and Applications-2 (ATLAS-2) Space Shuttle mission in April 1993 are used to infer average winter descent rates ranging from 0.8 km/month at 20 km to 3.2 km/month at 40 km in the Arctic polar vortex during the 1992-93 winter. Descent rates in the mid-stratosphere are similar to those deduced for the Antarctic vortex using ATMOS/ATLAS-3 measurements in November 1994, but the shorter time period of descent in the Arctic leads to smaller total distances of descent. Strong horizontal gradients observed along the vortex edge indicate that the Arctic vortex remains a significant barrier to transport at least until mid-April in the lower to middle stratosphere.</t>
  </si>
  <si>
    <t>CALTECH,JET PROP LAB,PASADENA,CA 91125; NASA,GEORGE C MARSHALL SPACE FLIGHT CTR,HUNTSVILLE,AL 35812; UNIV DENVER,DENVER,CO 80208; HARVARD UNIV,CAMBRIDGE,MA 02138; UNIV ALABAMA,HUNTSVILLE,AL 35899; FORSCHUNGSZENTRUM KARLSRUHE,KARLSRUHE,GERMANY; UNIV LIEGE,INST ASTROPHYS,B-4000 LIEGE,BELGIUM</t>
  </si>
  <si>
    <t>National Aeronautics &amp; Space Administration (NASA); NASA Jet Propulsion Laboratory (JPL); California Institute of Technology; National Aeronautics &amp; Space Administration (NASA); NASA Marshall Space Flight Center; University of Denver; Harvard University; University of Alabama System; University of Alabama Huntsville; Helmholtz Association; Karlsruhe Institute of Technology; University of Liege</t>
  </si>
  <si>
    <t>10.1029/96GL00704</t>
  </si>
  <si>
    <t>WOS:A1996VD37600037</t>
  </si>
  <si>
    <t>Rinsland, CP; Gunson, MR; Salawitch, RJ; Michelsen, HA; Zander, R; Newchurch, MJ; Abbas, MM; Abrams, MC; Manney, GL; Chang, AY; Irion, FW; Goldman, A; Mahieu, E</t>
  </si>
  <si>
    <t>ATMOS/ATLAS-3 measurements of stratospheric chlorine and reactive nitrogen partitioning inside and outside the November 1994 Antarctic vortex</t>
  </si>
  <si>
    <t>HCL</t>
  </si>
  <si>
    <t>Partitioning between HCl and ClONO2 and among the main components of the reactive nitrogen family (NO, NO2, HNO3, ClONO2, N2O5, and HO2NO2) has been studied inside and outside the Antarctic stratospheric vortex based on ATMOS profiles measured at sunrise during the 3-12 November 1994 ATLAS-3 Shuttle mission. Elevated mixing ratios of HCl in the lower stratosphere with a peak of similar to 2.9 ppbv (10(-9) parts per volume) were measured inside the vortex near 500 K potential temperature (similar to 19 km). Maximum ClONO2 mixing ratios of similar to 1.2, similar to 1.4, and similar to 0.9 ppbv near 700 K (similar to 25 km) were measured inside, at the edge, and outside the vortex, respectively. Model calculations reproduce the higher levels of HCl and NOx (NO + NO2) inside the lower stratospheric vortex both driven by photochemical processes initiated by low O-3. The high HCl at low O-3 results from chemical production of HCl via the reaction of enhanced Cl with CH4, limited production of ClONO2, and the descent of inorganic chlorine from higher altitudes.</t>
  </si>
  <si>
    <t>CALTECH,JET PROP LAB,PASADENA,CA 91125; HARVARD UNIV,CAMBRIDGE,MA 02138; UNIV LIEGE,INST ASTROPHYS,B-4000 LIEGE,BELGIUM; UNIV ALABAMA,HUNTSVILLE,AL 35899; NASA,GEORGE C MARSHALL SPACE FLIGHT CTR,HUNTSVILLE,AL 35812; SCI APPLICAT INT CORP,MCLEAN,VA 22102; UNIV DENVER,DEPT PHYS,DENVER,CO 80208</t>
  </si>
  <si>
    <t>National Aeronautics &amp; Space Administration (NASA); NASA Jet Propulsion Laboratory (JPL); California Institute of Technology; Harvard University; University of Liege; University of Alabama System; University of Alabama Huntsville; National Aeronautics &amp; Space Administration (NASA); NASA Marshall Space Flight Center; Science Applications International Corporation (SAIC); University of Denver</t>
  </si>
  <si>
    <t>Rinsland, CP (corresponding author), NASA,LANGLEY RES CTR,MAIL STOP 401A,HAMPTON,VA 23681, USA.</t>
  </si>
  <si>
    <t>Manney, Gloria/JED-7207-2023; Salawitch, Ross/B-4605-2009</t>
  </si>
  <si>
    <t>Mahieu, Emmanuel/0000-0002-5251-0286; Michelsen, Hope/0000-0001-5802-6615</t>
  </si>
  <si>
    <t>10.1029/96GL01474</t>
  </si>
  <si>
    <t>WOS:A1996VD37600042</t>
  </si>
  <si>
    <t>Chang, AY; Salawitch, RJ; Michelsen, HA; Gunson, MR; Abrams, MC; Zander, R; Rinsland, CP; Loewenstein, M; Podolske, JR; Proffitt, MH; Margitan, JJ; Fahey, DW; Gao, RS; Kelly, KK; Elkins, JW; Webster, CR; May, RD; Chan, KR; Abbas, MM; Goldman, A; Irion, FW; Manney, GL; Newchurch, MJ; Stiller, GP</t>
  </si>
  <si>
    <t>A comparison of measurements from ATMOS and instruments aboard the ER-2 aircraft: Tracers of atmospheric transport</t>
  </si>
  <si>
    <t>ANTARCTIC OZONE EXPERIMENT; WATER</t>
  </si>
  <si>
    <t>We compare volume mixing ratio profiles of N2O, O-3, NOy, H2O, CH4, and CO in the mid-latitude lower stratosphere measured by the ATMOS Fourier transform spectrometer on the ATLAS-3 Space Shuttle Mission with in situ measurements acquired from the NASA ER-2 aircraft during Nov 1994. ATMOS and ER-2 observations of [N2O] show good agreement, as do measured correlations of [O-3], [NOy], [H2O], and [CH4] with [N2O]. Thus a consistent measure of the hydrogen (H2O, CH4) content of the lower stratosphere is provided by the two platforms. The similarity of [NOy] determined by detection of individual species by ATMOS and the total [NOy] measurement on the ER-2 provides strong corroboration for the accuracy of both techniques. A 25% discrepancy in lower stratospheric [CO] observed by ATMOS and the ER-2 remains unexplained. Otherwise, the agreement for measurements of long-lived tracers demonstrates the ability to combine ATMOS data with in situ observations for quantifying atmospheric transport.</t>
  </si>
  <si>
    <t>HARVARD UNIV,CAMBRIDGE,MA 02138; NASA,LANGLEY RES CTR,SAIC,HAMPTON,VA 23665; UNIV LIEGE,INST ASTROPHYS,LIEGE,BELGIUM; NASA,AMES RES CTR,MOFFETT FIELD,CA 94035; NOAA,AERON LAB,BOULDER,CO 80303; UNIV COLORADO,COOPERAT INST RES ENVIRONM SCI,BOULDER,CO 80309; NOAA,CLIMATE MONITORING &amp; DIAGNOST LAB,BOULDER,CO 80303; NASA,GEORGE C MARSHALL SPACE FLIGHT CTR,HUNTSVILLE,AL 35812; UNIV DENVER,DEPT PHYS,DENVER,CO 80208; UNIV ALABAMA,HUNTSVILLE,AL 35899; IMK,FORSCHUNGSZENTRUM,KARLSRUHE,GERMANY</t>
  </si>
  <si>
    <t>Harvard University; Science Applications International Corporation (SAIC); National Aeronautics &amp; Space Administration (NASA); NASA Langley Research Center; University of Liege; National Aeronautics &amp; Space Administration (NASA); NASA Ames Research Center; National Oceanic Atmospheric Admin (NOAA) - USA; University of Colorado System; University of Colorado Boulder; National Oceanic Atmospheric Admin (NOAA) - USA; National Aeronautics &amp; Space Administration (NASA); NASA Marshall Space Flight Center; University of Denver; University of Alabama System; University of Alabama Huntsville; Helmholtz Association; Karlsruhe Institute of Technology</t>
  </si>
  <si>
    <t>Chang, AY (corresponding author), CALTECH,JET PROP LAB,4800 OAK GROVE DR,MS,PASADENA,CA 91109, USA.</t>
  </si>
  <si>
    <t>Webster, Chris/M-9315-2019; Salawitch, Ross/B-4605-2009; Stiller, Gabriele P./A-7340-2013; Manney, Gloria/JED-7207-2023; Gao, Ru-Shan/H-7455-2013; Fahey, David/G-4499-2013</t>
  </si>
  <si>
    <t>Stiller, Gabriele P./0000-0003-2883-6873; Gao, Ru-Shan/0000-0001-6985-1637; Michelsen, Hope/0000-0001-5802-6615; Fahey, David/0000-0003-1720-0634</t>
  </si>
  <si>
    <t>10.1029/96GL01677</t>
  </si>
  <si>
    <t>WOS:A1996VD37600048</t>
  </si>
  <si>
    <t>Rinsland, CP; Gunson, MR; Salawitch, RJ; Newchurch, MJ; Zander, R; Abbas, MM; Abrams, MC; Manney, GL; Michelsen, HA; Chang, AY; Goldman, A</t>
  </si>
  <si>
    <t>ATMOS measurements of H2O+2CH(4) and total reactive nitrogen in the November 1994 Antarctic stratosphere: Dehydration and denitrification in the vortex</t>
  </si>
  <si>
    <t>WINTER POLAR STRATOSPHERES; WATER-VAPOR</t>
  </si>
  <si>
    <t>Simultaneous stratospheric volume mixing ratios (VMRs) measured inside and outside the Antarctic vortex by the Atmospheric Trace Molecule Spectroscopy (ATMOS) instrument in November 1994 reveal previously unobserved features in the distributions of total reactive nitrogen (NOy) and total hydrogen (H2O+2CH(4)). Maximum removal of NOy due to sedimentation of polar stratospheric clouds (PSCs) inside the vortex occurred at a potential temperature (Theta) of 500-525 K (similar to 20 km), where values were 5 times smaller than measurements outside. Maximum loss of H2O+2CH(4) due to PSCs occurred in the vortex at 425-450 K, VMRs inside the vortex were similar to 70% of corresponding values out side. The Antarctic and April 1993 Arctic measurements by ATMOS show no significant differences in H2O+2CH(4) VMRs outside the vortices in the two hemispheres. Elevated NOy VMRs were measured inside the vortex near 700 K. Recent model calculations indicate that this feature results from downward transport of elevated NOy produced in the thermosphere and mesosphere.</t>
  </si>
  <si>
    <t>CALTECH,JET PROP LAB,PASADENA,CA 91109; UNIV ALABAMA,HUNTSVILLE,AL 35899; UNIV LIEGE,INST ASTROPHYS,B-4000 LIEGE,BELGIUM; NMSFC,SSL,HUNTSVILLE,AL 35889; HARVARD UNIV,DIV APPL SCI,CAMBRIDGE,MA 02138; HARVARD UNIV,DEPT EARTH &amp; PLANETARY SCI,CAMBRIDGE,MA 02138; UNIV DENVER,DEPT PHYS,DENVER,CO 80208; SYST &amp; APPL SCI CORP,HAMPTON,VA</t>
  </si>
  <si>
    <t>California Institute of Technology; National Aeronautics &amp; Space Administration (NASA); NASA Jet Propulsion Laboratory (JPL); University of Alabama System; University of Alabama Huntsville; University of Liege; Harvard University; Harvard University; University of Denver</t>
  </si>
  <si>
    <t>Michelsen, Hope/0000-0001-5802-6615</t>
  </si>
  <si>
    <t>10.1029/96GL00048</t>
  </si>
  <si>
    <t>WOS:A1996VD37600050</t>
  </si>
  <si>
    <t>Snaith, HM; Robinson, IS</t>
  </si>
  <si>
    <t>A study of currents south of Africa using Geosat satellite altimetry</t>
  </si>
  <si>
    <t>JOURNAL OF GEOPHYSICAL RESEARCH-OCEANS</t>
  </si>
  <si>
    <t>AGULHAS CURRENT SYSTEM; NORTH-ATLANTIC; MESOSCALE VARIABILITY; SURFACE CIRCULATION; OCEAN CIRCULATION; SPATIAL SCALES; TIDES; RETROFLECTION; TOPOGRAPHY; DYNAMICS</t>
  </si>
  <si>
    <t>Geosat altimeter data were used to study a region to the south and east of South Africa, which includes the Agulhas Current System and the Antarctic Circumpolar Current (ACC). The sea surface height variability was determined from 2 years of Geosat altimeter data by collinear techniques. Strong association was found between variability and changes in topography, even at scales of 100-200 km. The height anomaly profiles were used to determine geostrophic current speeds of the order of 20 cm s(-1) for the ACC and up to 138 cm s(-1) for the Agulhas Current System. Correlation length scales of the height anomalies were found to agree with the first internal Rossby radius of deformation. Differences appear to be related to physical mechanisms such as wind forcing and topographic stretching which alter the vorticity balance of the Agulhas Current System.</t>
  </si>
  <si>
    <t>UNIV SOUTHAMPTON, SOUTHAMPTON OCEANOG CTR, DEPT OCEANOG, SOUTHAMPTON SO14 3ZH, HANTS, ENGLAND</t>
  </si>
  <si>
    <t>University of Southampton; NERC National Oceanography Centre</t>
  </si>
  <si>
    <t>UNIV SOUTHAMPTON, SOUTHAMPTON OCEANOG CTR, JAMES RENNELL DIV OCEAN CIRCULAT, EUROPEAN WAY, SOUTHAMPTON SO14 3ZH, HANTS, ENGLAND.</t>
  </si>
  <si>
    <t>Snaith, Helen/0000-0001-7751-2985</t>
  </si>
  <si>
    <t>2169-9275</t>
  </si>
  <si>
    <t>2169-9291</t>
  </si>
  <si>
    <t>J GEOPHYS RES-OCEANS</t>
  </si>
  <si>
    <t>J. Geophys. Res.-Oceans</t>
  </si>
  <si>
    <t>C8</t>
  </si>
  <si>
    <t>10.1029/96JC01147</t>
  </si>
  <si>
    <t>VC707</t>
  </si>
  <si>
    <t>WOS:A1996VC70700007</t>
  </si>
  <si>
    <t>Vihma, T; Launiainen, J; Uotila, J</t>
  </si>
  <si>
    <t>Weddell sea ice drift: Kinematics and wind forcing</t>
  </si>
  <si>
    <t>ANTARCTIC PACK ICE; DRAG COEFFICIENTS; THICKNESS DISTRIBUTION; CIRCULATION; GYRE; ROUGHNESS; TRANSPORT; OCEAN; BUOY</t>
  </si>
  <si>
    <t>Ice drift in the Weddell Sea was studied on the basis of positional and meteorological data from Argos buoys drifting in 1990-1992 and surface pressure analyses from the European Centre for Medium Range Weather Forecasts (ECMWF). The drift kinematics showed differences between the eastern and western parts of the Weddell Sea. Close to the Antarctic Peninsula, the ice drifted as an almost nonrotating uniform field at a low speed, having reduced small-scale motions with little meandering, compared to regions further to the east. Inertial motion was detected from the ice drift in areas east of 35 degrees W and in the region of the Antarctic Circumpolar Current. On timescales of days, wind was the primary forcing factor for the drift. A linear model between the wind and ice drift explained 40-80% of the drift velocity variance. The degree of explanation was higher in the central Weddell Sea (around 40 degrees W) and lower closer to the Antarctic Peninsula. The geostrophic wind was found to provide almost as good a basis for the general drift estimation as the surface wind observed by the buoys, although strong cyclones were not well detected by the ECMWF analyses. The data suggest a dependency upon atmospheric stability such that stable stratification reduces the wind forcing on the drift. For 60-80% of the time the direction of the drift deviated less than 45 degrees from the geostrophic wind and for 45-70% of the time less than 45 degrees from the ocean current. Ice transport through a transect crossing the Weddell Sea from the Antarctic Peninsula tip to Kapp Norwegia was estimated on the basis of the geostrophic winds, the drift's observed response to the wind, and literature-based information on ice concentration and thickness. The estimated annual mean net export in 1992-1994 varied from 8000 to 22,000 m(3)/s. Most of the net export took place in winter and spring, export prevailing west of 35 degrees W and import east of it.</t>
  </si>
  <si>
    <t>FINNISH INST MARINE RES, FIN-00931 HELSINKI, FINLAND</t>
  </si>
  <si>
    <t>UNIV HELSINKI, DEPT GEOPHYS, POB 4, FIN-00014 HELSINKI, FINLAND.</t>
  </si>
  <si>
    <t>Vihma, Timo/ABC-9771-2020; Uotila, Petteri/A-1703-2012</t>
  </si>
  <si>
    <t>Uotila, Petteri/0000-0002-2939-7561</t>
  </si>
  <si>
    <t>10.1029/96JC01441</t>
  </si>
  <si>
    <t>WOS:A1996VC70700016</t>
  </si>
  <si>
    <t>Comiso, JC; Gordon, AL</t>
  </si>
  <si>
    <t>Cosmonaut polynya in the Southern Ocean: Structure and variability</t>
  </si>
  <si>
    <t>THIN SEA-ICE; WEDDELL SEA; MIXED LAYER; MICROWAVE; SIMULATION; MODEL; GYRE</t>
  </si>
  <si>
    <t>Along the far eastern margin of the Weddell Gyre is a persistent feature in the middle of the ice pack which we previously reported and called the Cosmonaut polynya. A study of polynya occurrences from 1973 to 1993 reveals that since 1986 the polynya has become more active with an average size of about 7.2 x 10(4) km(2) and an average location at 52 degrees E and 65 degrees S. Satellite observations indicate that the polynya has recurred several times during winter in recent years with intervals ranging from a few days to a few weeks. The centroid of the polynya varies only slightly with each formation during the year and from one year to another, suggesting a controlling influence of the ocean and bottom topography that may be initially induced by wind. The daily time series indicates two primary modes of formation: one that is initiated in the early winter during a storm at a site usually preceded by an embayment of the ice edge and another that occurs during midwinter often preceded by a coastal polynya event adjacent to Cape Ann. The Cosmonaut polynya region is characterized in this study by compression of the westward flowing coastal current and the eastward flowing southern edge of the Antarctic Circumpolar Current. Following the principle of conservation of potential vorticity, vertical stretching of the water column would ensue, enhancing upwelling. Such a process accelerates the injection of relatively warm salty deep water into the surface layer, inhibiting sea ice growth and causing the polynya formation. This theory appears to explain the general behavior of the polynya in terms of frequency, duration, size, and location.</t>
  </si>
  <si>
    <t>COLUMBIA UNIV, LAMONT DOHERTY EARTH OBSERV, PALISADES, NY 10964 USA</t>
  </si>
  <si>
    <t>NASA, GODDARD SPACE FLIGHT CTR, MAIL CODE 971, GREENBELT, MD 20771 USA.</t>
  </si>
  <si>
    <t>Gordon, Arnold/H-1049-2011</t>
  </si>
  <si>
    <t>10.1029/96JC01500</t>
  </si>
  <si>
    <t>WOS:A1996VC70700017</t>
  </si>
  <si>
    <t>Michel, C; Legendre, L; Ingram, RG; Gosselin, M; Levasseur, M</t>
  </si>
  <si>
    <t>Carbon budget of sea-ice algae in spring: Evidence of a significant transfer to zooplankton grazers</t>
  </si>
  <si>
    <t>SOUTHEASTERN HUDSON-BAY; CANADIAN ARCTIC ARCHIPELAGO; ANTARCTIC PACK ICE; LAND-FAST ICE; WEDDELL SEA; PARTICULATE MATTER; FISH LARVAE; EDGE ZONE; EUPHAUSIA-SUPERBA; MARINE DIATOMS</t>
  </si>
  <si>
    <t>The fate of ice-bottom algae, before and after release from the first-year sea ice into the water column, was assessed during the period of ice-algal growth and decline in Resolute Passage (Canadian Arctic). During spring 1992 (from April to June), algae in the bottom ice layer and those suspended and sinking in the upper water column (top 15 m) were sampled approximately every 4 days. Ice-bottom chlorophyll a reached a maximum concentration of 160 mg m(-2) in mid-May, after which it decreased to lower values. In the water column, chlorophyll a concentrations were low until the period of ice-algal decline (similar to 0.1 mg m(-3)), with most biomass in the &lt;5-mu m fraction. In both the suspended and sinking material, large increases of algal biomass occurred at the 'beginning of June, following the release of ice algae into the water column. The input of ice-algal derived carbon to the upper water column and the proportions exported through sinking or remaining in suspension were assessed using a carbon budget for the two periods of ice-algal growth and decline. For each period the output terms closely balanced the input. The carbon budget showed that most of the biomass introduced into the upper water column remained suspended (&gt;65% of total export) and that ice algae were ingested by under-ice grazers after release from the ice. These results stress the importance of ice algae for pelagic consumers during the early stages of ice melt and show that the transfer of ice algae to higher trophic levels extends beyond the period of maximum algal production in the ice bottom.</t>
  </si>
  <si>
    <t>UNIV QUEBEC, DEPT OCEANOG, RIMOUSKI, PQ G5L 3A1, CANADA; MCGILL UNIV, DEPT ATMOSPHER &amp; OCEANOG SCI, MONTREAL, PQ H3A 2K6, CANADA; MINIST PECHES &amp; OCEANS, INST MAURICE LAMONTAGNE, MONT JOLI, PQ G5H 3Z4, CANADA</t>
  </si>
  <si>
    <t>University of Quebec; McGill University; Fisheries &amp; Oceans Canada</t>
  </si>
  <si>
    <t>UNIV LAVAL, DEPT BIOL, PAVILLON ALEXANDRE VACHON, QUEBEC CITY, PQ G1K 7P4, CANADA.</t>
  </si>
  <si>
    <t>Gosselin, Michel/B-4477-2014</t>
  </si>
  <si>
    <t>Gosselin, Michel/0000-0002-1044-0793</t>
  </si>
  <si>
    <t>10.1029/96JC00045</t>
  </si>
  <si>
    <t>WOS:A1996VC70700020</t>
  </si>
  <si>
    <t>Smith, WO; Nelson, DM; DiTullio, GR; Leventer, AR</t>
  </si>
  <si>
    <t>Temporal and spatial patterns in the Ross Sea: Phytoplankton biomass, elemental composition, productivity and growth rates</t>
  </si>
  <si>
    <t>MARGINAL ICE-ZONE; WEDDELL SEA; SOUTHERN-OCEAN; MARINE-PHYTOPLANKTON; PARTICULATE MATTER; ASSIMILATION RATES; BLOOM DYNAMICS; CHLOROPHYLL-A; EDGE ZONE; NITROGEN</t>
  </si>
  <si>
    <t>The temporal and spatial patterns of phytoplankton biomass, productivity, and particulate matter composition in the Ross Sea were assessed during cruises in January 1990 and February 1992, Biomass and primary productivity in the southern Ross Sea were greatest during mid-January, with surface chlorophyll concentrations, particulate organic carbon levels, and integrated primary productivity averaging 4.9 mu g L(-1), 0.54 mg L(-1), and 2.63 g C m(-2) d(-1), respectively. Comparable mean concentrations and rates for February were 1.1 mu g L(-1), 0.29 mg L(-1), and 0.78 g C m(-2) d(-1) (decreases of 76, 46, and 70%, respectively), indicative of the scale of temporal changes. A distinct south-north transition also was observed both in productivity and phytoplankton biomass, with the lowest values occurring in the northern Ross Sea, East-west gradients in phytoplankton biomass and composition occurred within the southern Ross Sea. The areal productivity of the Ross Sea ranged from 0.15 to 2.85 g C m(-2) d(-1) and is among the highest found in the entire Antarctic. Carbon:chlorophyll ratios were uniformly high but were highest (150) in 1990 in the diatom-dominated western Ross Sea, Surface growth rates were modest, averaging less than 0.2 day(-1) during both seasons, We hypothesize that the marked seasonality in the region provides an environment in which net growth rates, although slow, are maximized through low loss rates and which allows biomass to accumulate in the surface layer, Furthermore, the temporal variations are quantitatively similar to the observed spatial variations. Therefore the dominant determinant of phytoplankton biomass and productivity at any one point on the Ross Sea continental shelf is the stage of the seasonal growth cycle.</t>
  </si>
  <si>
    <t>OREGON STATE UNIV, COLL OCEAN &amp; ATMOSPHER SCI, CORVALLIS, OR 97331 USA; OHIO STATE UNIV, BYRD POLAR RES CTR, COLUMBUS, OH 43210 USA</t>
  </si>
  <si>
    <t>Oregon State University; University System of Ohio; Ohio State University</t>
  </si>
  <si>
    <t>UNIV TENNESSEE, DEPT ECOL &amp; EVOLUT BIOL, KNOXVILLE, TN 37996 USA.</t>
  </si>
  <si>
    <t>Leventer, Amy/0000-0001-9401-0987</t>
  </si>
  <si>
    <t>10.1029/96JC01304</t>
  </si>
  <si>
    <t>WOS:A1996VC70700028</t>
  </si>
  <si>
    <t>DiTullio, GR; Smith, WO</t>
  </si>
  <si>
    <t>Spatial patterns in phytoplankton biomass and pigment distributions in the Ross Sea</t>
  </si>
  <si>
    <t>MEASURING SPECIFIC RATES; PHAEOCYSTIS-POUCHETII; SOUTHERN-OCEAN; ICE-EDGE; ANTARCTIC PHYTOPLANKTON; CHLOROPHYLL-A; GROWTH-RATE; EQUATORIAL PACIFIC; LABELING METHOD; CELL-SIZE</t>
  </si>
  <si>
    <t>The distribution of phytoplankton biomass and pigments was determined in the Ross Sea during late austral summer 1992. Large gradients in biomass were noted both in the east-west and north-south direction, with maximum particulate matter concentrations occurring in the southwest portion of the Ross Sea. Two xanthophyll pigments dominated the profiles, fucoxanthin (indicative of diatoms) and 19' hexanoyloxyfucoxanthin (hex) (indicative of the prymnesiophyte Phaeocystis antarctica). Fucoxanthin concentrations were greatest near the coast of Victoria Land and within the northern transect, whereas hex concentrations were highest offshore in the SE Ross Sea. Particulate carbon:chlorophyll a (POC:chl) ratios in diatom-dominated waters of the western Pass Sea were relatively high (210). The POC:chl ratio far Phaeocystis antarctica populations from the SE Pass Sea was substantially less (92) than the ratios observed in diatom-dominated waters. Pigment C-14 labeling indicated that phytoplankton carbon in the diatom-dominated northern Pass Sea accounted for approximately 30% of the POC, with a phytoplankton C:chl ratio of 130. Short-term (24 hour) vertical fluxes of pigments ranged from 3 to 40 mu g chi a m(-2) d(-1). Diatom-dominated regions had greater fluxes of phaeophorbides, suggesting that metazoans were the most important grazers at these locations. In contrast, the phaeophytin/total phaeopigment ratio was highest in waters dominated by Phaeocystis antarctica. The distribution of phytoplankton biomass and pigments revealed a spatially variable distribution of taxa, one which clearly has important consequences to food-web dynamics, biogeochemical cycles, and vertical flux patterns in the Pass Sea.</t>
  </si>
  <si>
    <t>UNIV TENNESSEE, DEPT ECOL &amp; EVOLUT BIOL, KNOXVILLE, TN 37996 USA</t>
  </si>
  <si>
    <t>University of Tennessee System; University of Tennessee Knoxville</t>
  </si>
  <si>
    <t>10.1029/96JC00034</t>
  </si>
  <si>
    <t>WOS:A1996VC70700029</t>
  </si>
  <si>
    <t>Jaeger, JM; Nittrouer, CA; DeMaster, DJ; Kelchner, C; Dunbar, RB</t>
  </si>
  <si>
    <t>Lateral transport of settling particles in the Ross Sea and implications for the fate of biogenic material</t>
  </si>
  <si>
    <t>ANTARCTIC CONTINENTAL-SHELF; MCMURDO SOUND; SEDIMENTATION</t>
  </si>
  <si>
    <t>The Ross Sea, Antarctica, with its high rates of primary productivity and biogenic accumulation, provides an important location to test the validity of a one-dimensional particle-settling model. As part of an interdisciplinary field project performed from 1990 to 1992 to examine cycling and accumulation of biogenic matter in the Ross Sea, water-column particulate and current data were collected at three sites. At each of the sites, a current meter and sediment trap were placed 240 m below the water surface, and a similar set of instruments was located 40 m above the seabed. The moorings were deployed for 1- to 2-years duration. The current-meter records showed that the speed of flow in the southwestern Ross Sea is relatively slow (&lt; 20 cm s(-1)) and current direction is highly variable. Currents in the south-central Ross Sea have moderate speeds (&lt; 40 cm s(-1)) and less directional variability. The northwestern Ross Sea has the strongest flows (&gt; 50 cm s(-1)) and least variability in direction. To examine the validity of a one-dimensional approximation for fluxes of biogenic material, two models were developed to determine the net displacement of particles settling through the water column. Current-meter data and particle-settling characteristics were incorporated in both models. One model produced a time-varying, linearly interpolated current field between the moorings in which particle advection was evaluated, The second model used time-averaged progressive-vector plots to estimate lateral particle advection, Results show that particles are displaced the least at the southwestern site (&lt;20 km), moderate distances at the south-central site (&lt;50 km), and the greatest at the northwestern site (&gt;50 km), The pattern in displacement trends correlates well with observed sediment types and accumulation rates at each site, A one-dimensional model for the settling of biogenic material is most applicable at the southwestern site and least applicable at the northwestern site.</t>
  </si>
  <si>
    <t>N CAROLINA STATE UNIV, DEPT MARINE EARTH &amp; ATMOSPHER SCI, RALEIGH, NC 27695 USA; RICE UNIV, DEPT GEOL &amp; GEOPHYS, HOUSTON, TX 77251 USA</t>
  </si>
  <si>
    <t>North Carolina State University; Rice University</t>
  </si>
  <si>
    <t>SUNY STONY BROOK, MARINE SCI RES CTR, STONY BROOK, NY 11794 USA.</t>
  </si>
  <si>
    <t>Dunbar, Robert/0000-0002-9728-5609; Jaeger, John/0000-0003-0248-489X</t>
  </si>
  <si>
    <t>10.1029/96JC01692</t>
  </si>
  <si>
    <t>WOS:A1996VC70700030</t>
  </si>
  <si>
    <t>Leventer, A; Dunbar, RB</t>
  </si>
  <si>
    <t>Factors influencing the distribution of diatoms and other algae in the Ross Sea</t>
  </si>
  <si>
    <t>ICE MICROBIAL COMMUNITIES; ANTARCTIC PACK ICE; PHOTOSYNTHESIS-IRRADIANCE RELATIONSHIPS; GLACIAL SOUTHERN-OCEAN; MCMURDO SOUND; WEDDELL SEA; PHYTOPLANKTON; PRODUCTIVITY; MICROALGAE; LIGHT</t>
  </si>
  <si>
    <t>Quantitative microscopic analyses of sediment trap samples collected in the Ross Sea between January 1990 and February 1992 reveal striking temporal and spatial differences in algal bloom composition and size. Trap samples from the southwestern Ross Sea (site A, 76 degrees 30'S, 167 degrees 30'E) were dominated by the diatom Fragilariopsis curta (maximum of 92%), a species associated with both sea ice and the retreating ice edge in the Ross Sea. This species was probably seeded by melting congelation ice. Highest flux of diatom valves to both upper and lower traps in the 1991-1992 season occurred as a distinct event in mid-February 1991, after which flux decreased by 1 to 3 orders of magnitude. As overall flux decreased, an increase in relative abundance of Chaetoceros resting spores and the open water species Thalassiosira antarctica was observed in the lower trap, suggesting some localized lateral advection. In the south central Ross Sea (site B, 76 degrees 30', S 175 degrees W), algal diversity was much higher, with a greater contribution of nondiatom material. The prymnesiophyte Phaeocystis antarctica, dinoflagellates, and cysts of unknown affinity were much more common than at site A, as were the diatoms Fragilariopsis cylindrus, Fragilariopsis kerguelensis, and Thalassiosira gracilis. Highest diatom flux occurred later (February 20 to March 6, 1991) at this site and was an order of magnitude lower as compared to maximum flux at site A. Distinct differences in bloom size and composition between sites A and B may be a function of upper water column structure, differences in the amount of sea ice melting, and the type of sea ice present at the time of ice breakout (congelation versus pack ice). Despite rich surface productivities, lower silica flux to the seafloor at site B results from the higher proportion of nonsiliceous algae. At sire C (72 degrees 30'S, 172 degrees 30'E), in the northwestern Ross Sea, diatoms again dominated algal flux; however, assemblage composition differed from that observed at both sites A and B. Relative abundance of F. curta was lower, averaging 60-70%, while the remainder of the assemblage was made up of F. cylindrus, other more robust species of Fragilariopsis, and Chaetoceros resting spores. Algal flux at site C is intermediate in style between sites A and B. Significantly, spatial differences in diatom assemblages noted above appear to be reflected in seafloor surface sediments, suggesting that downcore diatom data provide an interpretable record of paleoproductivity in the Ross Sea.</t>
  </si>
  <si>
    <t>RICE UNIV, DEPT GEOL &amp; GEOPHYS, HOUSTON, TX 77005 USA</t>
  </si>
  <si>
    <t>Rice University</t>
  </si>
  <si>
    <t>UNIV MINNESOTA, LIMNOL RES CTR, 220 PILLSBURY HALL, 310 PILLSBURY DR SE, MINNEAPOLIS, MN 55455 USA.</t>
  </si>
  <si>
    <t>Leventer, Amy/0000-0001-9401-0987; Dunbar, Robert/0000-0002-9728-5609</t>
  </si>
  <si>
    <t>10.1029/96JC00204</t>
  </si>
  <si>
    <t>WOS:A1996VC70700031</t>
  </si>
  <si>
    <t>DeMaster, DJ; Ragueneau, O; Nittrouer, CA</t>
  </si>
  <si>
    <t>Preservation efficiencies and accumulation rates for biogenic silica and organic C, N, and P in high-latitude sediments: The Ross Sea</t>
  </si>
  <si>
    <t>CONTINENTAL-MARGIN ENVIRONMENTS; ANTARCTIC ICE-SHEET; DISSOLUTION RATES; DISSOLVED SILICA; SHELF DEPOSITS; DEEP-SEA; CARBON; TEMPERATURES; DIATOMS; MATTER</t>
  </si>
  <si>
    <t>Rates of biogenic sediment accumulation (biogenic silica and organic C, N, and P) and pore water flux have been established for a variety of depositional environments in the Ross Sea, On the basis of C-14 measurements in kasten cores, sediment accumulation rates ranged from 250 cm kyr(-1) in the coastal basin of Granite Harbor to 1-2 cm kyr(-1) in the shelf and slope environments of the northern and eastern Ross Sea. Burial of biogenic material was most rapid in the southwestern Ross Sea, where biogenic silica accumulation rates ranged from 2 to 31 g cm(-2) kyr(-1) and organic carbon accumulation rates ranged from 0.05 to 1.4 g cm(-2) kyr(-1) In the northern and eastern Ross Sea, biogenic silica and organic carbon accumulation rates typically equaled 0.02-0.03 g SiO2 cm(-2) kyr(-1) and 0.002-0.004 g C cm(-2) kyr(-1). Flux core measurements were used to estimate seated regeneration rates for biogenic silica, organic carbon, and phosphorus. Pore water fluxes, in general, showed much less variability across the Ross Sea than did the biogenic accumulation rates. Pore water silicate fluxes in the study area ranged from 0.6 to 5.3 g SiO2 cm(-2) kyr(-1), whereas carbon fluxes ranged from 0.1 to 1.2 g C cm(-2) kyr(-1) and phosphate fluxes varied from -0.006 to 0.012 g P cm(-2) kyr(-1). Seabed preservation efficiencies were calculated for biogenic silica, organic carbon, and phosphorus by combining the solid-phase and pore water data. The seabed preservation efficiencies for biogenic silica (1-86%) were greater than for organic carbon (1-71%) at all nine stations examined. The preferential preservation of biogenic silica relative to organic carbon also was apparent in Ross Sea sediments because the biogenic silica/organic carbon ratio in the material buried in the seabed generally was 2 times greater than the ratio in sediment particles arriving at the sediment-water interface. Sediment accumulation rate correlated strongly with both the biogenic silica and the organic carbon preservation efficiency data. P preservation efficiencies remained relatively high (24-65%) even when the accumulation rates were low (1-2 cm kyr(-1)) because of the near-zero phosphate fluxes out of the seabed. Of the total P in the seabed (0.04-0.09 wt. %), approximately 25% existed in the form of organic P. The total amount of biogenic silica accumulating on the Ross Sea shelf is similar to 2.3 x 10(12) g SiO2 yr(-1), which is approximately an order of magnitude less than the Ledford- Hoffman et al. [1986] estimate that was based on Pb-210 chronologies. Biogenic silica accumulation rates in the southern, central, and western Ross Sea increased during the mid and late Holocene, reaching their maximum values during the past 500 to 1000 years.</t>
  </si>
  <si>
    <t>SUNY STONY BROOK, MARINE SCI RES CTR, STONY BROOK, NY 11794 USA</t>
  </si>
  <si>
    <t>State University of New York (SUNY) System; State University of New York (SUNY) Stony Brook</t>
  </si>
  <si>
    <t>N CAROLINA STATE UNIV, DEPT MARINE EARTH &amp; ATMOSPHER SCI, BOX 8208, RALEIGH, NC 27695 USA.</t>
  </si>
  <si>
    <t>Ragueneau, Olivier/H-6021-2017</t>
  </si>
  <si>
    <t>Ragueneau, Olivier/0000-0001-8598-1730</t>
  </si>
  <si>
    <t>10.1029/96JC01634</t>
  </si>
  <si>
    <t>WOS:A1996VC70700032</t>
  </si>
  <si>
    <t>Iorizzi, M; DeMarino, S; Minale, L; Zollo, F; LeBert, V; Roussakis, C</t>
  </si>
  <si>
    <t>Investigation of the polar steroids from an Antarctic starfish of the family Echinasteridae: Isolation of twenty seven polyhydroxysteroids and steroidal oligoglycosides, structures and biological activities</t>
  </si>
  <si>
    <t>TETRAHEDRON</t>
  </si>
  <si>
    <t>ACTIVE GLYCOSIDES; SAPONINS; CONSTITUENTS; SULFATES</t>
  </si>
  <si>
    <t>An investigation of the extracts from a starfish collected in the Antarctic Sea, Echinasteridae family, has led to the isolation of thirteen glycosides of polyhydroxysteroids (1-13), fourteen polyhydroxysteroids (14-27), which are the subject of this report, and seven asterosaponins (penta-and hexa-saccharides), described in a previous paper. Glycosides 1-13 are composed of the same 3 beta,4 beta,6 alpha,8,15 beta,26-hexahydroxysteroidal aglycone with small variations in the side chains, and a carbohydrate portion made up of one or two monosaccharide units attached at C-26, except 11, which has a steroidal aglycone with a 24,28-dihydroxylated side chain and the monosaccharide unit attached at C-24. The structures of the polyhydroxysteroids (14-27) have the hydroxyl groups typically disposed on one side of the steroid nucleus, i.e. 3 beta,4 beta,6 beta (or alpha),8,15 alpha (or beta) and 16 beta and the majority of them possess a 26-hydroxyl function. A selection of fifteen compounds were tested against human non-small-cell lung carcinoma cells and found to be moderately cytotoxic. Copyright (C) 1996 Elsevier Science Ltd</t>
  </si>
  <si>
    <t>UNIV NAPLES FEDERICO II,DIPARTIMENTO CHIM SOSTANZE NAT,I-80131 NAPLES,ITALY; UNIV STUDI MOLISE,DIPARTIMENTO SCI &amp; TECNOL AGROALIMENTARI AMBIENTA,I-86100 CAMPOBASSO,ITALY; FAC PHARM,INST SUBSTANCES &amp; ORGANISMES MER,F-44035 NANTES 01,FRANCE</t>
  </si>
  <si>
    <t>University of Naples Federico II; University of Molise; Nantes Universite</t>
  </si>
  <si>
    <t>De Marino, Simona/AAZ-5662-2021; Iorizzi, Maria/F-4491-2012</t>
  </si>
  <si>
    <t>Iorizzi, Maria/0000-0002-8653-6628; De Marino, Simona/0000-0002-0300-5048; Zollo, Franco/0000-0002-2004-5711</t>
  </si>
  <si>
    <t>0040-4020</t>
  </si>
  <si>
    <t>Tetrahedron</t>
  </si>
  <si>
    <t>AUG 12</t>
  </si>
  <si>
    <t>10.1016/0040-4020(96)00618-7</t>
  </si>
  <si>
    <t>Chemistry, Organic</t>
  </si>
  <si>
    <t>Index Chemicus (IC); Science Citation Index Expanded (SCI-EXPANDED)</t>
  </si>
  <si>
    <t>VB815</t>
  </si>
  <si>
    <t>WOS:A1996VB81500016</t>
  </si>
  <si>
    <t>Marks, RD; Vernin, J; Azouit, M; Briggs, JW; Burton, MG; Ashley, MCB; Manigault, JF</t>
  </si>
  <si>
    <t>Antarctic site testing - Microthermal measurements of surface-layer seeing at the South Pole</t>
  </si>
  <si>
    <t>ASTRONOMY &amp; ASTROPHYSICS SUPPLEMENT SERIES</t>
  </si>
  <si>
    <t>atmospheric effects; instrumentation, miscellaneous; methods, observational; site testing</t>
  </si>
  <si>
    <t>NORDIC OPTICAL TELESCOPE</t>
  </si>
  <si>
    <t>Results from experiments measuring the optical seeing in the surface layer at the South Pole Station are presented. Seeing measurements were taken over 49 data runs between April and August 1994, using microthermal sensors placed at 3 levels on a 27 m-high mast. The seeing contribution from this region was quite large in comparison with similar experiments performed at other sites, with a mean value measured over this period of 0.64 ''. However, there is often a significant decrease in the optical turbulence over the height of the mast, with mean values of 0.37 '' and 0.46 '' measured in the upper (17-27 m) and lower (7-17 m) sections respectively. These measurements coincide with a large and highly variable temperature inversion, the behaviour of which is often well correlated with the observed turbulence profile. The results can be roughly separated into four or five categories, characterised by the temperature inversion alone. Further analysis of the data should provide some predictive power about the likely optical turbulence profile of the surface layer in given observing conditions.</t>
  </si>
  <si>
    <t>UNIV NICE,DEPT ASTROPHYS,URA 709 CNRS,F-06108 NICE 2,FRANCE; UNIV CHICAGO,YERKES OBSERV,CTR ASTROPHYS RES ANTARTICA,WILLIAMS BAY,WI 53191</t>
  </si>
  <si>
    <t>Universite Cote d'Azur; University of Chicago</t>
  </si>
  <si>
    <t>Marks, RD (corresponding author), UNIV NEW S WALES,SCH PHYS,JOINT AUSTRALIAN CTR ASTOPHYS RES ANTARTICA,SYDNEY,NSW 2052,AUSTRALIA.</t>
  </si>
  <si>
    <t>EDITIONS PHYSIQUE</t>
  </si>
  <si>
    <t>LES ULIS CEDEX</t>
  </si>
  <si>
    <t>Z I DE COURTABOEUF AVE 7 AV DU HOGGAR, BP 112, 91944 LES ULIS CEDEX, FRANCE</t>
  </si>
  <si>
    <t>0365-0138</t>
  </si>
  <si>
    <t>ASTRON ASTROPHYS SUP</t>
  </si>
  <si>
    <t>Astron. Astrophys. Suppl. Ser.</t>
  </si>
  <si>
    <t>AUG</t>
  </si>
  <si>
    <t>10.1051/aas:1996205</t>
  </si>
  <si>
    <t>UZ095</t>
  </si>
  <si>
    <t>Green Submitted, Bronze</t>
  </si>
  <si>
    <t>WOS:A1996UZ09500015</t>
  </si>
  <si>
    <t>Rejmankova, E; Post, RA</t>
  </si>
  <si>
    <t>Methane in sulfate-rich and sulfate-poor wetland sediments</t>
  </si>
  <si>
    <t>Cladium jamaicense; Eleocharis spp; Typha domingensis; interstitial water; methane; sulfate; northern Belize</t>
  </si>
  <si>
    <t>ANTARCTIC ICE CORE; NORTHERN WETLANDS; ORGANIC-CARBON; AMAZON RIVER; EMISSIONS; FLOODPLAIN; REDUCTION; METHANOGENESIS; EVERGLADES; OXIDATION</t>
  </si>
  <si>
    <t>Wetlands of northern Belize provide a unique opportunity to study methane production and emissions from marshes dominated by identical species (Typha domingensis, Cladium jamaicense) and genus (Eleocharis spp.), but differing substantially in the amount of sulfates present in the sediments. Some marshes occur on limestone marls rich in gypsum (CaSO4) while others are underlain by alluvial sands poor in sulfates. Concentrations of methane and sulfates in the sediment interstitial water are one or more orders of magnitude different for these two geological substrata averaging 139.2 and 14.9 mu M of CH4, and 0.08 and 11.53 mM of SO4-2 on alluvial sands and limestone respectively. The amount of methane found in the internal atmosphere of plants from alluvial sands is significantly higher (6.3 mu M) than in plants from limestone (0.19 mu M). The average methane emissions measured in wetlands located on alluvial sands were 25.2 mg m(-2) h(-1) while emissions from marshes on limestone were only 2.4 mg m(-2) h(-1). These values extrapolated for the entire year and the respective wetland areas resulted in the estimate of total CH4 emissions from northern Belize of 0.066 Tg per year.</t>
  </si>
  <si>
    <t>Rejmankova, E (corresponding author), UNIV CALIF DAVIS,DIV ENVIRONM STUDIES,DAVIS,CA 95616, USA.</t>
  </si>
  <si>
    <t>KLUWER ACADEMIC PUBL</t>
  </si>
  <si>
    <t>SPUIBOULEVARD 50, PO BOX 17, 3300 AA DORDRECHT, NETHERLANDS</t>
  </si>
  <si>
    <t>10.1007/BF02180973</t>
  </si>
  <si>
    <t>VB077</t>
  </si>
  <si>
    <t>WOS:A1996VB07700001</t>
  </si>
  <si>
    <t>McConnell, BJ; Fedak, MA</t>
  </si>
  <si>
    <t>Movements of southern elephant seals</t>
  </si>
  <si>
    <t>IDEAL FREE DISTRIBUTION; MIROUNGA-LEONINA; WATER TEMPERATURE; DIVING BEHAVIOR; PHOCIDAE; GEORGIA; DIFFER</t>
  </si>
  <si>
    <t>Twelve southern elephant seals (Mirounga leonina) were tracked for an average of 119 days as they left their breeding or moulting beaches on the island of South Georgia between 1990 and 1994. Females travelled either eastward up to 3000 km away to the open Southern Ocean or to the continental shelf on or near the Antarctic Peninsula. Males either stayed close to South Georgia or used South Georgia as a base for shorter trips. The females all left South Georgia in a directed manner at an average rate of 79.4 km/day over at least the first 15 days. Thereafter travel was interrupted by bouts of slower travel or stationary phases. The latter were localized at sites on the continental shelf or along its edge. Three seals that were tracked over more than one season repeated their outward direction of travel and used some of the same sites in subsequent years. The magnitude of the movements makes most of the Southern Ocean potentially available to elephant seals.</t>
  </si>
  <si>
    <t>McConnell, BJ (corresponding author), NERC,SEA MAMMAL RES UNIT,MADINGLEY RD,CAMBRIDGE CB3 0ET,ENGLAND.</t>
  </si>
  <si>
    <t>Fedak, Michael/B-3987-2009</t>
  </si>
  <si>
    <t>Fedak, Michael/0000-0002-9569-1128</t>
  </si>
  <si>
    <t>10.1139/z96-163</t>
  </si>
  <si>
    <t>VB719</t>
  </si>
  <si>
    <t>WOS:A1996VB71900011</t>
  </si>
  <si>
    <t>Weber, K; Goerke, H</t>
  </si>
  <si>
    <t>Organochlorine compounds in fish off the Antarctic Peninsula</t>
  </si>
  <si>
    <t>CHEMOSPHERE</t>
  </si>
  <si>
    <t>GEOGRAPHICAL-DISTRIBUTION; CHLORDANE COMPOUNDS; SOUTHERN-OCEAN; CONGENERS; RESIDUES; PESTICIDES; PATTERNS; PCB; SEA; CONTAMINATION</t>
  </si>
  <si>
    <t>Various antarctic fish species, particularly Chaenocephalus aceratus, Champsocephalus gunnari and Gobionotothen gibberifrons, from 1987 and 1991 were analysed for 10 nonpolar xenobiotic compounds. Concentrations expressed on the basis of extractable organic matter (EOM) were nearly identical in liver and adipose tissue. They were also independent of fish weight. Concentrations of HCB, which were as high as in Limanda limanda of the North Sea (20 ng/g EOM), are interpreted as results of cold condensation. p,p'-DDE, trans-nonachlor and PCB congeners 153, 138, 180 ranged one to two orders of magnitude lower than in North Sea fish. In addition, nonachlor III, octachlorobornane and mirex were roughly quantified. A residual compound comparable in concentration to octachlorobornane and not yet described in the literature was tentatively identified. From chromatographic and mass spectrometric data the elemental composition C10H3OCl7 was derived, p,p'-DDE and the three PCB congeners increased in Antarctica between 1987 and 1991 due to global redistribution. Copyright (C) 1996 Elsevier Science Ltd</t>
  </si>
  <si>
    <t>Weber, K (corresponding author), ALFRED WEGENER INST POLAR &amp; MARINE RES,D-27515 BREMERHAVEN,GERMANY.</t>
  </si>
  <si>
    <t>0045-6535</t>
  </si>
  <si>
    <t>Chemosphere</t>
  </si>
  <si>
    <t>10.1016/0045-6535(96)00204-4</t>
  </si>
  <si>
    <t>Environmental Sciences</t>
  </si>
  <si>
    <t>Environmental Sciences &amp; Ecology</t>
  </si>
  <si>
    <t>UW762</t>
  </si>
  <si>
    <t>WOS:A1996UW76200002</t>
  </si>
  <si>
    <t>Fogelqvist, E; Tanhua, T; Basturk, O; Salihoglu, I</t>
  </si>
  <si>
    <t>The distribution of man-made and naturally produced halocarbons in a double layer flow strait system</t>
  </si>
  <si>
    <t>SOUTH POLAR SEA; CARBON-TETRACHLORIDE; METHYL-IODIDE; ARCTIC OCEAN; ANTARCTIC ATMOSPHERE; ATLANTIC; WATER; CHLOROFLUOROMETHANES; BROMOFORM; BASIN</t>
  </si>
  <si>
    <t>The Bosphorus Strait, which connects the Black Sea and Mediterranean Sea via the Marmara Sea, is characterised by two distinct water masses. The upper layer consists of low density Black Sea water (sigma-t 10-11) flowing southward, and it is underlain by high density water (sigma-t &gt; 28) of Mediterranean origin flowing northward. The sharp density gradient between the two layers is due to the difference in salinities. Here we report measurements on a suite of low molecular weight halocarbons together with basic hydrographic parameters in the strait. Concentrations of the transient tracers chlorofluorocarbons CFC-11 (CFCl3,), CFC-113 (CCl2FCClF2) and carbon tetrachloride (CCl4) were highest in the Cold Intermediate Black Sea Water (CIBSW), which is formed in the Black Sea during winter. This layer disappeared within the contraction region of the Bosphorus where a hydraulic jump occurs. The Marmara Sea deep water at the entrance to the Bosphorus Strait carried low amounts of CFCs indicating an equilibrium with the atmosphere 6-11 years earlier. Varying amounts of other halocarbons such as chloroform (CHCl3), dibromomethane (CH2Br2), methyl iodide (CH3I) and chloro-iodomethane (CH2ClI) could be used for the identification of water masses of different origin. Around the Bosphorus-Marmara Junction (BMJ) in the Istanbul area, the upper water layer contained elevated levels of most of the halocarbons. This is attributed not only to contamination but also to natural production in the productive eutrophic waters of the region. Methyl iodide and chloro-iodomethane showed elevated concentrations of 0.7-0.9 ng/l and 0.4-0.6 ng/l, respectively, in the upper water layer of the BMJ region, and also in near-bottom water at the northern exit of Bosphorus (0.2 and 0.1 ng/l, respectively). Chloroform (23 ng/l) and dibromomethane (10 ng/l)were also found within the pycnocline in the BMJ region and could be traced in a plume stretching northward along the pycnocline. (C) 1996 Elsevier Science Ltd.</t>
  </si>
  <si>
    <t>CHALMERS UNIV TECHNOL,S-41296 GOTHENBURG,SWEDEN; MIDDLE EAST TECH UNIV,INST MARINE SCI,ERDEMLI 33731,ICEL,TURKEY</t>
  </si>
  <si>
    <t>Chalmers University of Technology; Middle East Technical University</t>
  </si>
  <si>
    <t>Fogelqvist, E (corresponding author), UNIV GOTHENBURG,DEPT ANALYT &amp; MARINE CHEM,S-41296 GOTHENBURG,SWEDEN.</t>
  </si>
  <si>
    <t>Tanhua, Toste/HLX-5402-2023</t>
  </si>
  <si>
    <t>10.1016/0278-4343(95)00058-5</t>
  </si>
  <si>
    <t>UK379</t>
  </si>
  <si>
    <t>WOS:A1996UK37900004</t>
  </si>
  <si>
    <t>Matsuoka, N; Moriwaki, K; Hirakawa, K</t>
  </si>
  <si>
    <t>Field experiments on physical weathering and wind erosion in an Antarctic cold desert</t>
  </si>
  <si>
    <t>EARTH SURFACE PROCESSES AND LANDFORMS</t>
  </si>
  <si>
    <t>field experiment; weathering; wind erosion; Antarctica; cold desert</t>
  </si>
  <si>
    <t>SOR-RONDANE MOUNTAINS; SOIL DEVELOPMENT; FROST ACTION; ROCK; ENVIRONMENTS; ISLAND; MODEL; STONE</t>
  </si>
  <si>
    <t>Field experiments were carried out over a five year period with the aim of understanding contemporary weathering and erosional environments in the Sar Rondane Mountains, an Antarctic cold desert region. These include observations of (1) scaling from rockwalls, (2) disintegration of tuff blocks with or without saline solutions, and (3) abrasion of artificial walls by wind. Monitoring was also made of rock surface temperature and wind speed. Despite frequent temperature oscillations across 0 degrees C, rock scaling due to frost action was generally very slow because of low moisture content in the rockwalls. Exposure to the cold, dry climate led to the rapid disintegration of porous tuff blocks including soluble salts like halite and thenardite. This indicates that rates oi weathering are increased greatly with the accumulation of such salts in the bedrock. Although gypsum did not cause any visible damage over four years, its widespread occurrence in heavily damaged rocks demonstrates that increasing gypsum contents may also intensify rock breakdown. The snow-laden katabatic wind resulted in rapid wearing of the windward face of an asbestos board with the peak erosion at 30-40 cm above the ground. Nonetheless, the landforms expected from the unidirectional wind characteristics are by no means common features because of lack of abrasive materials, such as snow and sand particles. These experiments suggest that frost weathering and wind erosion are only locally effective where plenty of moisture or an abrasive material is available, whilst salt weathering and removal of the waste by wind play a major role in constructing erosional landforms over the mountains.</t>
  </si>
  <si>
    <t>NATL INST POLAR RES, TOKYO, TOKYO 173, JAPAN; HOKKAIDO UNIV, GRAD SCH ENVIRONM EARTH SCI, SAPPORO, HOKKAIDO 060, JAPAN</t>
  </si>
  <si>
    <t>Research Organization of Information &amp; Systems (ROIS); National Institute of Polar Research (NIPR) - Japan; Hokkaido University</t>
  </si>
  <si>
    <t>UNIV TSUKUBA, INST GEOSCI, IBARAKI, OSAKA 305, JAPAN.</t>
  </si>
  <si>
    <t>Matsuoka, Norikazu/A-6520-2009</t>
  </si>
  <si>
    <t>Matsuoka, Norikazu/0000-0003-2832-179X</t>
  </si>
  <si>
    <t>WILEY</t>
  </si>
  <si>
    <t>HOBOKEN</t>
  </si>
  <si>
    <t>111 RIVER ST, HOBOKEN 07030-5774, NJ USA</t>
  </si>
  <si>
    <t>0197-9337</t>
  </si>
  <si>
    <t>1096-9837</t>
  </si>
  <si>
    <t>EARTH SURF PROC LAND</t>
  </si>
  <si>
    <t>Earth Surf. Process. Landf.</t>
  </si>
  <si>
    <t>10.1002/(SICI)1096-9837(199608)21:8&lt;687::AID-ESP614&gt;3.0.CO;2-J</t>
  </si>
  <si>
    <t>VD077</t>
  </si>
  <si>
    <t>WOS:A1996VD07700001</t>
  </si>
  <si>
    <t>Stroeven, AP; Prentice, ML; Kleman, J</t>
  </si>
  <si>
    <t>On marine microfossil transport and pathways in Antarctica during the late Neogene: Evidence from the Sirius group at Mount Fleming</t>
  </si>
  <si>
    <t>LANDSCAPE EVOLUTION; GLACIAL HISTORY; ICE SHEETS</t>
  </si>
  <si>
    <t>There are two extreme views of the evolution of the Pliocene Antarctic Ice Sheet. Dynamicists argue for ice-sheet reduction and reexpansion on the basis of Pliocene marine diatoms in a glacial deposit, the Sirius Group, that is widespread in the Transantarctic Mountains. Stabilists argue from other evidence that the Antarctic cryosphere remained essentially constant in area and volume; they propose marine diatom transport by eolian processes and emplacement into terrestrial glacial strata. Hence, the inferred source area and transport mechanism of marine diatoms are of critical importance, We tested the reduction hypothesis on an important outcrop of the Sirius Group at Mount Fleming, South Victoria Land. We observed very few, unidentifiable, marine diatom fragments in Sirius Group strata. In contrast, marine diatoms enclosed in a surface diamicton covering the Sirius Group were more abundant and identifiable. Our study further indicates that the Sirius Group at Mount Fleming was not deposited by the East Antarctic Ice Sheet but rather by alpine ice originating on the Transantarctic Mountains. On the basis of both data sets, we infer that marine diatoms postdate Sirius Group deposition at Mount Fleming and that transport was by wind, and we advance alternative scenarios for their source and transport pathways.</t>
  </si>
  <si>
    <t>UNIV NEW HAMPSHIRE, INST STUDY EARTH OCEANS &amp; SPACE, DURHAM, NH 03824 USA</t>
  </si>
  <si>
    <t>University System Of New Hampshire; University of New Hampshire</t>
  </si>
  <si>
    <t>UNIV STOCKHOLM, DEPT PHYS GEOG, S-10691 STOCKHOLM, SWEDEN.</t>
  </si>
  <si>
    <t>Stroeven, Arjen/I-7330-2013</t>
  </si>
  <si>
    <t>Stroeven, Arjen/0000-0001-8812-2253</t>
  </si>
  <si>
    <t>GEOLOGICAL SOC AMER, INC</t>
  </si>
  <si>
    <t>PO BOX 9140, BOULDER, CO 80301-9140 USA</t>
  </si>
  <si>
    <t>1943-2682</t>
  </si>
  <si>
    <t>10.1130/0091-7613(1996)024&lt;0727:OMMTAP&gt;2.3.CO;2</t>
  </si>
  <si>
    <t>VC464</t>
  </si>
  <si>
    <t>WOS:A1996VC46400014</t>
  </si>
  <si>
    <t>Brenninkmeijer, CAM; Muller, R; Crutzen, PJ; Lowe, DC; Manning, MR; Sparks, RJ; vanVelthoven, PFJ</t>
  </si>
  <si>
    <t>A large (CO)-C-13 deficit in the lower Antarctic stratosphere due to ''ozone hole'' chemistry .1. Observations</t>
  </si>
  <si>
    <t>ATMOSPHERIC (CO)-C-14; ISOTOPIC COMPOSITION; CARBON-MONOXIDE; NEW-ZEALAND; METHANE; ABUNDANCE; CH4</t>
  </si>
  <si>
    <t>Isotope and concentration measurements are reported for CO and CH4 in air collected in the upper troposphere and lower stratosphere between New Zealand and Antarctica in October 1993. The C-13/C-12 ratio of CO for the stratospheric samples, which are identified using calculated potential vorticity and coherent isotope data, like the abundance of (CO)-C-14 molecules, are much lower than all previously reported atmospheric values. The measurements manifest a very steep decrease in delta(13)C with declining CO, with one sample reaching a delta(13)C value relative to V-PDB of -43 parts per thousand at 20 ppbv CO. This large isotope shift is caused by the local production of several ppbv of extremely depleted CO. Not only is CH4 itself a C-13 depleted precursor of CO, it is specifically the recently discovered large fractionation in Cl + CH4, and the availability of free Cl during ozone hole conditions, which causes the effect.</t>
  </si>
  <si>
    <t>NATL INST WATER &amp; ATMOSPHER RES,DIV TROPOSPHERE,LOWER HUTT,NEW ZEALAND; IGNS,ACCELERATOR FACIL,CTR NUCL SCI,LOWER HUTT,NEW ZEALAND; ROYAL DUTCH METEOROL INST,DE BILT,HET GOOI,NETHERLANDS</t>
  </si>
  <si>
    <t>National Institute of Water &amp; Atmospheric Research (NIWA) - New Zealand; GNS Science - New Zealand; Royal Netherlands Meteorological Institute</t>
  </si>
  <si>
    <t>Brenninkmeijer, CAM (corresponding author), MAX PLANCK INST CHEM,DIV AIR CHEM,POSTFACH 3060,D-55020 MAINZ,GERMANY.</t>
  </si>
  <si>
    <t>Müller, Rolf/ABA-8213-2021; Brenninkmeijer, Carl/B-6860-2013; Crutzen, Paul J/F-6044-2012</t>
  </si>
  <si>
    <t>Müller, Rolf/0000-0002-5024-9977;</t>
  </si>
  <si>
    <t>AUG 1</t>
  </si>
  <si>
    <t>10.1029/96GL01471</t>
  </si>
  <si>
    <t>VA620</t>
  </si>
  <si>
    <t>WOS:A1996VA62000032</t>
  </si>
  <si>
    <t>Muller, R; Brenninkmeijer, CAM; Crutzen, PJ</t>
  </si>
  <si>
    <t>A large (CO)-C-13 deficit in the lower Antarctic stratosphere due to ''ozone hole'' chemistry .2. Modeling</t>
  </si>
  <si>
    <t>GAS-PHASE REACTION; ISOTOPE FRACTIONATION; WINTER; CH3O2; CH4</t>
  </si>
  <si>
    <t>Recently, isotopically extremely light CO (delta(13)C = -32 to -43 parts per thousand) was found in whole air samples from the high southern-latitude lower stratosphere (Part I). Tn investigate the cause of these unprecedented observations. we simulate in a photochemical model the typical history of air masses at polar latitudes in the lowermost stratosphere over austral winter and spring. The model results show that the observations may be explained by the very efficient isotope fractionation in the reaction R1 : CH4 + Cl --&gt; HCl + CH3. Extremely high levels of Cl atom concentrations prevail in the polar lower stratosphere in austral spring for a period of about 10 days after most ozone is lost. Therefore, R1 becomes very efficient, leading to a very high rate of buildup of HCl and an unusually high isotopic CO fractionation.</t>
  </si>
  <si>
    <t>MAX PLANCK INST CHEM, ATMOSPHER CHEM DEPT, D-55020 MAINZ, GERMANY</t>
  </si>
  <si>
    <t>Müller, Rolf/ABA-8213-2021; Crutzen, Paul J/F-6044-2012; Brenninkmeijer, Carl/B-6860-2013</t>
  </si>
  <si>
    <t>10.1029/96GL01472</t>
  </si>
  <si>
    <t>WOS:A1996VA62000033</t>
  </si>
  <si>
    <t>Anderson, PS</t>
  </si>
  <si>
    <t>A method for rescaling humidity sensors at temperatures well below freezing - Reply</t>
  </si>
  <si>
    <t>JOURNAL OF ATMOSPHERIC AND OCEANIC TECHNOLOGY</t>
  </si>
  <si>
    <t>Anderson, PS (corresponding author), BRITISH ANTARCTIC SURVEY, HIGH CROSS, MADINGLEY RD, CAMBRIDGE CB3 0ET, ENGLAND.</t>
  </si>
  <si>
    <t>0739-0572</t>
  </si>
  <si>
    <t>J ATMOS OCEAN TECH</t>
  </si>
  <si>
    <t>J. Atmos. Ocean. Technol.</t>
  </si>
  <si>
    <t>10.1175/1520-0426(1996)013&lt;0913:R&gt;2.0.CO;2</t>
  </si>
  <si>
    <t>Engineering, Ocean; Meteorology &amp; Atmospheric Sciences</t>
  </si>
  <si>
    <t>Engineering; Meteorology &amp; Atmospheric Sciences</t>
  </si>
  <si>
    <t>UY962</t>
  </si>
  <si>
    <t>WOS:A1996UY96200010</t>
  </si>
  <si>
    <t>Troshichev, OA; Kotikov, AL; Shishkina, EM; Bolotinskaya, BD; FriisChristensen, E; Vennerstrom, S</t>
  </si>
  <si>
    <t>Substorm activity precursors in the dayside magnetic perturbations</t>
  </si>
  <si>
    <t>IMF AZIMUTHAL COMPONENT; FIELD-ALIGNED CURRENTS; BIRKELAND CURRENTS; GROWTH PHASE; NOON</t>
  </si>
  <si>
    <t>Magnetic data from a meridional chain of stations in Greenland and AL-indices of magnetic activity have been used to study the relationship between magnetic perturbations in the dayside cleft region and substorm activity in the night-time auroral zone. The analysis of 14 substorms, isolated and prolonged, has shown that intensification of westward currents in the postnoon sector of the cleft precedes or accompanies substorm development in the night-time auroral zone. Westward currents appear in the northern cleft as substorm precursors even under the adverse influence of the IMF positive B-y component. These currents trend to extend in the prenoon sector. To explain the relationship between the cleft currents and auroral electrojet the connection between neutral layer currents and noon Birkeland currents is proposed. This connection can be realized by means of the source region acting just inside the daytime magnetopause owing to stationary reconnection of geomagnetic field and IMF, the source region flowing downstream to the tail magnetopause. (C) 1996 Elsevier Science Ltd</t>
  </si>
  <si>
    <t>DANISH METEOROL INST, COPENHAGEN, DENMARK</t>
  </si>
  <si>
    <t>Danish Meteorological Institute DMI</t>
  </si>
  <si>
    <t>Troshichev, OA (corresponding author), ARCTIC &amp; ANTARCTIC RES INST, ST PETERSBURG 199397, RUSSIA.</t>
  </si>
  <si>
    <t>Kotikov, Andrey/K-3339-2012</t>
  </si>
  <si>
    <t>Kotikov, Andrey/0000-0002-5941-2216; Vennerstrom, Susanne/0000-0001-8921-4002</t>
  </si>
  <si>
    <t>THE BOULEVARD, LANGFORD LANE, KIDLINGTON, OXFORD OX5 1GB, ENGLAND</t>
  </si>
  <si>
    <t>10.1016/0021-9169(95)00147-6</t>
  </si>
  <si>
    <t>UN095</t>
  </si>
  <si>
    <t>WOS:A1996UN09500009</t>
  </si>
  <si>
    <t>Hobbs, BG; Reid, IM; Greet, PA</t>
  </si>
  <si>
    <t>Mesospheric rotational temperatures determined from the OH(6-2) emission above Adelaide, Australia</t>
  </si>
  <si>
    <t>MESOPAUSE; AIRGLOW; OH; THERMOSPHERE; TIDE</t>
  </si>
  <si>
    <t>Tide-like variations observed in data from an OH spectrometer and MF radar, co-located at the Buckland Park field station (34 degrees 38'S, 138 degrees 29'E) near Adelaide, South Australia, over six nights in September 1993 are presented. A prominent semi-diurnal tide-like variation in temperature with a magnitude of up to 40 K peak-to-peak is observed in the OH data, Temperature and wind amplitudes and phases are compared with a semi-diurnal model, as are the relationships between the quantities. In addition, the observed temperature variations are compared with those of previous researchers. With regard to the absolute values of the amplitudes and phases, the model and observations differ. However, the observed relationships between the quantities, in terms of phase, are found to agree well with the model for four of the six individual nights, as well as for data that are the average of the six nights. (C) 1996 Elsevier Science Ltd</t>
  </si>
  <si>
    <t>AUSTRALIAN ANTARCTIC DIV,KINGSTON,TAS,AUSTRALIA</t>
  </si>
  <si>
    <t>Hobbs, BG (corresponding author), UNIV ADELAIDE,DEPT PHYS &amp; MATH PHYS,GPO BOX 498,ADELAIDE,SA 5001,AUSTRALIA.</t>
  </si>
  <si>
    <t>Reid, Iain/B-5681-2012</t>
  </si>
  <si>
    <t>Reid, Iain/0000-0003-2340-9047</t>
  </si>
  <si>
    <t>10.1016/0021-9169(95)00168-9</t>
  </si>
  <si>
    <t>UN267</t>
  </si>
  <si>
    <t>WOS:A1996UN26700005</t>
  </si>
  <si>
    <t>Tablin, F; Oliver, AE; Walker, NJ; Crowe, LM; Crowe, JH</t>
  </si>
  <si>
    <t>Membrane phase transition of intact human platelets: Correlation with cold-induced activation</t>
  </si>
  <si>
    <t>JOURNAL OF CELLULAR PHYSIOLOGY</t>
  </si>
  <si>
    <t>TIME-RESOLVED FLUORESCENCE; ANTIFREEZE PROTEINS; PLASMA-MEMBRANE; ANTARCTIC FISHES; STORAGE LESION; GLYCOPROTEINS; SPECTROSCOPY; SURFACE; DAMAGE; MODEL</t>
  </si>
  <si>
    <t>Using Fourier transform infrared spectroscopy (FTIR), we have determined the phase transition temperature (T-m) of lipids in intact human platelets and have shown that it occurs between 15 and 18 degrees C, the temperature at which cold activation of platelets has previously been reported (Zucker and Borrelli, 1954, Blood, 28:602-608; White and Krivit, 1967, Blood, 30:625-635). The temperature at which the platelets pass through T-m is highly correlated with initial platelet shape change. However, shape change continues after the cells have passed through the phase transition. Cold-induced activation has previously prevented long-term storage of platelets at 4 degrees C. Antifreeze glycoproteins (AFGPs) isolated from polar fishes previously have been used to prevent ice crystal growth during freezing of tissues as well as leakage of solutes from liposomes as they were chilled through their T-m. We sought to determine if these AFGPs were able to stabilize platelets for long-term storage at 4 degrees C. Incubating platelets with antifreeze glycoproteins during long-term storage and rapid rewarming to 37 degrees C abrogated granule secretion associated with cold activation in a dose-dependent manner. This work suggests that AFGPs may be a possible solute for use in long-term low temperature Storage of platelets. (C) 1996 Wiley-Liss, Inc.</t>
  </si>
  <si>
    <t>UNIV CALIF DAVIS,SCH VET MED,DEPT MOL &amp; CELLULAR BIOL,DAVIS,CA 95616</t>
  </si>
  <si>
    <t>University of California System; University of California Davis</t>
  </si>
  <si>
    <t>Tablin, F (corresponding author), UNIV CALIF DAVIS,SCH VET MED,DEPT ANAT PHYSIOL &amp; CELL BIOL,1321 HARING HALL,DAVIS,CA 95616, USA.</t>
  </si>
  <si>
    <t>WILEY-LISS</t>
  </si>
  <si>
    <t>DIV JOHN WILEY &amp; SONS INC 605 THIRD AVE, NEW YORK, NY 10158-0012</t>
  </si>
  <si>
    <t>0021-9541</t>
  </si>
  <si>
    <t>J CELL PHYSIOL</t>
  </si>
  <si>
    <t>J. Cell. Physiol.</t>
  </si>
  <si>
    <t>10.1002/(SICI)1097-4652(199608)168:2&lt;305::AID-JCP9&gt;3.0.CO;2-T</t>
  </si>
  <si>
    <t>Cell Biology; Physiology</t>
  </si>
  <si>
    <t>VA308</t>
  </si>
  <si>
    <t>WOS:A1996VA30800009</t>
  </si>
  <si>
    <t>Shumilov, O; Kasatkina, E; Raspopov, O; Hansen, T; FrankKamenetsky, A</t>
  </si>
  <si>
    <t>Sudden-commencement-triggered pulsations at high latitudes and their sources in the magnetosphere</t>
  </si>
  <si>
    <t>JOURNAL OF GEOPHYSICAL RESEARCH-SPACE PHYSICS</t>
  </si>
  <si>
    <t>PERIOD MAGNETIC PULSATIONS; SATELLITE-OBSERVATIONS; WAVES; MAGNETOPAUSE; FIELD; IMPULSE; LAYER; POWER</t>
  </si>
  <si>
    <t>Sudden-commencement-associated geomagnetic pulsations have been studied magnetometer records from Mirny (Phi' = 77.2 degrees) and Heiss Island (Phi = 74.1 degrees) high latitude observatories, where Phi' is the corrected geomagnetic latitude. These pulsations have time delays from the onsets ranging between 4 and 22 min. Dominant periods of the pulsations observed lie in the range 20-50 s. The pulsations were accompanied by absorption events that are quite different from sudden commencement absorption and auroral absorption events observed earlier at high latitudes. The results of multifactoral analysis demonstrated that the solar wind speed is the most important parameter controlling the geomagnetic pulsation occurrence. It was assumed that a Kelvin-Helmholtz instability arising at some magnetospheric boundaries seems to be a more probable cause of the pulsations observed. The work gives further evidence to the results of Rostokel et al. [1984], and Conners and Rostoker [1993], who considered auroral and magnetic disturbances in the light of KHI development at some magnetospheric interfaces.</t>
  </si>
  <si>
    <t>UNIV TROMSO, AURORAL OBSERV, TROMSO, NORWAY; ARCTIC &amp; ANTARCTIC RES INST, ST PETERSBURG 199226, RUSSIA</t>
  </si>
  <si>
    <t>UiT The Arctic University of Tromso; Arctic &amp; Antarctic Research Institute</t>
  </si>
  <si>
    <t>ST PETERSBURG FILIAL INST TERR MAGNETISM IONOSPE, HIGH LATITUDE GEOPHYS LAB, ST PETERSBURG, RUSSIA.</t>
  </si>
  <si>
    <t>Kasatkina, Elena A./A-4673-2017; Shumilov, Oleg/AAN-6025-2021</t>
  </si>
  <si>
    <t>Kasatkina, Elena A./0000-0002-9834-4914; Shumilov, Oleg/0000-0002-0686-6863</t>
  </si>
  <si>
    <t>2169-9380</t>
  </si>
  <si>
    <t>2169-9402</t>
  </si>
  <si>
    <t>J GEOPHYS RES-SPACE</t>
  </si>
  <si>
    <t>J. Geophys. Res-Space Phys.</t>
  </si>
  <si>
    <t>A8</t>
  </si>
  <si>
    <t>10.1029/96JA00400</t>
  </si>
  <si>
    <t>VB700</t>
  </si>
  <si>
    <t>WOS:A1996VB70000026</t>
  </si>
  <si>
    <t>Barnes, DKA; Bullough, LW</t>
  </si>
  <si>
    <t>Some observations on the diet and distribution of nudibranchs at Signy Island, Antarctica</t>
  </si>
  <si>
    <t>JOURNAL OF MOLLUSCAN STUDIES</t>
  </si>
  <si>
    <t>SUBLITTORAL EPIFAUNAL COMMUNITIES; ICE-FOOT ZONE; FEEDING-ACTIVITY; OPISTHOBRANCHIA; GASTROPODA; ANATOMY; REDESCRIPTION; SYNONYMY; THIELE; ODHNER</t>
  </si>
  <si>
    <t>Observations were made on the diet and distribution of eight species of nudibranchs found in Borge Bay, Signy Island, Antarctica. Specimens from seven sites were examined in situ on four separate occasions during 1992 and 1993 using SCUBA. A small collection for identification was also made. Six of the eight species present were identified, and the first ecological data for at least one species (Charcotia granulosa) were recorded. Notaeolidia gigas was feeding principally on hydroids of the genus Tubularia over the entire depth range surveyed (3-36 m), and was most abundant in shallow water, whereas Tritoniella belli was only found at deeper sites, mostly on an octocoral of the genus Ascolepis. Charcotia granulosa and Pseudotritonia gracilidens appeared to be specialist bryozoan feeders and, as has been found at other locations, Austrodoris kerguelenesis specialised on the demosponge Dendrilla antarctica. Two unidentified aeolid species occurred almost entirely on particular hydroids and the prey of Tritonia antarctica was not apparent. The physical size of Antarctic nudibranchs may have important implications to the type of prey and feeding strategy used by different species.</t>
  </si>
  <si>
    <t>Barnes, DKA (corresponding author), BRITISH ANTARCTIC SURVEY, HIGH CROSS, MADINGLEY RD, CAMBRIDGE CB3 0ET, ENGLAND.</t>
  </si>
  <si>
    <t>OXFORD UNIV PRESS</t>
  </si>
  <si>
    <t>GREAT CLARENDON ST, OXFORD OX2 6DP, ENGLAND</t>
  </si>
  <si>
    <t>0260-1230</t>
  </si>
  <si>
    <t>J MOLLUS STUD</t>
  </si>
  <si>
    <t>J. Molluscan Stud.</t>
  </si>
  <si>
    <t>10.1093/mollus/62.3.281</t>
  </si>
  <si>
    <t>Marine &amp; Freshwater Biology; Zoology</t>
  </si>
  <si>
    <t>VJ756</t>
  </si>
  <si>
    <t>WOS:A1996VJ75600003</t>
  </si>
  <si>
    <t>Peck, LS; Baker, AC; Conway, LZ</t>
  </si>
  <si>
    <t>Strontium labelling of the shell of the Antarctic limpet Nacella concinna (Strebel, 1908)</t>
  </si>
  <si>
    <t>GROWTH; TETRACYCLINE; STATOLITH; ECOLOGY; ISLAND; BANDS; SIZE</t>
  </si>
  <si>
    <t>Nacella concinna (Strebel, 1908) held in seawater enriched with Sr, partially replaced Ca in their shells with Sr. The bands laid down were clearly visible in back-scattered, scanning electron microscope images, and such bands could be used to mark carbonate skeletons in field investigations of growth. Sr directly replaced Ca in the carbonate shells, although not entirely, and newly secreted shell material always contained less Sr than would be expected from the levels used in treatments. Specimens held in water with atomic Ca:Sr ratios of 114:1 (control seawater, no added Sr), 4.4:1, 2.2:1 and 1.1:1 produced shell ratios of c. 635:1, 11.0:1, 3.1:1, and 8.1:1 respectively. These values were between 1.4 and 7.4 times higher than expected, indicating that, when shell was laid down Sr was discriminated against by a factor of around 4. Growth rates were similar before and after placing specimens in experimental treatments and feeding rates were not significantly different between treatments and controls, indicating that the enhanced Sr regimes caused little stress for the limpets. Limpets were exposed to the experimental treatments for 12 days. However, in specimens where growth bands were visible, it was only possible to distinguish between 5 and 8 micro-growth lines. in specimens removed after 3 days exposure, there was no detectable area of enhanced Sr in the shell. These two observations were interpreted as either meaning that it takes around 5 days for Sr to enter the extra-pallial fluids which are used for laying down shell, or that the limpets did not produce any shell growth during that period. Experiments placing Sr in food and not in the treatment water, and vice-versa, Suggested that Sr taken directly from the water may be more important than uptake from food.</t>
  </si>
  <si>
    <t>UNIV CAMBRIDGE,DEPT ZOOL,CAMBRIDGE CB2 3EJ,ENGLAND</t>
  </si>
  <si>
    <t>University of Cambridge</t>
  </si>
  <si>
    <t>Peck, LS (corresponding author), BRITISH ANTARCTIC SURVEY,HIGH CROSS,MADINGLEY RD,CAMBRIDGE CB3 0ET,ENGLAND.</t>
  </si>
  <si>
    <t>Baker, Andrew/0000-0002-7866-2587</t>
  </si>
  <si>
    <t>OXFORD UNIV PRESS UNITED KINGDOM</t>
  </si>
  <si>
    <t>WALTON ST JOURNALS DEPT, OXFORD, ENGLAND OX2 6DP</t>
  </si>
  <si>
    <t>10.1093/mollus/62.3.315</t>
  </si>
  <si>
    <t>WOS:A1996VJ75600006</t>
  </si>
  <si>
    <t>BischoffBasmann, B; Wiencke, C</t>
  </si>
  <si>
    <t>Temperature requirements for growth and survival of Antarctic Rhodophyta</t>
  </si>
  <si>
    <t>JOURNAL OF PHYCOLOGY</t>
  </si>
  <si>
    <t>Antarctica; growth; phytogeography; Rhodophyta; survival; temperature ecotypes; temperature requirement</t>
  </si>
  <si>
    <t>PACIFIC SOUTH-AMERICA; NORTH-ATLANTIC OCEAN; BENTHIC MARINE-ALGAE; LATITUDINAL RANGE; SIGNY-ISLAND; MACROALGAE; TOLERANCE; SEAWEEDS; BIOGEOGRAPHY; ECOTYPES</t>
  </si>
  <si>
    <t>The temperature requirement for growth and the upper survival temperatures (USTs) of 15 Antarctic red algal species collected on King George Island (South Shetland Islands) and Signy Island (South Orkney Islands) were determined. Two groups with different temperature requirements were identified. 1) A ''eurythermal'' group includes Rhodymenia subantarctica, Phyllophora ahnfeltioides, Gymnogongrus antarcticus, and Rhodochorton purpureum, growing between 0 degrees and 10 degrees C with optimum values at (0 degrees) 5 degrees(10 degrees) C. The USTs of these species and of Porphyra endiviifolium, Delesseria lancifolia, and Bangia atropurpurea were between 22 degrees and 16 degrees C. These species survived temperatures in a similar range as most endemic Arctic or Arctic/cold-temperature species but exhibited a lower temperature demand for growth, suggesting an earlier contact with low temperatures than Arctic species. 2) A stenothermal group includes Pantoneura plocamioides, Myriogramme mangini, Ballia callitricha, Phyllophora antarctica, Gigartina skottsbergii, Georgiella confluens, and Plocamium cartilagineum growing at 0 degrees or less than or equal to 5 degrees C with optimum values at 0 degrees or 5 degrees C. The USTs of these species and of Phycodrys austrogeorgica were between 14 degrees and 7 degrees C. The species of this group must have had an even earlier contact with the Antarctic cold-water environment than species of the ''eurythermal'' group. Gigartina skotts-bergii, Georgiella confluens, Plocamium cartilagineum, and Pantoneura plocamioides were probably exposed longer to low temperatures than the other species of this group or Antarctic green and brown algae because they show the lowest temperature requirements so far determined in seaweeds. The results are discussed in the context of present local temperature regimes at the localities where the isolates were collected. Moreover, an attempt was made to explain the geographic distribution of individual species by the temperature requirements determined in this study. Only a few of the distribution limits are determined by temperature growth and/or survival characteristics. In many species (Rhodymenia subantarctica, Ballia callitricha, Gigartina skottsbergii, Bangia atropurpurea, Rhodochorton purpureum, and Plocamium cartilagineum), the development of temperature ecotypes is evident.</t>
  </si>
  <si>
    <t>BischoffBasmann, B (corresponding author), ALFRED WEGENER INST POLAR &amp; MARINE RES, HANDELSHAFEN 12, D-27570 BREMERHAVEN, GERMANY.</t>
  </si>
  <si>
    <t>0022-3646</t>
  </si>
  <si>
    <t>J PHYCOL</t>
  </si>
  <si>
    <t>J. Phycol.</t>
  </si>
  <si>
    <t>10.1111/j.0022-3646.1996.00525.x</t>
  </si>
  <si>
    <t>VD568</t>
  </si>
  <si>
    <t>WOS:A1996VD56800004</t>
  </si>
  <si>
    <t>Molina, MJ; Molina, LT; Golden, DM</t>
  </si>
  <si>
    <t>Enviromental chemistry (gas and gas-solid interactions): The role of physical chemistry</t>
  </si>
  <si>
    <t>JOURNAL OF PHYSICAL CHEMISTRY</t>
  </si>
  <si>
    <t>POLAR STRATOSPHERIC CLOUDS; NITRIC-ACID TRIHYDRATE; THERMAL UNIMOLECULAR REACTIONS; COLLISION RATE CONSTANTS; TRANSITION-STATE-THEORY; SULFURIC-ACID; HETEROGENEOUS REACTIONS; HYDROGEN-CHLORIDE; ANTARCTIC STRATOSPHERE; ICE</t>
  </si>
  <si>
    <t>This paper reviews two physical chemistry topics related to atmospheric chemistry. First, we describe semiempirical models, based on thermochemistry and transition state theory, which are employed to estimate gas phase reaction rates over a wide range of temperatures and pressures. We also review briefly the experimental techniques utilized for measurements of elementary reaction rate constants, which provide the primary input to these models. We then address chemical reactions which lake place in the atmosphere on the surface of solid, ice-like aerosol particles, discussing some current views on the mechanisms of these reactions and describing some laboratory techniques for the study of these heterogeneous processes.</t>
  </si>
  <si>
    <t>MIT,DEPT CHEM,CAMBRIDGE,MA 02139; SRI INT,MENLO PK,CA 94025</t>
  </si>
  <si>
    <t>Massachusetts Institute of Technology (MIT); SRI International</t>
  </si>
  <si>
    <t>Molina, MJ (corresponding author), MIT,DEPT EARTH ATMOSPHER &amp; PLANETARY SCI,CAMBRIDGE,MA 02139, USA.</t>
  </si>
  <si>
    <t>0022-3654</t>
  </si>
  <si>
    <t>J PHYS CHEM-US</t>
  </si>
  <si>
    <t>J. Phys. Chem.</t>
  </si>
  <si>
    <t>10.1021/jp960146d</t>
  </si>
  <si>
    <t>Chemistry, Physical</t>
  </si>
  <si>
    <t>VA595</t>
  </si>
  <si>
    <t>WOS:A1996VA59500015</t>
  </si>
  <si>
    <t>McIntosh, PC; McDougall, TJ</t>
  </si>
  <si>
    <t>Isopycnal averaging and the residual mean circulation</t>
  </si>
  <si>
    <t>OCEAN</t>
  </si>
  <si>
    <t>The zonally averaged circulation in the atmosphere or ocean can be misleading if the averaging is performed at constant height. In the ocean there is apparently anomalously large diapycnal motion forming the so-called Deacon cell. The atmospheric equivalents are the Ferrel cells. There are two zonal averaging techniques commonly used to avoid these spurious cells. One involves averaging at constant density, and this technique has been used in both fluids. The other technique, which has so far been applied only in the atmosphere, involves laking into account perturbation correlation terms to form the residual mean circulation. Using a Taylor series expansion, we show that these apparently dissimilar techniques are formally equivalent at leading order in perturbation amplitude. The equivalence is demonstrated using output from the FRAM Southern Ocean numerical model.</t>
  </si>
  <si>
    <t>ANTARCTIC CRC,HOBART,TAS,AUSTRALIA</t>
  </si>
  <si>
    <t>McIntosh, PC (corresponding author), CSIRO,DIV OCEANOG,GPO BOX 1538,HOBART,TAS 7001,AUSTRALIA.</t>
  </si>
  <si>
    <t>McDougall, Trevor J/A-6770-2013; McIntosh, Peter C/F-7594-2012</t>
  </si>
  <si>
    <t>10.1175/1520-0485(1996)026&lt;1655:IAATRM&gt;2.0.CO;2</t>
  </si>
  <si>
    <t>VE369</t>
  </si>
  <si>
    <t>WOS:A1996VE36900017</t>
  </si>
  <si>
    <t>Atkinson, A; Ward, P; Murphy, EJ</t>
  </si>
  <si>
    <t>Diel periodicity of Subantarctic copepods: Relationships between vertical migration, gut fullness and gut evacuation rate</t>
  </si>
  <si>
    <t>JOURNAL OF PLANKTON RESEARCH</t>
  </si>
  <si>
    <t>PLANKTONIC COPEPODS; GRAZING IMPACT; FLUORESCENCE METHOD; FOOD CONCENTRATION; SUBARCTIC PACIFIC; INGESTION RATES; ARCTIC COPEPODS; SOUTH GEORGIA; ACARTIA-TONSA; ZOOPLANKTON</t>
  </si>
  <si>
    <t>A zooplankton community in the Polar Frontal Zone north of South Georgia was sampled for 5 days in February 1994. Feeding of various copepodite stages of six copepod species was assessed by a series of gut fluorescence/gut evacuation experiments. Feeding periodicity was compared to vertical distribution and migration patterns, as revealed by Longhurst Hardy Plankton Recorder (LHPR) and ring net catches. Despite chlorophyll a levels reaching only 0.8 mg m(-3) and daily carbon rations based on phytoplankton intake being low, feeding of all the copepods was restricted mainly to the 8 h night-time period. During the daytime, the epipelagic community was vertically dispersed within the top 100 m. At night, upward migration by most species led to a convergence of almost all zooplankters in the upper half of the surface mixed layer. However, large amplitude vertical migrations which crossed the thermocline were performed only by Metridia lucens and Pleuromamma robusta. Although feeding by both migrants and non-migrants was mainly at night, there was no diel signal in gut evacuation rate. The gut evacuation rates of the nine copepod species and stages differed significantly (5-fold) and were negatively related to the extent of their diel vertical migration. The long gut-passage times of the migratory species, M. lucens and P. robusta, would have allowed them time to defaecate some of the food eaten near the surface at depth, contributing to an active carbon transfer out of the mixed layer. However, their scarcity at this site meant that their grazing comprised only similar to&lt;1.4% of total copepod ingestion, so their combined gut flux is likely to have been negligible (similar to 0.4 mg carbon m(-2)day(-1)).</t>
  </si>
  <si>
    <t>Atkinson, A (corresponding author), BRITISH ANTARCTIC SURVEY, NERC, HIGH CROSS, MADINGLEY RD, CAMBRIDGE CB3 0ET, ENGLAND.</t>
  </si>
  <si>
    <t>Atkinson, Angus/HOH-3417-2023; murphy, eugene/GZL-1620-2022</t>
  </si>
  <si>
    <t>0142-7873</t>
  </si>
  <si>
    <t>1464-3774</t>
  </si>
  <si>
    <t>J PLANKTON RES</t>
  </si>
  <si>
    <t>J. Plankton Res.</t>
  </si>
  <si>
    <t>10.1093/plankt/18.8.1387</t>
  </si>
  <si>
    <t>VE808</t>
  </si>
  <si>
    <t>WOS:A1996VE80800008</t>
  </si>
  <si>
    <t>Frazer, TK</t>
  </si>
  <si>
    <t>Stable isotope composition (delta C-13 and delta N-15) of larval krill, Euphausia superba, and two of its potential food sources in winter</t>
  </si>
  <si>
    <t>ANTARCTIC KRILL; ORGANIC-MATTER; SOUTHERN-OCEAN; C-13/C-12; CARBON; ICE; N-15/N-14; GROWTH; RATIOS; SYSTEM</t>
  </si>
  <si>
    <t>Natural abundances of C-13 (delta(13)C) and N-15 (delta(15)N) were measured in larval krill (Euphausia superba), suspended particulate organic matter (POM) and ice associated POM during early and late winter along the west coast of the Antarctic Peninsula. Larval krill were enriched in C-13 (delta(13)C greater than or equal to 27 parts per thousand) relative to both larvae and adults sampled during summer months (delta(13)C generally less than or equal to 27 parts per thousand). Elevated delta(13)C values were also recorded in suspended POM (delta(13)C greater than or equal to 21 parts per thousand) during early winter. These data imply that (i) seasonal shifts in the isotopic composition of larval krill need not result from changes in diet and (ii) mechanisms other than CO2 limitation in the ice can account for C-13 enrichments in ice-associated POM. Stable carbon isotopes could not be used, in this study, to discern between suspended POM and ice-associated POM as alternative food sources for larval krill. During one early winter sampling period, larval krill were markedly depleted in N-15 (delta(15)N &lt; 1 parts per thousand), suggesting that they are primarily herbivorous prior to exploiting ice-associated food resources. Mechanisms are proposed to explain variation in the isotopic composition of POM and larval krill, and will be of particular interest to those investigating food web dynamics and biogeochemical processes in the region.</t>
  </si>
  <si>
    <t>UNIV CALIF SANTA BARBARA,DEPT BIOL SCI,SANTA BARBARA,CA 93106; UNIV CALIF SANTA BARBARA,INST MARINE SCI,SANTA BARBARA,CA 93106</t>
  </si>
  <si>
    <t>University of California System; University of California Santa Barbara; University of California System; University of California Santa Barbara</t>
  </si>
  <si>
    <t>10.1093/plankt/18.8.1413</t>
  </si>
  <si>
    <t>WOS:A1996VE80800010</t>
  </si>
  <si>
    <t>Ward, P; Shreeve, RS; Cripps, GC</t>
  </si>
  <si>
    <t>Rhincalanus gigas and Calanus simillimus: Lipid storage patterns of two species of copepod in the seasonally ice-free zone of the Southern Ocean</t>
  </si>
  <si>
    <t>EUPHAUSIA-SUPERBA DANA; ANTARCTIC COPEPODS; CALANOIDES-ACUTUS; FATTY-ACIDS; SCOTIA SEA; WAX ESTERS; ZOOPLANKTON; COMMUNITY; GEORGIA; KRILL</t>
  </si>
  <si>
    <t>The lipid and hydrocarbon composition of two species of Antarctic copepod, Rhincalanus gigas and Calanus simillimus, was investigated at two contrasting sites. Differences in the quantity of total lipid between sites were pronounced for R. gigas; females from a station near South Georgia where a bloom was in progress contained similar to 8 times as much as those sampled in post-bloom waters in the Polar Frontal Zone (PFZ) some 450 km further north. In contrast, differences between sites for C. simillimus were less pronounced. The main lipid class for R. gigas was wax ester and for C. simillimus triacylglycerol. This fundamental difference is thought to reflect varying life-history patterns suggesting that C. simillimus may not undergo periods of pronounced food shortage. Pristane, a metabolite of phytol derived through the degradation of chlorophyll, was present in both species at both sites, indicating recent feeding activity, but the lack of the polyene diatom marker C-21:6 in C. simillimus at the PFZ station suggested that it was largely feeding on other microplankton. Fatty acid analysis of C. simillimus offered further evidence that this species was omnivorous and that R. gigas was predominantly herbivorous. 16:0 and 16:1 generally accounted for slightly &gt;50% of total fatty acids in both species; however, 16:0 was proportionately more abundant in C. simillimus and 16:1 in R. gigas. The 16:1/16:0 ratio is usually &gt;1 in diatoms, suggesting that the diet of C. simillimus contained items of prey other than diatoms, a fact confirmed in grazing experiments.</t>
  </si>
  <si>
    <t>Ward, P (corresponding author), BRITISH ANTARCTIC SURVEY,NERC,HIGH CROSS,MADINGLEY RD,CAMBRIDGE CB3 0ET,ENGLAND.</t>
  </si>
  <si>
    <t>10.1093/plankt/18.8.1439</t>
  </si>
  <si>
    <t>WOS:A1996VE80800012</t>
  </si>
  <si>
    <t>Dynamics of microplankton communities at the ice-edge zone of the Lazarev Sea during a summer drogue study</t>
  </si>
  <si>
    <t>WESTERN WEDDELL SEA; SOUTHERN-OCEAN; ANTARCTIC PENINSULA; GRAZING IMPACT; PARTICLE-FLUX; FOOD WEB; PHYTOPLANKTON; MICROZOOPLANKTON; BIOMASS; ZOOPLANKTON</t>
  </si>
  <si>
    <t>Microzooplankton grazing and community structure were investigated in the austral summer of 1995 during a Southern Ocean Drogue and Ocean Flux Study (SODOFS) at the ice-edge zone of the Lazarev Sea. Grazing was estimated at the surface chlorophyll maximum (5-10 m) by employing the sequential dilution technique. Chlorophyll a concentrations were dominated by chain-forming microphytoplankton (&gt;20 mu m) of the genera Chaetoceros and Nitzschia. Microzooplankton were numerically dominated by aloricate ciliates and dinoflagellates (Protoperidinium sp., Amphisolenia sp. and Gymnodinium sp.). Instantaneous growth rates of nanophytoplankton (&lt;20 mu m) varied between 0.019 and 0.080 day(-1) equivalent to between 0.03 and 0.12 chlorophyll doublings day(-1). Instantaneous grazing rates of microzooplankton on nanophytoplankton varied from 0.012 to 0.052 day(-1). This corresponds to a nanophytoplankton daily loss of between 1.3 and 7.0% (mean = 3.76%) of the initial standing stock, and between 45 and 97% (mean = 70.37%) of the daily potential production. Growth rates of microphytoplankton (&gt;20 mu m) were lower, varying between 0.011 and 0.070 day(-1), equivalent to 0.015-0.097 chlorophyll doublings day(-1). At only three of the 10 stations did grazing by microzooplankton result in a decrease in microphytoplankton concentration. At these stations instantaneous grazing rates of microzooplankton on microphytoplankton ranged between 0.009 and 0.015 day(-1), equivalent to a daily loss of &lt;1.56% (mean = 1.11%) of initial standing stock and &lt;40% (mean = 28.55%) of the potential production. Time series grazing experiments conducted at 6 h intervals did not show any diel patterns of grazing by microzooplankton. Our data show that microzooplankton grazing at the ice edge were not sufficient to prevent chlorophyll a accumulation in regions dominated by microphytoplankton. Here, the major biological routes for the uptake of carbon therefore appear to be grazing by metazoans or the sedimentation of phytoplankton cells. Under these conditions, the biological pump will be relatively efficient in the drawdown of atmospheric CO2.</t>
  </si>
  <si>
    <t>Froneman, William/C-9085-2012; Froneman, William/GLS-0460-2022; McQuaid, Christopher/AAT-3725-2020</t>
  </si>
  <si>
    <t>Froneman, William/0000-0003-0615-1355; McQuaid, Christopher/0000-0002-3473-8308</t>
  </si>
  <si>
    <t>10.1093/plankt/18.8.1455</t>
  </si>
  <si>
    <t>WOS:A1996VE80800013</t>
  </si>
  <si>
    <t>Adhikary, SP</t>
  </si>
  <si>
    <t>Ecology of freshwater and terrestrial cyanobacteria</t>
  </si>
  <si>
    <t>JOURNAL OF SCIENTIFIC &amp; INDUSTRIAL RESEARCH</t>
  </si>
  <si>
    <t>BLUE-GREEN-ALGAE; CRYPTOENDOLITHIC MICROBIAL ENVIRONMENT; ANTARCTIC COLD DESERT; MICROCYSTIS-AERUGINOSA; WATER CYANOBACTERIA; NITROGEN-FIXATION; LIGHT-INTENSITY; SUNSCREEN ROLE; ANABAENA SP; TOXINS</t>
  </si>
  <si>
    <t>The paper summarizes the present knowledge on bloom forming cyanobacteria of freshwater including the chemical nature and mode of action of their toxic products. Ecology of cyanobacterial forms occurring in a variety of subaerial habitats like rocks, bricks and cement wall of the tropics and deserts is also discussed Physical parameters of these environments, characteristic cyanobacterial vegetation and mechanism of their stress tolerance in the extreme conditions are presented.</t>
  </si>
  <si>
    <t>UTKAL UNIV, PG DEPT BOT, BHUBANESWAR 751004, ORISSA, INDIA.</t>
  </si>
  <si>
    <t>NATL INST SCIENCE COMMUNICATION-NISCAIR</t>
  </si>
  <si>
    <t>NEW DELHI</t>
  </si>
  <si>
    <t>DR K S KRISHNAN MARG, PUSA CAMPUS, NEW DELHI 110 012, INDIA</t>
  </si>
  <si>
    <t>0022-4456</t>
  </si>
  <si>
    <t>0975-1084</t>
  </si>
  <si>
    <t>J SCI IND RES INDIA</t>
  </si>
  <si>
    <t>J. Sci. Ind. Res.</t>
  </si>
  <si>
    <t>AUG-SEP</t>
  </si>
  <si>
    <t>8-9</t>
  </si>
  <si>
    <t>Engineering, Multidisciplinary</t>
  </si>
  <si>
    <t>Engineering</t>
  </si>
  <si>
    <t>VB440</t>
  </si>
  <si>
    <t>WOS:A1996VB44000016</t>
  </si>
  <si>
    <t>Arnould, JPY; Boyd, IL; Speakman, JR</t>
  </si>
  <si>
    <t>The relationship between foraging behaviour and energy expenditure in Antarctic fur seals</t>
  </si>
  <si>
    <t>JOURNAL OF ZOOLOGY</t>
  </si>
  <si>
    <t>DOUBLY-LABELED WATER; DIVING BEHAVIOR; CO2 PRODUCTION; HEART-RATE; MILK-PRODUCTION; SOUTH GEORGIA; ENERGETICS; ANIMALS; LIONS; TIME</t>
  </si>
  <si>
    <t>By using time-depth recorders to measure diving activity and the doubly-labelled water method to determine energy expenditure, the relationship between foraging behaviour and energy expenditure was investigated in nine Antarctic fur seal females rearing pups. At-sea metabolic rate (MR) (mean of 6.34 +/- 0.4 W . kg(-1) 4.6 times predicted BMR) was positively correlated to foraging trip duration (mean of 4.21 +/- 0.54 days; r(2) = 0.5, P &lt; 0.04). There were no relationships between MR and the total number of dives, the total time spent diving or the total vertical distance travelled during the foraging trip. There was, however, a close negative sigmoidal relationship (r(2) = 0.93) between at-sea MR and the proportion of time at sea spent diving. This measure of diving behaviour may provide a useful, inexpensive means of estimating foraging energy expenditure in this species and possibly in other otariids. The rate of diving (m . h(-1)) was also negatively related to at-sea MR (r(2) = 0.69, P &lt; 0.005). Body mass gain during a foraging trip had a positive relationship to the time spent at sea (r(2) = 0.58, P &lt; 0.02) and the total amount of energy expended while at sea (r(2) = 0.72, P &lt; 0.004) such that, while females undertaking long trips have higher metabolic rates, the energetic efficiency with which females gain mass is independent of the time spent at sea. Therefore, within the range of conditions observed, there is no apparent energetic advantage for females in undertaking foraging trips of any particular duration.</t>
  </si>
  <si>
    <t>UNIV ABERDEEN, DEPT ZOOL, ABERDEEN AB9 2TN, SCOTLAND</t>
  </si>
  <si>
    <t>University of Aberdeen</t>
  </si>
  <si>
    <t>BRITISH ANTARCTIC SURVEY, NERC, HIGH CROSS, MADINGLEY RD, CAMBRIDGE CB3 0ET, ENGLAND.</t>
  </si>
  <si>
    <t>John, Speakman R/A-9494-2008</t>
  </si>
  <si>
    <t>0952-8369</t>
  </si>
  <si>
    <t>1469-7998</t>
  </si>
  <si>
    <t>J ZOOL</t>
  </si>
  <si>
    <t>J. Zool.</t>
  </si>
  <si>
    <t>10.1111/j.1469-7998.1996.tb05477.x</t>
  </si>
  <si>
    <t>VC582</t>
  </si>
  <si>
    <t>WOS:A1996VC58200012</t>
  </si>
  <si>
    <t>Archer, SD; Leakey, RJG; Burkill, PH; Sleigh, MA</t>
  </si>
  <si>
    <t>Microbial dynamics in coastal waters of East Antarctica: Herbivory by heterotrophic dinoflagellates</t>
  </si>
  <si>
    <t>dinoflagellate; grazing; phytoplankton; Antarctica; carbon</t>
  </si>
  <si>
    <t>GRAZING RATES; OXYRRHIS-MARINA; SOUTHERN-OCEAN; RED TIDE; NORTH-ATLANTIC; C-14 UPTAKE; PRYDZ BAY; FOOD WEB; GROWTH; PHYTOPLANKTON</t>
  </si>
  <si>
    <t>Heterotrophic dinoflagellates and their herbivory were quantified at a coastal site in East Antarctica in the vicinity of the Australian Antarctic station of Davis (68 degrees 35' S, 77 degrees 58' E). The study period, 14 January to 11 February 1994, coincided with the growth and decline of a diatom-dominated phytoplankton bloom. Nine taxa of heterotrophic dinoflagellates, including 2 naked and 7 armoured forms, were identified and selected for the determination of standing stock and grazing rates. All 9 taxa selected for grazing rate measurements showed an increase in abundance and biomass during the phytoplankton bloom. Total abundance and biomass increased exponentially from 14 January to reach a maximum abundance, when the 9 taxa were combined, of 46 400 cells l(-1) on the 31 January, equivalent to a standing stock of 114.5 mu g C l(-1). Taxon-specific grazing rates were determined at in situ predator and prey concentrations by tracing C-14 through a 3 compartment (water, phytoplankton, heterotrophic dinoflagellate) model. Mean taxon-specific clearance rates varied more than 10-fold from 0.028 mu l cell(-1) h(-1) in Diplopeltopsis spp, to 0.318 mu l cell(-1) h(-1) in a Protoperidinium sp. In contrast, mean taxon-specific rates of ingestion varied only 3-fold from 0.72 pg chl a cell(-1) h(-1) in Diplopeltopsis spp. to 2.38 pg chl a cell(-1) h(-1) in the same Protoperidinium sp. The total ingestion rate of the 9 taxa was 29.7 ng chl a l(-1) h(-1) on 31 January, of which 92 % was consumed by the 3 most abundant taxa, Gyrodinium sp.1, Gyrodinium sp.2 and Diplopeltopsis spp. This activity represented 6.7 % of the water column cleared, 4.8 % of autotrophic biomass and 25 % of daily primary production ingested per day. The estimated rates of specific ingestion and growth of heterotrophic dinoflagellates were lower in the coastal waters of East Antarctica than in laboratory studies carried out at higher temperatures. However, when the environmental parameters, predator size and prey type and concentration are taken into account, values measured in the present study are tenable, comparing well with other in situ measurements. Furthermore, the estimates of grazing impact on phytoplankton biomass and production illustrate that heterotrophic dinoflagellates play an important part in the biotic control of phytoplankton production and therefore of carbon flux through the food web of coastal waters of East Antarctica.</t>
  </si>
  <si>
    <t>PLYMOUTH MARINE LAB, PLYMOUTH PL1 3DH, DEVON, ENGLAND; UNIV SOUTHAMPTON, DEPT BIOL, SOUTHAMPTON SO16 7PX, HANTS, ENGLAND; AUSTRALIAN ANTARCTIC DIV, KINGSTON, TAS 7050, AUSTRALIA</t>
  </si>
  <si>
    <t>Plymouth Marine Laboratory; University of Southampton; Australian Antarctic Division</t>
  </si>
  <si>
    <t>Archer, SD (corresponding author), BRITISH ANTARCTIC SURVEY, HIGH CROSS, MADINGLEY RD, CAMBRIDGE CB3 0ET, ENGLAND.</t>
  </si>
  <si>
    <t>Archer, Stephen D/D-2011-2010; Archer, Stephen/H-5490-2012</t>
  </si>
  <si>
    <t>Archer, Stephen/0000-0001-6054-2424</t>
  </si>
  <si>
    <t>10.3354/meps139239</t>
  </si>
  <si>
    <t>VG034</t>
  </si>
  <si>
    <t>WOS:A1996VG03400020</t>
  </si>
  <si>
    <t>McDougall, K</t>
  </si>
  <si>
    <t>Benthic foraminiferal response to the emergence of the Isthmus of Panama and coincident paleoceanographic changes</t>
  </si>
  <si>
    <t>MARINE MICROPALEONTOLOGY</t>
  </si>
  <si>
    <t>DRILLING PROJECT LEG-84; NORTH-ATLANTIC; ECOLOGICAL IMPLICATIONS; EQUATORIAL PACIFIC; OXYGEN ISOTOPE; INDIAN-OCEAN; DEEP; MIOCENE; MIDDLE; GEOCHRONOLOGY</t>
  </si>
  <si>
    <t>Late Cenozoic benthic foraminiferal faunas from the Caribbean Deep Sea Drilling Project (DSDP) Site 502 (3052 m) and East Pacific DSDP Site 503 (3572 m) were analyzed to interpret bottom-water masses and paleoceanographic changes occurring as the Isthmus of Panama emerged. Major changes during the past 7 Myr occur at 6.7-6.2, 3.4, 2.0, and 1.1 Ma in the Caribbean and 6.7-6.4, 4.0-3.2, 2.1, 1.4, and 0.7 Ma in the Pacific. Prior to 6.7 Ma, benthic foraminiferal faunas at both sites indicate the presence of Antarctic Bottom Water (AABW). After 6.7 Ma benthic foraminiferal faunas indicate a shift to warmer water masses: North Atlantic Deep Water (NADW) in the Caribbean and Pacific Deep Water (PDW) in the Pacific. Flow of NADW may have continued across the rising sill between the Caribbean and Pacific until 5.6 Ma when the Pacific benthic foraminiferal faunas suggest a decrease in bottom-water temperatures. After 5.6 Ma deep-water to intermediate-water flow across the sill appears to have stopped as the bottom-water masses on either side of the sill diverge. The second change recorded by benthic foraminiferal faunas occurs at 3.4 Ma in the Caribbean and 4.0-3.2 Ma in the Pacific. At this time the Caribbean is flooded with cold AABW, which is either gradually warmed or is replaced by Glacial Bottom Water (GBW) at 2.0 Ma and by NADW at 1.1 Ma. These changes are related to global climatic events and to the depth of the sill between the Caribbean and Atlantic rather than the rising Isthmus of Panama. Benthic foraminiferal faunas at East Pacific Site 503 indicate a gradual change from cold PDW to warmer PDW between 4.0 and 3.2 Ma. The PDW is replaced by the warmer, poorly oxygenated PIW at 2.1 Ma. Although the PDW affects the faunas during colder intervals between 1.4 and 0.7 Ma, the PIW remains the principal bottom-water mass in the Guatemala Basin of the East Pacific.</t>
  </si>
  <si>
    <t>US GEOL SURVEY,BRANCH PALEONTOL &amp; STRATIG MS915,MENLO PK,CA 94025</t>
  </si>
  <si>
    <t>United States Department of the Interior; United States Geological Survey</t>
  </si>
  <si>
    <t>0377-8398</t>
  </si>
  <si>
    <t>MAR MICROPALEONTOL</t>
  </si>
  <si>
    <t>Mar. Micropaleontol.</t>
  </si>
  <si>
    <t>10.1016/0377-8398(95)00081-X</t>
  </si>
  <si>
    <t>Paleontology</t>
  </si>
  <si>
    <t>VF238</t>
  </si>
  <si>
    <t>WOS:A1996VF23800002</t>
  </si>
  <si>
    <t>Ahn, IY; Lee, SH; Kim, KT; Shim, JE; Kim, DY</t>
  </si>
  <si>
    <t>Baseline heavy metal concentrations in the Antarctic clam, Laternula elliptica in Maxwell Bay, King George Island, Antarctica</t>
  </si>
  <si>
    <t>MARINE POLLUTION BULLETIN</t>
  </si>
  <si>
    <t>MUSSEL WATCH PROGRAM; TRACE-METAL</t>
  </si>
  <si>
    <t>Baseline heavy metal concentrations were determined in various tissues of the Antarctic soft-shelled clam Laternula elliptica and compared with literature values for temperate and Antarctic bivalve species, Laternula elliptica tends to strongly accumulate most heavy metals with tissue concentrations being comparable to those of mussels and oysters in temperate waters, For the majority of the metals, significantly higher concentrations were measured in the kidney than in any other soft tissues, In addition, Cd concentration in the kidney was positively correlated with that of Zn, Pb and Mn, reflecting the detoxification of the accumulated heavy metals, Thus, these results suggest that L. elliptica can be used as a suitable biomonitor for long-term monitoring of heavy metal contamination in the Antarctic coastal waters, However, habitat sediment is highly elevated with Cu (77 mu g g(-1) dry weight), which has apparently been derived from lithogenic sources in the surrounding land via meltwater inflow during austral summer, No comparative data, however, are yet available for L. elliptica in other regions, and possible influence of the Cu elevation in this region on the body burden of L. elliptica is discussed in comparison with those of another common Antarctic bivalve, Adamussium colbecki. Copyright (C) 1996 Elsevier Science Ltd</t>
  </si>
  <si>
    <t>KOREA OCEAN RES &amp; DEV INST, DIV CHEM OCEANOG, ANSAN, SOUTH KOREA</t>
  </si>
  <si>
    <t>Korea Institute of Ocean Science &amp; Technology (KIOST)</t>
  </si>
  <si>
    <t>KOREA OCEAN RES &amp; DEV INST, POLAR RES CTR, POB 29, KYEONGGI DO, ANSAN, SOUTH KOREA.</t>
  </si>
  <si>
    <t>Shim, JeongHee/0000-0003-0699-9145</t>
  </si>
  <si>
    <t>0025-326X</t>
  </si>
  <si>
    <t>1879-3363</t>
  </si>
  <si>
    <t>MAR POLLUT BULL</t>
  </si>
  <si>
    <t>Mar. Pollut. Bull.</t>
  </si>
  <si>
    <t>10.1016/0025-326X(95)00247-K</t>
  </si>
  <si>
    <t>Environmental Sciences; Marine &amp; Freshwater Biology</t>
  </si>
  <si>
    <t>VN045</t>
  </si>
  <si>
    <t>WOS:A1996VN04500013</t>
  </si>
  <si>
    <t>FulfordSmith, SP; Sikes, EL</t>
  </si>
  <si>
    <t>The evolution of Ace Lake, Antarctica, determined from sedimentary diatom assemblages</t>
  </si>
  <si>
    <t>PALAEOGEOGRAPHY PALAEOCLIMATOLOGY PALAEOECOLOGY</t>
  </si>
  <si>
    <t>VESTFOLD HILLS; ALGAL; PHYTOPLANKTON; BACTERIAL; SEA</t>
  </si>
  <si>
    <t>The sediments in Ace Lake in the Vestfold Hills, East Antarctica, contain a continuous sequence of diatom frustules that record the lake's history since its formation during the retreat of continental ice more than 9200 years ago. Frustules from six indicator groups; Pinnularia microstauron, Nitzschia cylindrus, Nitzschia curta, Eucampia antarctica, a freshwater Stauroneis species and several centric species in a sediment core were used to determine the sequence of the lake's evolution. The history of the lake falls into five stages. Ace Lake began as a marine inlet influenced by dynamic mixing of ocean and meltwater inputs. As the ice sheet retreated, isostatic uplift isolated the lake allowing it to be flushed by meltwater input from the retreating ice sheet. Over the course of 800 years (similar to 9200-8400 C-14 yr B.P.) the lake became meromictic supporting a freshwater diatom assemblage. Approximately 6700 years ago, coinciding with Antarctic sea level maxima, diatom assemblages indicate that seawater flooded over the sill into Ace Lake disturbing the freshwater meromixis. The sediments in this period were laminated and contained elemental sulphur suggesting that the marine input was limited in extent and energy. Approximately 5500 years ago this marine input ceased and the lake again became a meromictic basin which stabilised over 1700 years to become the lake that it is today and has been with little change for about the past 4000 years.</t>
  </si>
  <si>
    <t>ANTARCTIC COOPERAT RES CTR,HOBART,TAS,AUSTRALIA; AUSTRALIAN GEOL SURVEY ORG,CANBERRA,ACT,AUSTRALIA</t>
  </si>
  <si>
    <t>FulfordSmith, SP (corresponding author), UNIV TASMANIA,INST ANTARCTIC &amp; SO OCEAN STUDIES,GPO BOX 252C,HOBART,TAS 7001,AUSTRALIA.</t>
  </si>
  <si>
    <t>0031-0182</t>
  </si>
  <si>
    <t>PALAEOGEOGR PALAEOCL</t>
  </si>
  <si>
    <t>Paleogeogr. Paleoclimatol. Paleoecol.</t>
  </si>
  <si>
    <t>10.1016/0031-0182(96)01657-4</t>
  </si>
  <si>
    <t>Geography, Physical; Geosciences, Multidisciplinary; Paleontology</t>
  </si>
  <si>
    <t>Physical Geography; Geology; Paleontology</t>
  </si>
  <si>
    <t>VB579</t>
  </si>
  <si>
    <t>WOS:A1996VB57900005</t>
  </si>
  <si>
    <t>Crame, JA</t>
  </si>
  <si>
    <t>A new oxytomid bivalve from the Upper Jurassic Lower Cretaceous of Antarctica</t>
  </si>
  <si>
    <t>PALAEONTOLOGY</t>
  </si>
  <si>
    <t>MORPHOLOGY; MOLLUSCA</t>
  </si>
  <si>
    <t>Praeaucellina umbonoradiata gen. et sp. nov. is a small pteriomorph bivalve from the Upper Jurassic-Lower Cretaceous of Antarctica which can be referred to the family Oxytomidae, within the superfamily Monotoidea. Sub-rounded to strongly obliquely elongated in outline, it is markedly inequivalve. The left valve is somewhat narrower than the right, and the latter possesses a clearly defined, but tiny, anterodorsal ear. This feature takes the form of a rounded blade which is strongly inclined with respect to the plane of commissure. This is a typical oxytomid feature, as is the presence of a pseudoctenolium. Indeed, there is now a considerable volume of morphological and stratigraphical evidence to suggest close phylogenetic ties with Late Jurassic-Early Cretaceous genera such as Aucellina and Oxytoma. Other austral oxytomids, such as Arctotis and Maccoyella, comprise a distinct morphological subgroup characterized by much thicker hinges. Whilst elucidation of the features of Praeaucellina helps to consolidate the taxonomic differences between the Oxytomidae and Buchiidae, it highlights further possible similarities between the former of these categories and the Monotidae. Resolution of phylogenetic relations within the Monotoidea will greatly assist studies of the evolution of Mesozoic high-latitude bivalve faunas.</t>
  </si>
  <si>
    <t>Crame, JA (corresponding author), BRITISH ANTARCTIC SURVEY,NERC,MADINGLEY RD,CAMBRIDGE CB3 0ET,ENGLAND.</t>
  </si>
  <si>
    <t>PALAEONTOLOGICAL ASSOC</t>
  </si>
  <si>
    <t>BRIT MUS NAT HIST-DEPT PALAEON CROMWELL RD, LONDON, ENGLAND SW7 5BD</t>
  </si>
  <si>
    <t>0031-0239</t>
  </si>
  <si>
    <t>VM497</t>
  </si>
  <si>
    <t>WOS:A1996VM49700005</t>
  </si>
  <si>
    <t>Burckle, LH; Stroeven, AP; Bronge, C; Miller, U; Wasell, A</t>
  </si>
  <si>
    <t>Deficiencies in the diatom evidence for a Pliocene reduction of the East Antarctic Ice Sheet</t>
  </si>
  <si>
    <t>PALEOCEANOGRAPHY</t>
  </si>
  <si>
    <t>GLACIAL HISTORY; TRANSANTARCTIC MOUNTAINS; VESTFOLD HILLS; DRY VALLEYS; SEDIMENTS; EVOLUTION</t>
  </si>
  <si>
    <t>Evidence for Pliocene reduction of the East Antarctic Ice Sheet (EAIS) has been inferred from the presence of Pliocene planktic marine diatoms in tills of the Sirius Group now exposed along the slopes of the Transantarctic Mountains. We highlight deficiencies in this diatom evidence for a Pliocene reduction of the EAIS. First, we examine what diatom habitats are left behind by a retreating ice sheet, in this case the Fennoscandian Ice Sheet (FIS), and find that diatoms should occur in planktic and benthic marine, brackish water, freshwater, and terrestrial habitats. We expect that during former reexpansions, these diverse diatom assemblages were picked up by the advancing FIS and deposited in tills. This is shown to be the case, and diatoms found in tills from Sweden and Finland reflect the many habitats over which the FIS passed. If there was a reduction of the EAIS during the Pliocene followed by renewed glaciation, diatoms from many different habitats should be found in the resulting tills of the Sirius Group. This is not the case. Only marine planktic diatoms and a few freshwater forms are reported. Similarly, vertical (downsection) distribution of diatoms in Sirius Group and Fennoscandian tills differ. While in the Sirius Group, diatoms appear restricted to surface and near-surface sediments, in Fennoscandia they are found throughout the tills. Such data do not support a Pliocene reduction model for the EAIS.</t>
  </si>
  <si>
    <t>UNIV STOCKHOLM, DEPT PHYS GEOL, S-10691 STOCKHOLM, SWEDEN; UNIV STOCKHOLM, DEPT QUATERNARY RES, S-10691 STOCKHOLM, SWEDEN</t>
  </si>
  <si>
    <t>Stockholm University; Stockholm University</t>
  </si>
  <si>
    <t>LAMONT DOHERTY EARTH OBSERV, PALISADES, NY 10964 USA.</t>
  </si>
  <si>
    <t>0883-8305</t>
  </si>
  <si>
    <t>1944-9186</t>
  </si>
  <si>
    <t>Paleoceanography</t>
  </si>
  <si>
    <t>10.1029/96PA01126</t>
  </si>
  <si>
    <t>Geosciences, Multidisciplinary; Oceanography; Paleontology</t>
  </si>
  <si>
    <t>Geology; Oceanography; Paleontology</t>
  </si>
  <si>
    <t>VM330</t>
  </si>
  <si>
    <t>WOS:A1996VM33000003</t>
  </si>
  <si>
    <t>Reid, K; Croxall, JP; Prince, PA</t>
  </si>
  <si>
    <t>The fish diet of black-browed albatross Diomedea melanophris and grey-headed albatross D-chrysostoma at South Georgia</t>
  </si>
  <si>
    <t>POLAR BIOLOGY</t>
  </si>
  <si>
    <t>ANTARCTIC MARION ISLAND; FEEDING ECOLOGY; MACQUARIE-ISLAND; FALKLAND-ISLANDS; FOOD; DISCARDS; TRAWLERS; SQUID; SEA</t>
  </si>
  <si>
    <t>The fish component of the diet of black-browed and grey-headed albatrosses at South Georgia was investigated by intercepting 155 meals from adults arriving to feed chicks during February 1986 and 1994. Fish represented 30% and 72% by mass of the diet of black-browed albatrosses and 14% and 60% by mass of the diet of grey-headed albatrosses in 1986 and 1994 respectively. We determined the identity and quantified the contribution (by numbers, size and mass) of fish species mainly by using otoliths (54 representing 9 taxa and 57 representing 17 taxa in black-browed and grey-headed albatross samples respectively). For black-browed albatrosses in 1986 the main fish prey was Patagonotothen guntheri (77% of otoliths, 51% of estimated fish biomass) and a single large specimen of Icichthys australis (40% estimated biomass), whereas in 1994 Pseudochaenichthys georgianus was the main fish prey (57% of estimated biomass) with Magnisudis prionosa (30%) and Champsocephalus gunnari (12%) also making substantial contributions. Grey-headed albatross samples from 1986 were dominated by southern lampreys (40% by number, 79% of estimated biomass), lanternfish (32% of numbers, 9% by mass) and Patagonotothen guntheri (11% by mass); in 1994 Champsocephalus gunnari (42% by numbers, 24% by mass), Magnisudis prionosa (13% by number, 36% by mass), Muraenolepis microps (90% by number), Pseudochaemichthys georgianus (15% by mass) and lanternfish (18% by number but only 1% by mass) were the main prey. The importance of Patagonotothen guntheri to both species in 1986 and its absence in 1994 probably reflect albatrosses obtaining it from the commercial fishery, which was active in 1986 but closed in 1994. Otherwise the fish diet of black-browed albatrosses is dominated by krill-feeding fish, characteristic of the waters of the South Georgia shelf. In contrast, the grey-headed albatross diet comprises deeper water mesopelagic species, especially lanternfish, which reflect its affinity for the Antarctic Polar Frontal Zone and associated oceanic upwellings.</t>
  </si>
  <si>
    <t>Reid, K (corresponding author), BRITISH ANTARCTIC SURVEY,NERC,HIGH CROSS,MADINGLEY RD,CAMBRIDGE CB3 0ET,ENGLAND.</t>
  </si>
  <si>
    <t>0722-4060</t>
  </si>
  <si>
    <t>POLAR BIOL</t>
  </si>
  <si>
    <t>Polar Biol.</t>
  </si>
  <si>
    <t>Biodiversity Conservation; Ecology</t>
  </si>
  <si>
    <t>Biodiversity &amp; Conservation; Environmental Sciences &amp; Ecology</t>
  </si>
  <si>
    <t>VC925</t>
  </si>
  <si>
    <t>WOS:A1996VC92500002</t>
  </si>
  <si>
    <t>Kawaguchi, S; Takahashi, Y</t>
  </si>
  <si>
    <t>Antarctic krill (Euphausia superba Dana) eat salps</t>
  </si>
  <si>
    <t>FEEDING-BEHAVIOR; AUSTRAL SUMMER; THALIACEA; TUNICATA; SEA</t>
  </si>
  <si>
    <t>Feeding behaviour of Antarctic krill (Euphausia superba) on salps was observed in shipboard experiments during the 1994/1995 Kaiyo Maru Antarctic Ocean research cruise. The feeding rate was more than 0.5 salp/krill per day. When offered ethanol extracts of four prey types, salps, phytoplankton, krill and polychaetes, krill preferred the salp extracts. This evidence implies that the substances extracted from salps were most attractive to krill. These results might indicate a tight ecological relationship between krill and salps.</t>
  </si>
  <si>
    <t>Kawaguchi, S (corresponding author), NATL RES INST FAR SEAS FISHERIES,5-7-1 ORIDO,SHIMIZU,SHIZUOKA 424,JAPAN.</t>
  </si>
  <si>
    <t>Kawaguchi, So/N-1795-2017</t>
  </si>
  <si>
    <t>Kawaguchi, So/0000-0002-2042-5095</t>
  </si>
  <si>
    <t>WOS:A1996VC92500003</t>
  </si>
  <si>
    <t>Martinez, R</t>
  </si>
  <si>
    <t>Psychrophilic and psychrotrophic respiratory metabolism in Antarctic microplankton</t>
  </si>
  <si>
    <t>ELECTRON-TRANSPORT ACTIVITY; MARINE PHYTOPLANKTON; BRANSFIELD STRAIT; SPRING BLOOM; ETS-ACTIVITY; WEDDELL SEA; BARENTS SEA; ICE EDGE; TEMPERATURE; SUMMER</t>
  </si>
  <si>
    <t>The activity of the respiratory Electron Transfer System (ETS) was measured in total microplankton ( &lt; 200-mu m size fraction) and nanoplankton ( &lt; 20-mu m size fraction) from the Bransfield Strait, during the ECOANTAR 1993-1994 cruise of the Spanish B.I.O. Hesperides in January 1994. Activity variation in response to temperature was measured at three stations belonging to three different water masses that showed in situ temperatures ranging from - 0.57 to 1.30 degrees C. Subsamples from each station were assayed for ETS activity at 11 temperatures in the - 3 to 20 degrees C range. The results showed a bimodal activity-temperature variation in plankton from the lower in situ temperatures, with a peak in activity at 0 degrees C, and a minimum at 3 degrees C, with subsequent continuous increase up to absolute maxima at 15 degrees C. The water mass with higher than 0 degrees C temperature did not show the 0 degrees C activity peak. The results suggest the existence, in water masses with in situ temperature near or below 0 degrees C, of psychrophilic microbial populations with a narrow temperature range of respiratory enzyme activity, coexisting with more numerous and widespread psychrotrophs, or cold-tolerant populations, whose ETSs showed a continuous increase in activity in the - 3 to 15 degrees C temperature range. Arrhenius activation energies (E(a)) of total microplankton ranged from 3 to 17 kcal mole(-1), and the Q(10) from 1.2 to 3.5. These facts point to the existence of differentiated biochemical adaptations and acclimations to low temperature in polar plankton, an issue that has been much discussed in the recent past.</t>
  </si>
  <si>
    <t>Martinez, R (corresponding author), UNIV CANTABRIA,DEPT CIENCIAS AGUA,E-39005 SANTANDER,SPAIN.</t>
  </si>
  <si>
    <t>10.1007/BF02329067</t>
  </si>
  <si>
    <t>WOS:A1996VC92500004</t>
  </si>
  <si>
    <t>Erseus, C; Rota, E</t>
  </si>
  <si>
    <t>Tubificidae (Oligochaeta) from the Ross Sea (Antarctica), with descriptions of one new genus and two new species</t>
  </si>
  <si>
    <t>BARRIER-REEF; REVISION; PHALLODRILINAE; SUBFAMILIES</t>
  </si>
  <si>
    <t>Three species, Topodrilus gelidus sp. nov. (subfamily Rhyacodrilinae), Rossidrilus terraenovae gen. et sp. nov. (Limnodriloidinae), and a second unnamed species of Limnodriloidinae, are reported from marine sediments in Terra Nova Bay, Ross Sea. Torodrilus gelidus is distinguished from T. lowryi Cook, 1970 by its setal pattern (with few exceptions, both anterior and posterior setae are single-pointed in sexually mature specimens of T. gelidus) and the morphology of its male protuberances (the latter folded over a midventral bursa in segment XI). Rossidrilus terraenovae is characterized by large diverticula attached to the oesophagus in the posterior part of segment IX, unpaired male and spermathecal pores, heavily muscular and entally ciliated atrial ampullae, elongate prostatic pads, and a deep, unpaired and muscular, copulatory sac. It is the first species of its subfamily to be described from Antarctic waters.</t>
  </si>
  <si>
    <t>UNIV SIENA,DIPARTIMENTO BIOL EVOLUT,I-53100 SIENA,ITALY</t>
  </si>
  <si>
    <t>University of Siena</t>
  </si>
  <si>
    <t>Erseus, C (corresponding author), SWEDISH MUSEUM NAT HIST,DEPT INVERTEBRATE ZOOL,BOX 50007,S-10405 STOCKHOLM,SWEDEN.</t>
  </si>
  <si>
    <t>Rota, Emilia/0000-0002-8235-6419</t>
  </si>
  <si>
    <t>WOS:A1996VC92500005</t>
  </si>
  <si>
    <t>Gili, JM; Alva, V; Pages, F; Kloser, H; Arntz, WE</t>
  </si>
  <si>
    <t>Benthic diatoms as the major food source in the sub-Antarctic marine hydroid Silicularia rosea</t>
  </si>
  <si>
    <t>PARTICLE CAPTURE; MECHANISMS; ECOLOGY; SEA</t>
  </si>
  <si>
    <t>Analysis of the gut contents and scanning electron microscopy examination of the benthic hydroid Silicularia rosea from intertidal communities of Potter Cove (King George Island, South Shetlands) suggest that diatoms are the principal source of food for this species. The great number of items captured daily by each polyp (a mean of 287 in January and 162 in December) and the benthic origin of these prey items suggest an adaptation to daily resuspension processes caused by tidal currents. This is an unusual trophic strategy for a benthic hydroid, which would result in an important degree of independence from the highly fluctuating planktonic food conditions in Antarctic waters.</t>
  </si>
  <si>
    <t>ALFRED WEGENER INST POLAR &amp; MARINE RES,D-27658 BREMERHAVEN,GERMANY</t>
  </si>
  <si>
    <t>Helmholtz Association; Alfred Wegener Institute, Helmholtz Centre for Polar &amp; Marine Research</t>
  </si>
  <si>
    <t>Gili, JM (corresponding author), CSIC,INST CIENCIES MAR,PLACA MAR S-N,E-08039 BARCELONA,SPAIN.</t>
  </si>
  <si>
    <t>WOS:A1996VC92500007</t>
  </si>
  <si>
    <t>Bargagli, R; Nelli, L; Ancora, S; Focardi, S</t>
  </si>
  <si>
    <t>Elevated cadmium accumulation in marine organisms from Terra Nova Bay (Antarctica)</t>
  </si>
  <si>
    <t>TRACE-METAL CONCENTRATIONS; HEAVY-METALS; WEST GREENLAND; MINKE WHALES; MERCURY; OCEAN; ZINC; CRUSTACEANS; COPPER; SEALS</t>
  </si>
  <si>
    <t>As a contribution towards identification of the principal environmental factors involved in cadmium accumulation in Antarctic marine organisms and the establishment of a baseline near the Italian Antarctic Station ''Baia Terra Nova'', surface sediments, plankton and benthic organisms were studied in coastal waters of Terra Nova Bay (Ross Sea). The cadmium content of sediments was similar to that regarded as background in most marine coastal areas, whereas in surface water, phyto- and zooplankton it was similar to values measured in areas of enhanced upwelling. Algal and animal taxa dominating benthic associations had a higher cadmium content than related species from other seas. Very high concentrations of the metal were found in sponges (10-80 mu g/g dw) and in the digestive gland of molluscs (up to 345 mu g/g in Neobuccinum eatoni). The rapid regeneration of cadmium and its natural occurrence and bioavailability in highly productive coastal waters seem to be responsible for cadmium accumulation in the tissues of marine organisms near the ''Baia Terra Nova'' station.</t>
  </si>
  <si>
    <t>Bargagli, R (corresponding author), UNIV SIENA, DEPT ENVIRONM BIOL, VIA CERCHIA 3, I-53100 SIENA, ITALY.</t>
  </si>
  <si>
    <t>ANCORA, STEFANIA/AAG-6281-2021</t>
  </si>
  <si>
    <t>Ancora, Stefania/0000-0002-2716-3526</t>
  </si>
  <si>
    <t>WOS:A1996VC92500008</t>
  </si>
  <si>
    <t>Kirkwood, JM</t>
  </si>
  <si>
    <t>The developmental rate of Euphausia crystallorophias larvae in Ellis Fjord, Vestfold Hills, Antarctica</t>
  </si>
  <si>
    <t>SOUTHERN WEDDELL SEA; KRILL; ABUNDANCE; SUPERBA; WINTER</t>
  </si>
  <si>
    <t>Euphausia crystallorophias is the dominant zooplankton species in the neritic seas of Antarctica, where it occurs in similar abundances to those of Euphausia super bn in more offshore areas. Despite its great abundance and probable ecological significance, few details are known of this species' development, life history and ecology. This study found that E. crystallorophias spawned in Ellis Fjord from late November to early December and completed its larval development under the sea ice during the Antarctic winter. The mean time for E. crystallorophias eggs to develop to furcilia stage VI was 235.5 days, which is virtually identical to the developmental time already reported in the laboratory, but almost twice that of E. superba. This slow development rate is likely to be due either to the low water temperatures (&lt; 0 degrees C) in which E. crystallorophias lives, or to low levels of food being available over winter.</t>
  </si>
  <si>
    <t>MONASH UNIV,DEPT ECOL &amp; EVOLUTIONARY BIOL,CLAYTON,VIC 3168,AUSTRALIA</t>
  </si>
  <si>
    <t>WOS:A1996VC92500010</t>
  </si>
  <si>
    <t>Erlich, RN; Astorga, A; Sofer, Z; Pratt, LM; Palmer, SE</t>
  </si>
  <si>
    <t>Palaeoceanography of organic-rich rocks of the Loma Chumico Formation of Costa Rica, Late Cretaceous, eastern Pacific</t>
  </si>
  <si>
    <t>SEDIMENTOLOGY</t>
  </si>
  <si>
    <t>NICOYA OPHIOLITE COMPLEX; DEEP-SEA SEDIMENTS; MONTEREY FORMATION; NORTHERN CALIFORNIA; VOLCANIC SEQUENCES; CONTINENTAL-MARGIN; EQUATORIAL PACIFIC; GEOLOGIC HISTORY; CARIBBEAN REGION; WESTERN PACIFIC</t>
  </si>
  <si>
    <t>The Late Cretaceous (late Cenomanian-Campanian) Loma Chumico Formation consists of laminated to massive bedded siliceous shales, cherts, ash fall tuffs/volcanic glass beds and volcaniclastic sandstones. The Loma Chumico Formation is at least 630 m thick (core data) in the Tempisque Basin, and can be subdivided in the subsurface into organic-rich and organic-lean (total organic carbon &lt;1%) facies. Rock-Eval total organic carbon (TOC) data show that TOC in the organic-rich facies averages 15.5%, with values as high as 33%. Inorganic geochemical, petrological and sedimentological analyses indicate that all the lithologies of the Loma Chumico Formation were deposited in middle shelf to outer slope environments adjacent to an active subaerial island are. The organic geochemistry and palaeontology of the Loma Chumico Formation help constrain the factors that controlled biological productivity in the region during the Late Cretaceous. Biomarkers, identified in organic-rich facies by gas chromatography/mass spectrometry (GC/MS), show a high abundance of total steranes relative to hopanes in the Morote-1 core, indicating algal-dominated organic input. The hopane-to-sterane ratio of the extract from the Manzanillo-1 core indicates a relatively high bacterial component to the organic matter. Upwelling and extrusive volcanism were the most important factors that controlled nutrient supply (including silica flux) and biological productivity within the Loma Chumico Formation depositional system. Episodic radiolarian, dinoflagellate or diatom 'blooms', instigated by rapid infusions of volcanogenic silica, may have resulted in expansion of the oxygen minimum zone (OMZ), enhancing the preservation of organic matter. Productivity appears to have been uniform, even during deposition of the organic-lean facies. The findings of this study suggest that ocean-wide anoxia in the eastern Pacific was unlikely during the Late Cretaceous. High TOC contents of organic-rich radiolarites from central Caribbean Deep Sea Drilling Project (DSDP) sites may be related to upwelling produced;in the eastern Pacific by convergence of the easterly Trade Winds (Eastern Pacific Equatorial Upwelling Zone), or may be part of a more complex Pacific-Atlantic Ocean interaction. The end of deposition of organic-rich rocks began near the end of the latest Santonian-earliest Campanian in the central Caribbean and Costa Pica. Palaeoceanographic models suggest that improved circulation and ventilation of bottom waters due to early opening of the North Atlantic-South Atlantic seaway may explain this observation. This may represent the influx of a previously unrecognized source of colder, oxygenated intermediate/bottom water (proto-Antarctic Intermediate Water) into the Late Cretaceous central Atlantic and eastern Pacific oceans.</t>
  </si>
  <si>
    <t>REFINADORA COSTARRICENSE PETR SA, SAN JOSE, COSTA RICA; AMOCO EXPLORAT &amp; PROD TECHNOL GRP, HOUSTON, TX 77253 USA; INDIANA UNIV, DEPT GEOL SCI, BLOOMINGTON, IN 47405 USA; AMOCO TULSA TECHNOL CTR, TULSA, OK 74135 USA</t>
  </si>
  <si>
    <t>Indiana University System; Indiana University Bloomington</t>
  </si>
  <si>
    <t>Erlich, RN (corresponding author), AMOCO OVERSEAS EXPLORAT CO, 501 WESTLAKE PK BLVD, POB 3092, HOUSTON, TX 77253 USA.</t>
  </si>
  <si>
    <t>0037-0746</t>
  </si>
  <si>
    <t>Sedimentology</t>
  </si>
  <si>
    <t>10.1111/j.1365-3091.1996.tb02021.x</t>
  </si>
  <si>
    <t>VC775</t>
  </si>
  <si>
    <t>WOS:A1996VC77500007</t>
  </si>
  <si>
    <t>vanAarde, R; Ferreira, S; Wassenaar, T; Erasmus, DG</t>
  </si>
  <si>
    <t>With the cats away the mice may play</t>
  </si>
  <si>
    <t>SOUTH AFRICAN JOURNAL OF SCIENCE</t>
  </si>
  <si>
    <t>PRINCE-EDWARD-ISLANDS; SUB-ANTARCTIC MARION; FERAL HOUSE MICE; IMPACT</t>
  </si>
  <si>
    <t>vanAarde, R (corresponding author), UNIV PRETORIA,MAMMAL RES INST,ZA-0002 PRETORIA,SOUTH AFRICA.</t>
  </si>
  <si>
    <t>BUREAU SCIENTIFIC PUBL</t>
  </si>
  <si>
    <t>PRETORIA</t>
  </si>
  <si>
    <t>P O BOX 1758, PRETORIA 0001, SOUTH AFRICA</t>
  </si>
  <si>
    <t>0038-2353</t>
  </si>
  <si>
    <t>S AFR J SCI</t>
  </si>
  <si>
    <t>S. Afr. J. Sci.</t>
  </si>
  <si>
    <t>VW955</t>
  </si>
  <si>
    <t>WOS:A1996VW95500002</t>
  </si>
  <si>
    <t>Blume, HP; Schneider, D; Bolter, M</t>
  </si>
  <si>
    <t>Organic matter accumulation in and podzolization of Antarctic soils</t>
  </si>
  <si>
    <t>ZEITSCHRIFT FUR PFLANZENERNAHRUNG UND BODENKUNDE</t>
  </si>
  <si>
    <t>CHRISTIAN ALBRECHTS UNIV KIEL,INST POLAR ECOL,D-24098 KIEL,GERMANY</t>
  </si>
  <si>
    <t>University of Kiel</t>
  </si>
  <si>
    <t>Blume, HP (corresponding author), CHRISTIAN ALBRECHTS UNIV KIEL,INST PLANT NUTR &amp; SOIL SCI,GUTENBERGSTR 76-78,D-24098 KIEL,GERMANY.</t>
  </si>
  <si>
    <t>VCH PUBLISHERS INC</t>
  </si>
  <si>
    <t>DEERFIELD BEACH</t>
  </si>
  <si>
    <t>303 NW 12TH AVE, DEERFIELD BEACH, FL 33442-1788</t>
  </si>
  <si>
    <t>0044-3263</t>
  </si>
  <si>
    <t>Z PFLANZ BODENKUNDE</t>
  </si>
  <si>
    <t>Z. Pflanzen. Bodenk.</t>
  </si>
  <si>
    <t>10.1002/jpln.1996.3581590417</t>
  </si>
  <si>
    <t>Agronomy; Plant Sciences; Soil Science</t>
  </si>
  <si>
    <t>Agriculture; Plant Sciences</t>
  </si>
  <si>
    <t>VG805</t>
  </si>
  <si>
    <t>WOS:A1996VG80500016</t>
  </si>
  <si>
    <t>Mironov, AN</t>
  </si>
  <si>
    <t>Holasteroid echinoids .3. Helgocystis and a new genus rictocystis</t>
  </si>
  <si>
    <t>ZOOLOGICHESKY ZHURNAL</t>
  </si>
  <si>
    <t>A new pourtalesiid echinoid Rictocystis jensenae g. et sp. n. is found in low-latitude region of the Indian Ocean and the western Pacific at the depths of 3070-4920 m. The new genus is morphologically similar to Helgocystis and Echinosigra and differs from them by the unique combination of primitive and specialized characters. The only species of Helgocystis, H. carinata, is redescribed according to the specimens from the South Sandwich Trench in the Antarctic. Rictocystis and Echinosigra have the same morphological adaptations to burrowing which are the result of convergent evolution.</t>
  </si>
  <si>
    <t>Mironov, AN (corresponding author), RUSSIAN ACAD SCI,INST OCEANOL,MOSCOW 117218,RUSSIA.</t>
  </si>
  <si>
    <t>Mironov, Alexander N./A-5335-2017</t>
  </si>
  <si>
    <t>0044-5134</t>
  </si>
  <si>
    <t>ZOOL ZH</t>
  </si>
  <si>
    <t>Zool. Zhurnal</t>
  </si>
  <si>
    <t>VN474</t>
  </si>
  <si>
    <t>WOS:A1996VN47400001</t>
  </si>
  <si>
    <t>Fredericq, S; Ramirez, ME</t>
  </si>
  <si>
    <t>Systematic studies of the antarctic species of the Phyllophoraceae (Gigartinales, Rhodophyta) based on rbcL sequence analysis</t>
  </si>
  <si>
    <t>HYDROBIOLOGIA</t>
  </si>
  <si>
    <t>15th International Seaweed Symposium</t>
  </si>
  <si>
    <t>JAN, 1995</t>
  </si>
  <si>
    <t>VALDIVIA, CHILE</t>
  </si>
  <si>
    <t>antarctic seaweeds; molecular systematics; Phyllophoraceae; rbcL; Rhodophyta</t>
  </si>
  <si>
    <t>MARINE RED ALGAE; BIOGEOGRAPHY; GENUS</t>
  </si>
  <si>
    <t>The taxonomic placement of four antarctic species of the marine red algal family Phyllophoraceae (Gigartinales) is assessed within a preliminary molecular phylogeny of the family based on direct sequence analysis of the chloroplast gene rbcL. Parsimony analysis of rbcL sequences indicates that Gymnogongrus antarcticus and Gymnogongrus turquetii cluster in a clade consisting predominantly of southern hemisphere species currently placed in Gymnogongrus and Ahnfeltiopsis, whereas Phyllophora ahnfeltioides and Phyllophora antarctica cluster in a separate clade that is widely divergent from the northern hemisphere Phyllophora clade. Results from molecular and morphological data challenge the current taxonomic concept that type of life history is a phylogenetically valid criterion for recognition of genera in the Phyllophoraceae.</t>
  </si>
  <si>
    <t>DUKE UNIV,DEPT BOT,DURHAM,NC 27708; MUSEO NACL HIST NAT,SECC BOT,SANTIAGO,CHILE</t>
  </si>
  <si>
    <t>Duke University</t>
  </si>
  <si>
    <t>0018-8158</t>
  </si>
  <si>
    <t>Hydrobiologia</t>
  </si>
  <si>
    <t>JUL 26</t>
  </si>
  <si>
    <t>VG102</t>
  </si>
  <si>
    <t>WOS:A1996VG10200022</t>
  </si>
  <si>
    <t>Cormaci, M; Furnari, G; Scammacca, B; Alongi, G</t>
  </si>
  <si>
    <t>Summer biomass of a population of Iridaea cordata (Gigartinaceae, Rhodophyta) from Antarctica</t>
  </si>
  <si>
    <t>Antarctica; biomass; Iridaea cordata; Rhodophyta; seaweed</t>
  </si>
  <si>
    <t>TERRA-NOVA BAY; ROSS SEA</t>
  </si>
  <si>
    <t>Results of a seasonal study on biomass in an infralittoral population of Iridaea cordata from Terra Nova Bay (Boss Sea, Antarctica) are reported. Thalli were collected during the IX Italian Antarctic Expedition (austral summer 1993-94). The population studied is that living at depths of 4 to 6 m, where the highest density of plants occurred. The highest value of biomass (wet weight 3440 g m(-2)) was found at the beginning of summer. In that period 72.5% of biomass was from 128 specimens belonging to weight classes 8 (&gt;16 to 32 g) to 10 (&gt;64 g), corresponding to 13.4% of the population in numbers. Small (&lt;1 g) and medium (1 to 8 g) specimens provided the remaining biomass of 5% and 22.5%, respectively. During the month of January, the number of heavy specimens decreased. At the end of that month biomass reached a minimum of 2225 g m(-2). In February the biomass increased to 3169 g m(-2), 72% of which was from 120 specimens belonging to weight classes 7 (&gt;8 to 16 g) to 9 (&gt;32 to 64 g), which numerically represented 18.5% of the population. Data showed that biomass depended mainly on the presence of large heavy specimens, even though they were always few in number. Moreover, the occurrence of such large thalli at the beginning of summer suggests that Iridaea cordata continues to grow during the long antarctic winter.</t>
  </si>
  <si>
    <t>Cormaci, M (corresponding author), UNIV CATANIA,DIPARTIMENTO BOT,VIA A LONGO 19,I-95125 CATANIA,ITALY.</t>
  </si>
  <si>
    <t>WOS:A1996VG10200041</t>
  </si>
  <si>
    <t>Matsuhiro, B; Urzua, CC</t>
  </si>
  <si>
    <t>The acidic polysaccharide from Palmaria decipiens (Palmariales, Rhodophyta)</t>
  </si>
  <si>
    <t>acidic polysaccharide; Leptosomia simplex; Palmaria decipiens; Rhodophyta; seaweed</t>
  </si>
  <si>
    <t>C-13-NMR SPECTROSCOPY; SPECTRA; XYLAN; ALGAE</t>
  </si>
  <si>
    <t>Palmaria decipiens, one of the most abundant red seaweeds of the chilean Antarctic, was collected in King George Island. The hot water extract (26% yield) showed by acid hydrolysis to contain xylose, galactose and traces of glucose. Fractionation with cetrimide gave a soluble neutral xylan and an insoluble fraction. The insoluble fraction afforded an acidic polysaccharide that contained 4.8% of uronic acids, 2.8% of sulfate and 18.9% of protein. Polyacrylamide gel electrophoresis showed that it was homogeneous. The GLC and HPLC analysis of the total acidic hydrolysis products showed that the acidic polysaccharide was composed of the neutral sugars galactose and xylose in the molar ratio 8.2:1.0 and of galacturonic and glucuronic acid in the ratio 1.5:1.0. The second-derivative FT-IR spectrum showed the characteristic amide I, II and III bands of proteins. Alkaline cleavage with 0.1 M NaOH indicated the presence of a glycoprotein with O-glycosidic linkage. Results found in this work suggest that the acidic polysaccharide extracted from Palmaria decipiens is an acidic xylogalactan-protein complex.</t>
  </si>
  <si>
    <t>Matsuhiro, B (corresponding author), UNIV SANTIAGO CHILE, FAC QUIM &amp; BIOL, CASILLA 307, SANTIAGO 2, CHILE.</t>
  </si>
  <si>
    <t>1573-5117</t>
  </si>
  <si>
    <t>Science Citation Index Expanded (SCI-EXPANDED); Conference Proceedings Citation Index - Science (CPCI-S)</t>
  </si>
  <si>
    <t>WOS:A1996VG10200074</t>
  </si>
  <si>
    <t>Pestarino, M; Vallarino, M</t>
  </si>
  <si>
    <t>Immunoreactive Phe-Met-Arg-Phe-NH2-like peptides in the brain of the antarctic icefish, Chionodraco hamatus</t>
  </si>
  <si>
    <t>NEUROSCIENCE LETTERS</t>
  </si>
  <si>
    <t>Phe-Met-Arg-Phe-NH2; brain; immunocytochemistry; Antarctic fish (Chionodraco hamatus)</t>
  </si>
  <si>
    <t>FMRFAMIDE-LIKE IMMUNOREACTIVITY; CARASSIUS-AURATUS; FISHES; NEUROPEPTIDE; PITUITARY; RETINA</t>
  </si>
  <si>
    <t>The distribution of Phe-Met-Arg-Phe-NH2 (FMRFamide)-like immunoreactive peptides was investigated in the brain of the antarctic icefish, Chionodraco hamatus, using the indirect immunofluorescence technique. Three main groups of immunoreactive perikarya were respectively localized in the nucleus entopeduncularis of the telencephalon, the nucleus preopticus periventricularis of the hypothalamus, and within the nucleus oculomotorius of the mesencephalon. Delicate FMRFamide positive nerve fibers were distributed in several brain regions of the forebrain and brainstem. In particular, these fibers densely innervated the caudal part of the dorsomedial pallium, the hypothalamus, the thalamus, the mesencephalic tegmentum and the optic tectum. The distribution pattern of the FMRFamide-like immunoreactivity was compared with that reported in previous studies in other teleost species. The anatomical organization of the FMRFamide-like immunoreactive peptidergic system in the brain of Chionodraco hamatus suggests that a FMRFamide-like peptide may play a role as a neuromodulator in fish adapted to the extreme Antarctic environment.</t>
  </si>
  <si>
    <t>UNIV GENOA, INST COMPARAT ANAT, VIALE BENEDETTO XV 5, I-16132 GENOA, ITALY.</t>
  </si>
  <si>
    <t>Pestarino, Mario/AAN-8128-2021; Pestarino, Mario/B-9062-2011</t>
  </si>
  <si>
    <t>Pestarino, Mario/0000-0003-1681-8950</t>
  </si>
  <si>
    <t>ELSEVIER IRELAND LTD</t>
  </si>
  <si>
    <t>CLARE</t>
  </si>
  <si>
    <t>ELSEVIER HOUSE, BROOKVALE PLAZA, EAST PARK SHANNON, CO, CLARE, 00000, IRELAND</t>
  </si>
  <si>
    <t>0304-3940</t>
  </si>
  <si>
    <t>1872-7972</t>
  </si>
  <si>
    <t>NEUROSCI LETT</t>
  </si>
  <si>
    <t>Neurosci. Lett.</t>
  </si>
  <si>
    <t>10.1016/0304-3940(96)12815-9</t>
  </si>
  <si>
    <t>Neurosciences</t>
  </si>
  <si>
    <t>Neurosciences &amp; Neurology</t>
  </si>
  <si>
    <t>VA983</t>
  </si>
  <si>
    <t>WOS:A1996VA98300006</t>
  </si>
  <si>
    <t>Levin, I; Hesshaimer, V</t>
  </si>
  <si>
    <t>Refining of atmospheric transport model entries by the globally observed passive tracer distributions of (85)krypton and sulfur hexafluoride (SF6)</t>
  </si>
  <si>
    <t>CARBON-DIOXIDE; KR-85</t>
  </si>
  <si>
    <t>Our high precision database of the global distribution of SF6 in the troposphere [Maiss et al., 1996] is used in a two-dimensional atmospheric transport model (2D-HD model) to study the behavior of this new tracer in comparison to the classical global atmospheric transport tracer krypton 85. The 2D-HD model grid has been derived from the three-dimensional Hamburg TM2 model with the same resolution in the vertical and meridional direction and was designed to run on any standard personal computer. The same vertical convection scheme and wind fields as in the TM2 model, reduced to two dimensions, were used in the calculations. In addition, the horizontal diffusion parameter of the model was adjusted by matching the model-estimated mean meridional Kr-85 distribution with observations over the Atlantic Ocean. To simulate global tropospheric SF6 concentrations, an almost linearly increasing SF6 source strength has been applied since 1970. The latitudinal distribution of the SF6 source was assumed to be similar to the global electrical power production. Excellent agreement between SF6 model results and observations is achieved with the Kr-85-tuned 2D-HD transport model with respect to the global meridional concentration distribution, and particularly in middle to high northern latitudes. In the southern hemisphere at the German Antarctic station Neumayer, a significant seasonal cycle of SF6 has been observed which is reproduced by the model, however, with a smaller amplitude. This finding may point to possible shortcomings of the model's transport scheme when simulating the seasonality of stratosphere-troposphere exchange in high southern latitudes.</t>
  </si>
  <si>
    <t>UNIV HEIDELBERG, INST UMWELTPHYS, NEUENHEIMER FELD 366, D-69120 HEIDELBERG, GERMANY.</t>
  </si>
  <si>
    <t>JUL 20</t>
  </si>
  <si>
    <t>D11</t>
  </si>
  <si>
    <t>10.1029/96JD01058</t>
  </si>
  <si>
    <t>UY275</t>
  </si>
  <si>
    <t>WOS:A1996UY27500005</t>
  </si>
  <si>
    <t>Edouard, S; Legras, B; Zeitlin, V</t>
  </si>
  <si>
    <t>The effect of dynamical mixing in a simple model of the ozone hole</t>
  </si>
  <si>
    <t>ANTARCTIC VORTEX; STRATOSPHERE; WINTER; TURBULENCE; SURGERY; WAVES</t>
  </si>
  <si>
    <t>The role of the horizontal dynamical mixing on the ozone destruction by chlorine in the polar stratosphere is investigated. We use a one- dimensional high-resolution model to represent the microstructure of chemical species distribution on which the effective reactivity depends. The chemical model is idealized by only considering two species, ozone and chlorine (assumed to be under the active form Cl0). Ozone destruction is proportional to the square of chlorine content. We compare the effects of a chaotic type of mixing, represented as a Bernoulli map over the unit interval, with, purely diffusive mixing, which is used in most parameterizations of turbulence. The comparison is done for various values of the chemical reactivity constant. Owing to the nonlinearity of the chemical reaction, reactivity decreases with mixing if the chemical constant is small, while it increases with mixing for large values of the chemical constant. In any situation, large discrepancies in the ozone destruction are observed between chaotic and diffusive mixing, indicating the need for a better representation of the mixing processes in studies of stratospheric chemistry.</t>
  </si>
  <si>
    <t>Edouard, S (corresponding author), ECOLE NORMALE SUPER, METEOROL DYNAM LAB, 24 RUE LHOMOND, F-75231 PARIS 05, FRANCE.</t>
  </si>
  <si>
    <t>Legras, Bernard/AAE-1352-2019; Legras, Bernard/HNI-8473-2023</t>
  </si>
  <si>
    <t>Legras, Bernard/0000-0002-3756-7794</t>
  </si>
  <si>
    <t>10.1029/96JD00856</t>
  </si>
  <si>
    <t>WOS:A1996UY27500007</t>
  </si>
  <si>
    <t>MacColl, R; Eisele, LE; Williams, EC; Bowser, SS</t>
  </si>
  <si>
    <t>The discovery of a novel R-phycoerythrin from an Antarctic Red Alga</t>
  </si>
  <si>
    <t>JOURNAL OF BIOLOGICAL CHEMISTRY</t>
  </si>
  <si>
    <t>BILIN ATTACHMENT SITES; ENERGY-TRANSFER; GAMMA-SUBUNITS; CYANOBACTERIUM; SYNECHOCOCCUS</t>
  </si>
  <si>
    <t>A novel biliprotein, named R-phycoerythrin IV, has been discovered, It absorbs blue light better than any other known red algal biliprotein. The protein was found in Phyllophora antarctica, a benthic macroalga, which grows beneath the coastal waters of McMurdo Sound, Antarctica. Fluorescence emission and fluorescence excitation polarization spectroscopy demonstrated that R-phycoerythrin IV behaved as a typical R-phycoerythrin in the functioning of energy migration and has an emission maximum at 577 nn. The circular dichroism (CD) spectrum of the chromophores was compared with visible absorption spectrum, and both were deconvoluted. This process showed the energy states of various individual chromophores. The molecular weight of the protein suggested a alpha(6) beta(6) gamma polypeptide structure, and far UV CD studies revealed polypeptides with highly alpha-helical secondary structures, Dynamic light scattering indicated that the protein had a 5.54 nm radius, and its shape was nonspherical, R-phycoerythrin was also purified from a second benthic Antarctic red alga, Iridaea cordata. Its spectroscopic properties were similar to those of some R-phycoerythrins from nonpolar regions. The unique spectroscopic properties of R-phycocerythrin IV may help enable the alga to occupy its niche deeper in the water column than the red alga that has the typical R-phycoerythrin.</t>
  </si>
  <si>
    <t>SUNY ALBANY,DEPT BIOMED SCI,ALBANY,NY 12201</t>
  </si>
  <si>
    <t>State University of New York (SUNY) System; State University of New York (SUNY) Albany</t>
  </si>
  <si>
    <t>MacColl, R (corresponding author), NYSDOH,WADSWORTH CTR,POB 509,ALBANY,NY 12201, USA.</t>
  </si>
  <si>
    <t>AMER SOC BIOCHEMISTRY MOLECULAR BIOLOGY INC</t>
  </si>
  <si>
    <t>BETHESDA</t>
  </si>
  <si>
    <t>9650 ROCKVILLE PIKE, BETHESDA, MD 20814</t>
  </si>
  <si>
    <t>0021-9258</t>
  </si>
  <si>
    <t>J BIOL CHEM</t>
  </si>
  <si>
    <t>J. Biol. Chem.</t>
  </si>
  <si>
    <t>JUL 19</t>
  </si>
  <si>
    <t>10.1074/jbc.271.29.17157</t>
  </si>
  <si>
    <t>Biochemistry &amp; Molecular Biology</t>
  </si>
  <si>
    <t>UX943</t>
  </si>
  <si>
    <t>WOS:A1996UX94300029</t>
  </si>
  <si>
    <t>Welch, KA; Lyons, WB; Graham, E; Neumann, K; Thomas, JM; Mikesell, D</t>
  </si>
  <si>
    <t>Determination of major element chemistry in terrestrial waters from Antarctica by ion chromatography</t>
  </si>
  <si>
    <t>JOURNAL OF CHROMATOGRAPHY A</t>
  </si>
  <si>
    <t>8th International Ion Chromatography Symposium</t>
  </si>
  <si>
    <t>OCT 01-05, 1995</t>
  </si>
  <si>
    <t>DALLAS, TX</t>
  </si>
  <si>
    <t>water analysis; inorganic anions; inorganic cations</t>
  </si>
  <si>
    <t>FRYXELL BASIN; SNOW</t>
  </si>
  <si>
    <t>As part of the new Long Term Ecological Research (LTER) project in the McMurdo Dry Valleys of Antarctica, a systematic aqueous geochemical sampling program has been undertaken. A series of terrestrial water samples have been collected and analyzed for major ion chemistry by ion chromatography. The concentrations of ions cover a wide range of total dissolved solids (TDS) from relatively pristine glacier ice to hypersaline lake waters. Some of the challenges which are encountered while trying to collect and analyze samples covering a wide range of concentrations in such a hostile environment are discussed.</t>
  </si>
  <si>
    <t>UNIV ALABAMA,DEPT GEOL,TUSCALOOSA,AL 35487; UNIV NEVADA,HYDROL HYDRGEOL PROGRAM,RENO,NV 89557; ANTARCTIC SUPPORT ASSOCIATES,ENGLEWOOD,CO 80112</t>
  </si>
  <si>
    <t>University of Alabama System; University of Alabama Tuscaloosa; Nevada System of Higher Education (NSHE); University of Nevada Reno</t>
  </si>
  <si>
    <t>Welch, Kathleen/0000-0003-1028-3086</t>
  </si>
  <si>
    <t>0021-9673</t>
  </si>
  <si>
    <t>J CHROMATOGR A</t>
  </si>
  <si>
    <t>J. Chromatogr. A</t>
  </si>
  <si>
    <t>10.1016/0021-9673(96)00044-1</t>
  </si>
  <si>
    <t>Biochemical Research Methods; Chemistry, Analytical</t>
  </si>
  <si>
    <t>Biochemistry &amp; Molecular Biology; Chemistry</t>
  </si>
  <si>
    <t>UZ355</t>
  </si>
  <si>
    <t>WOS:A1996UZ35500032</t>
  </si>
  <si>
    <t>Chen, JA</t>
  </si>
  <si>
    <t>Determination of organic acids in industrial streams by ion chromatography after solid-phase extraction</t>
  </si>
  <si>
    <t>process monitoring; organic acids; inorganic anions</t>
  </si>
  <si>
    <t>ANTARCTIC ICE; RAIN-WATER; SEPARATION</t>
  </si>
  <si>
    <t>Organic acids are frequently found in various industrial streams. Historically, ion-exclusion chromatography has been the method of choice for organic acid analyses. However, because of the gel-type packings used and the large column diameter required, ion-exclusion chromatographic methods are usually associated with relatively low column efficiency and moderate detection sensitivity. Furthermore, due to the separation mechanism, gradient elution is not practical in ion-exclusion chromatography. Hence, simultaneous separation of a wide range of organic acids by ion-exclusion chromatography becomes difficult. Ion-exchange chromatography based on high-performance column packings, on the other hand, offers excellent column efficiency, high detection sensitivity and wide separation capacity. In this work, we report a gradient method using an anion-exchange column. Using this method, mono-, di- and tricarboxylic acids, aromatic acids and inorganic anions can be routinely separated in a single run. To avoid interferences from a variety of organic matrices, a sample preparation procedure based on solid-phase extraction has been devised in conjunction with this method.</t>
  </si>
  <si>
    <t>Chen, JA (corresponding author), ARCO CHEM CO,3801 W CHESTER PIKE,NEWTOWN SQ,PA 19073, USA.</t>
  </si>
  <si>
    <t>10.1016/0021-9673(96)00036-2</t>
  </si>
  <si>
    <t>WOS:A1996UZ35500034</t>
  </si>
  <si>
    <t>Hall, AJ; Watkins, J; Hiby, L</t>
  </si>
  <si>
    <t>The impact of the 1993 Braer oil spill on grey seals in Shetland</t>
  </si>
  <si>
    <t>SCIENCE OF THE TOTAL ENVIRONMENT</t>
  </si>
  <si>
    <t>International Conference on Marine Mammals and the Marine Environment</t>
  </si>
  <si>
    <t>APR 20-21, 1995</t>
  </si>
  <si>
    <t>LERWICK, SCOTLAND</t>
  </si>
  <si>
    <t>grey seals; oil spill; Shetland</t>
  </si>
  <si>
    <t>Signs of acute respiratory distress were reported in moulting grey seals (Halichoerus grypus) hauled out on Lady's Helm, Shetland, following the Braer oil spill in January, 1993. Behavioural observations carried out between 16 January and 13 February 1993 showed that the proportion of animals exhibiting a discharge of nasal mucus was significantly higher than the proportion at a control site in the north (Papa Stour). The proportion of animals affected on Lady's Helm increased for up to one month Following the spill. However, the time lag between exposure and peak response was approximately 30 days, longer than may be expected for an acute effect. The proportion of non-specific signs of respiratory distress in unexposed Shetland seals was assessed from observations made between 16 January and 25 January 1994. Symptoms similar to those seen in 1993 were also reported during this period, but the proportion of affected animals was higher in 1993. Symptoms were not observed at a grey seal. moult site on the east coast of England in March 1993 and 1994. Grey seals moulting in Shetland during the time of the oil spill may have been acutely affected by exposure to hydrocarbons, but without sufficient baseline data on the occurrence of respiratory distress in grey seals it is difficult to determine the proportion attributable to other causes.</t>
  </si>
  <si>
    <t>Hall, AJ (corresponding author), BRITISH ANTARCTIC SURVEY,NERC,SEA MAMMAL RES UNIT,HIGH CROSS,MADINGLEY RD,CAMBRIDGE CB3 0ET,ENGLAND.</t>
  </si>
  <si>
    <t>Hall, Ailsa J/E-1596-2011</t>
  </si>
  <si>
    <t>Hall, Ailsa/0000-0002-7562-1771</t>
  </si>
  <si>
    <t>0048-9697</t>
  </si>
  <si>
    <t>SCI TOTAL ENVIRON</t>
  </si>
  <si>
    <t>Sci. Total Environ.</t>
  </si>
  <si>
    <t>JUL 16</t>
  </si>
  <si>
    <t>10.1016/0048-9697(96)05090-5</t>
  </si>
  <si>
    <t>UU391</t>
  </si>
  <si>
    <t>WOS:A1996UU39100011</t>
  </si>
  <si>
    <t>Dye, JE; Baumgardner, D; Gandrud, BW; Drdla, K; Barr, K; Fahey, DW; Delnegro, LA; Tabazadeh, A; Jonsson, HH; Wilson, JC; Loewenstein, M; Podolske, JR; Chan, KR</t>
  </si>
  <si>
    <t>In-situ observations of an Antarctic polar stratospheric cloud: Similarities with Arctic observations</t>
  </si>
  <si>
    <t>AEROSOL; GROWTH; WATER</t>
  </si>
  <si>
    <t>Measured particle volumes in a type I polar stratospheric cloud near the Antarctic polar vortex during ASHOE/MAESA show that the onset of the cloud occurred near 193 K, 3 degrees colder than nitric acid trihydrate (NAT) saturation. The onset temperature, the smooth increase of volume with decreasing temperature, the inverse correlation of particle volume and enhanced NOy (HNO3 in the particles) with temperature, and comparisons of observations with an equilibrium model of ternary droplet growth all support the notion that much of this type I PSC was ternary solution droplets. This provides confirmation of previous findings in the northern hemisphere. However, the ternary model does not fit the observations in all regions. This may be due to the presence of some solid phase growth in agreement with impactor observations.</t>
  </si>
  <si>
    <t>NOAA,AERON LAB,BOULDER,CO 80303; NASA,AMES RES CTR,MOFFETT FIELD,CA 94035; UNIV DENVER,DENVER,CO 80210; UNIV CALIF LOS ANGELES,DEPT ATMOSPHER SCI,LOS ANGELES,CA 90024</t>
  </si>
  <si>
    <t>National Oceanic Atmospheric Admin (NOAA) - USA; National Aeronautics &amp; Space Administration (NASA); NASA Ames Research Center; University of Denver; University of California System; University of California Los Angeles</t>
  </si>
  <si>
    <t>Dye, JE (corresponding author), NATL CTR ATMOSPHER RES,POB 3000,BOULDER,CO 80307, USA.</t>
  </si>
  <si>
    <t>Fahey, David/G-4499-2013</t>
  </si>
  <si>
    <t>Fahey, David/0000-0003-1720-0634; Del Negro, Lori/0000-0002-5194-2749; Wilson, James/0000-0003-4699-5827</t>
  </si>
  <si>
    <t>JUL 15</t>
  </si>
  <si>
    <t>10.1029/96GL01812</t>
  </si>
  <si>
    <t>UY592</t>
  </si>
  <si>
    <t>WOS:A1996UY59200006</t>
  </si>
  <si>
    <t>Ma, Y; Cochran, JR</t>
  </si>
  <si>
    <t>Transitions in axial morphology along the southeast Indian Ridge</t>
  </si>
  <si>
    <t>JOURNAL OF GEOPHYSICAL RESEARCH-SOLID EARTH</t>
  </si>
  <si>
    <t>AUSTRALIAN-ANTARCTIC DISCORDANCE; ACCRETING PLATE BOUNDARIES; RODRIGUEZ TRIPLE JUNCTION; EAST PACIFIC RISE; SPREADING RATE; MIDOCEAN RIDGES; MANTLE BENEATH; OCEAN; TOPOGRAPHY; EVOLUTION</t>
  </si>
  <si>
    <t>Shipboard bathymetric and magnetic profiles across the Southeast Indian Ridge (SEIR) were analyzed in order to examine the nature of along-axis variations in axial morphology Rt this intermediate spreading rate ridge. Three types of axial morphology are observed along the SEIR: an axial high, a shallow (200-700 m deep) axial valley and a deep (&gt;1000 m deep) axial valley. An axial high is found to the east of the Australian-Antarctic Discordance (AAD) (east of 128 degrees E) and between 82 degrees E and 104 degrees E. A shallow rift valley is found from 104 degrees E to 114 degrees E and from 82 degrees E westward past the Amerstdam/St. Paul hotspot (ASP) to about 30 degrees S, 75 degrees E. Deep rift valleys are found from 114 degrees E to 128 degrees E in the vicinity of the AAD and from the Indian Ocean Triple Junction (IOTJ) at 25 degrees S, 70 degrees E to about 30 degrees S, 75 degrees E. The transition near 30 degrees S occurs in an area of constant zero-age depth and does not appear to result from an increase in mantle temperature. It could be the result of the rapid increase in spreading rate along that portion of the SEIR. The most likely cause of the other transitions in axial morphology is variations in mantle temperature. The transitions between the different types of axial morphology are well defined and occur over a limited distance. Transitions in axial morphology are accompanied by significant changes in ridge flank topographic roughness. The transitions from axial valleys to axial highs are also accompanied by changes in the amplitude of the seafloor magnetic anomalies. Our observations suggest that there are distinct modes rather than a continuum of axial morphology on the SEIR and that there appears to be a ''threshold'' mechanism for a rapid change between different states of axial morphology. The ASP has only a limited influence on the SEIR. The ridge axis is marked by an axial valley for the entire distance from the IOTJ up to and past the ASP. The ridge axis becomes shallower as the ASP is approached from the northwest but only by about 300 m over a distance of 800 km. In addition, the ridge continues to become shallower away from Amsterdam Island toward the transition to an axial high at 82 degrees E, 350 km to the east of the ASP. The Kerguelen hotspot appears to exert a major influence on the morphology of the SEIR by feeding asthenospheric material to the ridge axis. A long, narrow finger-like gravity high extends ENE away from the Kerguelen Plateau for a distance of 500 km. Shipboard data show that the gravity high results from a large volcanic ridge. The ridge appears analogous to the Rodriguez Ridge extending from the Reunion hotspot toward the Central Indian Ridge. A series of lower and broader lineated gravity highs extend from the volcanic ridge toward the SEIR in the ridge segment between the 81 degrees E and 85 degrees E transforms, which is the westernmost segment with an axial high. The only region of significant off-ridge seismicity on the Antarctic flank of the SEIR is a diffuse band of epicenters extending from Kerguelen to the SEIR within the segment between the 81 degrees E and 85 degrees E fracture zones. The along-axis gradient in depth from 86 degrees E to the AAD and the transitions in axial morphology at 104 degrees E and 114 degrees E most likely reflect along-axis variations in mantle temperature and melt production rate due to distance from the Kerguelen hotspot and the influence of the AAD.</t>
  </si>
  <si>
    <t>Ma, Y (corresponding author), COLUMBIA UNIV, LAMONT DOHERTY EARTH OBSERV, OCEANOG BLDG, PALISADES, NY 10964 USA.</t>
  </si>
  <si>
    <t>2169-9313</t>
  </si>
  <si>
    <t>2169-9356</t>
  </si>
  <si>
    <t>J GEOPHYS RES-SOL EA</t>
  </si>
  <si>
    <t>J. Geophys. Res.-Solid Earth</t>
  </si>
  <si>
    <t>JUL 10</t>
  </si>
  <si>
    <t>B7</t>
  </si>
  <si>
    <t>10.1029/95JB03038</t>
  </si>
  <si>
    <t>UW810</t>
  </si>
  <si>
    <t>Green Submitted</t>
  </si>
  <si>
    <t>WOS:A1996UW81000005</t>
  </si>
  <si>
    <t>Beck, F; Schott, JJ; Westphal, M</t>
  </si>
  <si>
    <t>Construction of a synthetic Australian and Antarctic Apparent Polar Wander Path (APWP) since 250 Ma</t>
  </si>
  <si>
    <t>COMPTES RENDUS DE L ACADEMIE DES SCIENCES SERIE II FASCICULE A-SCIENCES DE LA TERRE ET DES PLANETES</t>
  </si>
  <si>
    <t>French</t>
  </si>
  <si>
    <t>Polar Wander; paleomagnetism; Australia; Antarctica</t>
  </si>
  <si>
    <t>WEST ANTARCTICA; PALEOMAGNETIC DATA</t>
  </si>
  <si>
    <t>Australian and Antarctic palaeomagnetic databases suffer from a lack of data for several periods of time. These two databases are combined in order to establish a synthetic APWP for Australia and Antarctica since 250 Ma. The synthetic curve obtained in these two reference frames is compared to those established using Australian and Antarctic data alone respectively. This synthetic path shows two important changes of direction: a first one around 160-180 Ma which corresponds to the initial rifting between Australia and Antarctica, a second one around 40 Ma which corresponds to the acceleration of the motion between both plates. These changes of direction are also the result of large-scale global reorganization of plate motion.</t>
  </si>
  <si>
    <t>OBSERV PHYS GLOBE,F-67084 STRASBOURG,FRANCE</t>
  </si>
  <si>
    <t>Beck, F (corresponding author), ECOLE PHYS GLOBE,CNRS URA 323,LAB GEOPHYS &amp; GEOCHIM LITHOSPHERE OCEAN &amp; CONTINE,F-67084 STRASBOURG,FRANCE.</t>
  </si>
  <si>
    <t>GAUTHIER-VILLARS</t>
  </si>
  <si>
    <t>PARIS</t>
  </si>
  <si>
    <t>S P E S-JOURNAL DEPT, 120 BD ST GERMAIN, F-75006 PARIS, FRANCE</t>
  </si>
  <si>
    <t>CR ACAD SCI II A</t>
  </si>
  <si>
    <t>Comptes Rendus Acad. Sci. Ser II-A</t>
  </si>
  <si>
    <t>JUL 4</t>
  </si>
  <si>
    <t>UY167</t>
  </si>
  <si>
    <t>WOS:A1996UY16700003</t>
  </si>
  <si>
    <t>Webby, RF; Markham, KR; Smith, RIL</t>
  </si>
  <si>
    <t>Chemotypes of the Antarctic moss Bryum algens delineated by their flavonoid constituents</t>
  </si>
  <si>
    <t>BIOCHEMICAL SYSTEMATICS AND ECOLOGY</t>
  </si>
  <si>
    <t>Antarctica; moss; Bryales; Blyum algens; flavones; flavonols; chemotypes</t>
  </si>
  <si>
    <t>BRYOPHYTE; CAPILLARE</t>
  </si>
  <si>
    <t>The flavonoid composition of Bryum algens from Antarctica is presented. It is shown that there exist two extreme patterns, with a range of intermediate farms. The patterns range from a flavonol dominant one, containing same flavone glycosides, through to a flavone dominant pattern essentially lacking flavonols. The close proximity of plants with different flavonoid profiles, and the presence of plants with intermediate patterns, suggest the existence of chemotypes within this species. Copyright (C) 1996 Elsevier Science Ltd</t>
  </si>
  <si>
    <t>Webby, RF (corresponding author), IND RES LTD, POB 31-310, LOWER HUTT, NEW ZEALAND.</t>
  </si>
  <si>
    <t>0305-1978</t>
  </si>
  <si>
    <t>BIOCHEM SYST ECOL</t>
  </si>
  <si>
    <t>Biochem. Syst. Ecol.</t>
  </si>
  <si>
    <t>JUL</t>
  </si>
  <si>
    <t>10.1016/0305-1978(96)88877-6</t>
  </si>
  <si>
    <t>Biochemistry &amp; Molecular Biology; Ecology; Evolutionary Biology</t>
  </si>
  <si>
    <t>Biochemistry &amp; Molecular Biology; Environmental Sciences &amp; Ecology; Evolutionary Biology</t>
  </si>
  <si>
    <t>VR093</t>
  </si>
  <si>
    <t>WOS:A1996VR09300014</t>
  </si>
  <si>
    <t>Muller, HM</t>
  </si>
  <si>
    <t>Indications for feature detection with the lateral line organ in fish</t>
  </si>
  <si>
    <t>COMPARATIVE BIOCHEMISTRY AND PHYSIOLOGY A-PHYSIOLOGY</t>
  </si>
  <si>
    <t>catfish; Ancistrus spp; lateral line; torus semicircularis; midbrain; mechanoreception; hydrodynamic sensory systems; feature detection</t>
  </si>
  <si>
    <t>ANTARCTIC FISH; THORNBACK RAY; UNITS; TROUT; OBJECTS; SYSTEM</t>
  </si>
  <si>
    <t>1. Stimulated by a moving object or two stationary, oscillating spheres at different positions to the fish, extracellular recordings were obtained from 77 units in the torus semicircularis of a catfish (Ancistrus spp.). 2. Five mechanosensory units showed complex filter properties, e.g. they responded exclusively to complex hydrodynamic stimuli caused by the moving object, but not to oscillating spheres independent of location, amplitude and phase. 3. Particular midbrain units reacted only to certain stimulus features and responded I) only to the visible vortices following the moving object with a latency of about 300, 900 or 2800 ms depending on the speed of the moving object (n = 8); II) only to a preferred direction of object motion (n = 12); III) only to an exclusively contralateral sphere stimulus, not to a simultaneously bilateral stimulation (n = 3). 4. Seven units have shown a long-lasting response to the moving object (2.3, 10 and 20 cm/sec) with one or two zones of inhibition, which reminds one of OFF or ON-center units in the visual system. 5. The present findings let us assume the existence of filter properties of toral neurons in lateral line processing, which calls to mind ''feature detectors'' reported in other sensory systems. It can be regarded as evidence for complex perception of the hydrodynamic environment in fish.</t>
  </si>
  <si>
    <t>UNIV BIELEFELD,FAK BIOL,LEHRSUTHL NEUROPHYSIOL,D-33501 BIELEFELD,GERMANY</t>
  </si>
  <si>
    <t>University of Bielefeld</t>
  </si>
  <si>
    <t>Muller, HM (corresponding author), UNIV BIELEFELD,FAK LINGUISTIK &amp; LITERATUR WISSENSCH,AG EXPERIMENTELLE NEUROLINGUISTIK,D-33501 BIELEFELD,GERMANY.</t>
  </si>
  <si>
    <t>Mueller, Horst M./AAA-2184-2021; Müller, Horst M./ISB-2411-2023</t>
  </si>
  <si>
    <t>Mueller, Horst M./0000-0001-7790-3556; Müller, Horst M./0000-0001-7790-3556</t>
  </si>
  <si>
    <t>0300-9629</t>
  </si>
  <si>
    <t>COMP BIOCHEM PHYS A</t>
  </si>
  <si>
    <t>Comp. Biochem. Physiol. A-Physiol.</t>
  </si>
  <si>
    <t>10.1016/0300-9629(95)02140-X</t>
  </si>
  <si>
    <t>Biochemistry &amp; Molecular Biology; Physiology; Zoology</t>
  </si>
  <si>
    <t>UW003</t>
  </si>
  <si>
    <t>WOS:A1996UW00300009</t>
  </si>
  <si>
    <t>Measures, CI; Ku, TL; Luo, S; Southon, JR; Xu, X; Kusakabe, M</t>
  </si>
  <si>
    <t>The distribution of Be-10 and Be-9 in the South Atlantic</t>
  </si>
  <si>
    <t>PACIFIC-OCEAN; CARBON-DIOXIDE; BERYLLIUM; TRANSPORT; ALUMINUM; NORTH; CIRCULATION; SEDIMENTS; ISOTOPES; WATERS</t>
  </si>
  <si>
    <t>Vertical and surface-water distributions of Be-10 and Be-9 in the South Atlantic Ocean were studied. The major input of Be-9 to the surface waters of the region is from the partial dissolution of eolian dusts, with the extent of the dissolution being about seven times that of aluminum from the dust particles. The gradients in surface-water Be-10 concentrations appear to reflect the magnitude of the local precipitation. The imprinting of the surface water signals onto the deep water masses appears rapid, particularly in regions of enhanced productivity. Bottom waters of Antarctic origin have characteristic isotope signatures that can be traced along their advective route into the Guinea Basin of the eastern Atlantic. Elevated Be-9 concentrations in the Angola Basin are indicative of diagenetic input in this region tof restricted circulation. The corresponding anomalous Be-10 in the bottom waters indicates historically lower surface-water Be-10/Be-9 ratios in the region, perhaps as a result of the further southward penetration of the Inter-Tropical Convergence Zone at those times. The budgets of Be-10 and Be-9 in the South Atlantic were estimated. The results show that cross-equator transport of Be-10 and Be-9 from the North Atlantic is 0.3+/2-10(23) atoms/year and 5.7+/-10(6) mol/year, respectively, accounting for less than 5% of Be-10 and about 10% of Be-9 entering the North Atlantic. There is a net export across 50 degrees S to the Antarctic/Indian/Pacific Oceans of 0.9+10(23) atoms/year for Be-10 and 7.5+/-10(6) mol/year for Be-9. Using Be-10 as a tracer,we evaluate accumulation rates of lithogenic minerals to be 1.7+/-10(14) g/year in the North Atlantic and 4.8+/-10(13) g/year in the South Atlantic. While the North Atlantic rate agrees with the observed eolian dust input, the estimated lithogenic flux in the South Atlantic is about twice the eolian input, suggesting that the riverine input of Be-9 to the open ocean may become non-negligible in areas of low eolian dust flux. Copyright (C) 1996 Elsevier Science Ltd.</t>
  </si>
  <si>
    <t>UNIV SO CALIF,DEPT EARTH SCI,LOS ANGELES,CA 90089; LAWRENCE LIVERMORE NATL LAB,CTR ACCELERATOR MASS SPECTROMETRY,LIVERMORE,CA 94550</t>
  </si>
  <si>
    <t>University of Southern California; United States Department of Energy (DOE); Lawrence Livermore National Laboratory</t>
  </si>
  <si>
    <t>Measures, CI (corresponding author), UNIV HAWAII MANOA,SCH OCEAN &amp; EARTH SCI &amp; TECHNOL,DEPT OCEANOG,1000 POPE RD,HONOLULU,HI 96822, USA.</t>
  </si>
  <si>
    <t>Kusakabe, Minoru/Q-3258-2019</t>
  </si>
  <si>
    <t>10.1016/0967-0637(96)00049-0</t>
  </si>
  <si>
    <t>VV033</t>
  </si>
  <si>
    <t>WOS:A1996VV03300003</t>
  </si>
  <si>
    <t>Charles, CD; LynchStieglitz, J; Ninnemann, US; Fairbanks, RG</t>
  </si>
  <si>
    <t>Climate connections between the hemisphere revealed by deep sea sediment core ice core correlations</t>
  </si>
  <si>
    <t>Antarctic Ocean; paleoclimatology; North Atlantic Deep Water; ice cores; deep-sea sedimentation</t>
  </si>
  <si>
    <t>SOUTHERN-OCEAN; LAST DEGLACIATION; CIRCULATION; GREENLAND; RECORDS; ANTARCTICA; AGES</t>
  </si>
  <si>
    <t>Correlation of Southern Ocean deep sea sediment core records with ice core records of polar climate delineates with unprecedented detail the relationship between high latitude climate and the ocean's thermohaline circulation over the last 80,000 years. Our observations suggest that, while North Atlantic Deep Water variability manifests itself clearly in Southern Ocean nutrient proxy records over periods as short as 500 yr, this deep water variability did not promote a direct link between climate variability in the high latitudes of the two hemispheres on millennial timescales. In particular, the proxy records indicate that, on average, northern hemisphere climate fluctuations lagged those of the southern hemisphere by 1500 yr.</t>
  </si>
  <si>
    <t>WOODS HOLE OCEANOG INST,WOODS HOLE,MA 02543; UNIV CALIF SAN DIEGO,GRAD DEPT,LA JOLLA,CA 92093; COLUMBIA UNIV,DEPT GEOL SCI,PALISADES,NY 10964; COLUMBIA UNIV,LAMONT DOHERTY EARTH OBSERV,PALISADES,NY 10964</t>
  </si>
  <si>
    <t>Woods Hole Oceanographic Institution; University of California System; University of California San Diego; Columbia University; Columbia University</t>
  </si>
  <si>
    <t>Charles, CD (corresponding author), UNIV CALIF SAN DIEGO,SCRIPPS INST OCEANOG,LA JOLLA,CA 92093, USA.</t>
  </si>
  <si>
    <t>Lynch-Stieglitz, Jean/J-2277-2018</t>
  </si>
  <si>
    <t>Lynch-Stieglitz, Jean/0000-0002-9353-1972</t>
  </si>
  <si>
    <t>10.1016/0012-821X(96)00083-0</t>
  </si>
  <si>
    <t>UZ230</t>
  </si>
  <si>
    <t>WOS:A1996UZ23000003</t>
  </si>
  <si>
    <t>Goodall, B</t>
  </si>
  <si>
    <t>Polar tourism. Tourism in the Arctic and Antarctic regions - Hall,CM, Johnston,ME</t>
  </si>
  <si>
    <t>GEOGRAPHICAL JOURNAL</t>
  </si>
  <si>
    <t>ROYAL GEOGRAPHICAL SOC</t>
  </si>
  <si>
    <t>1 KENSINGTON GORE, LONDON, ENGLAND SW7 2AR</t>
  </si>
  <si>
    <t>0016-7398</t>
  </si>
  <si>
    <t>GEOGR J</t>
  </si>
  <si>
    <t>Geogr. J.</t>
  </si>
  <si>
    <t>10.2307/3059903</t>
  </si>
  <si>
    <t>Geography</t>
  </si>
  <si>
    <t>Social Science Citation Index (SSCI)</t>
  </si>
  <si>
    <t>UZ718</t>
  </si>
  <si>
    <t>WOS:A1996UZ71800035</t>
  </si>
  <si>
    <t>Browning, JV; Miller, KG; Pak, DK</t>
  </si>
  <si>
    <t>Global implications of lower to middle Eocene sequence boundaries on the New Jersey coastal plain: The icehouse cometh</t>
  </si>
  <si>
    <t>OXYGEN ISOTOPE RECORD</t>
  </si>
  <si>
    <t>We document nine lower-middle Eocene sequences on the New Jersey coastal plain and compare them with global delta(18)O and Haq et al, records, Early Eocene hiatuses do not match delta(18)O changes, and it is unlikely that they are the result of glacioeustasy, consistent with an ice-free early Eocene. Early-middle Eocene (49-43 Ma) evidence for a link between sequences and delta(18)O is equivocal, and the presence of large ice sheets is uncertain, Beginning in the late-middle Eocene (43-42 Ma), concomitant increases in planktonic and benthic delta(18)O records coincide with the timing of hiatuses on the New Jersey coastal plain and a change from carbonate-dominated to siliciclastic-dominated sedimentation. These represent the development of the Antarctic ice cap and the beginning of the ''icehouse'' world. Of the 14 sequences predicted by Haq et al. for this interval, 9 are resolvable on the New Jersey margin, and the other 5 appear to be combined with others, We conclude that although ice-volume changes controlled sequences since at least 42 Ma, mechanisms for sea-level change prior to then are still not fully understood.</t>
  </si>
  <si>
    <t>COLUMBIA UNIV,LAMONT DOHERTY EARTH OBSERV,PALISADES,NY 10964</t>
  </si>
  <si>
    <t>Browning, JV (corresponding author), RUTGERS STATE UNIV,DEPT GEOL SCI,PISCATAWAY,NJ 08855, USA.</t>
  </si>
  <si>
    <t>10.1130/0091-7613(1996)024&lt;0639:GIOLTM&gt;2.3.CO;2</t>
  </si>
  <si>
    <t>UX040</t>
  </si>
  <si>
    <t>WOS:A1996UX04000016</t>
  </si>
  <si>
    <t>Blagoveshchenskii, DV; Borisova, TD; Egorova, LV</t>
  </si>
  <si>
    <t>Pre-storm and after-storm situations in ionosphere and dispersion of decameter radiowaves</t>
  </si>
  <si>
    <t>Blagoveshchenskii, DV (corresponding author), ARCTIC &amp; ANTARCTIC RES INST,ST PETERSBURG 199226,RUSSIA.</t>
  </si>
  <si>
    <t>Borisova, Tatiana/AAK-7698-2020</t>
  </si>
  <si>
    <t>JUL-AUG</t>
  </si>
  <si>
    <t>VH192</t>
  </si>
  <si>
    <t>WOS:A1996VH19200016</t>
  </si>
  <si>
    <t>King, EC; Bell, AC</t>
  </si>
  <si>
    <t>A towed geophone system for use in snow-covered terrain</t>
  </si>
  <si>
    <t>GEOPHYSICAL JOURNAL INTERNATIONAL</t>
  </si>
  <si>
    <t>Antarctica; drag cable; seismic reflection data</t>
  </si>
  <si>
    <t>ICE SHELF; ANTARCTICA</t>
  </si>
  <si>
    <t>A new type of drag cable has been developed, which was successfully used to collect seismic reflection data on an Antarctic ice shelf. Standard geophone elements were encapsulated in polyurethane to form 25 m long, rectangular sections. Each of the 12 sections incorporated a group of 12 geophones. The resultant towed array resembles a 300 m long flexible ski. The use of a towed cable provided substantial time and manpower savings over the use of planted geophones. In comparison with drag cables utilizing gimbal geophones, the towed array has a much lower coefficient of friction due to its smooth profile, and it is therefore possible to tow an array using snowmobiles. This provides a significant advantage because a system can be deployed by ski-equipped light aircraft to areas that are difficult or impossible to access using large vehicles. The simple construction of the towed array results in a lower cost than when gimbal cables are used. The main disadvantage is that the towed array has poorer wind-noise characteristics than gimbal cables or planted geophones. Use of the array enabled a team of four people to acquire 158 km of single-fold seismic re flection data on the Ronne Ice Shelf over two field seasons. The data are the first to show sub-seabed structure beneath this major ice shelf.</t>
  </si>
  <si>
    <t>King, EC (corresponding author), BRITISH ANTARCTIC SURVEY,MADINGLEY RD,CAMBRIDGE CB3 0ET,ENGLAND.</t>
  </si>
  <si>
    <t>0956-540X</t>
  </si>
  <si>
    <t>GEOPHYS J INT</t>
  </si>
  <si>
    <t>Geophys. J. Int.</t>
  </si>
  <si>
    <t>10.1111/j.1365-246X.1996.tb05265.x</t>
  </si>
  <si>
    <t>UX120</t>
  </si>
  <si>
    <t>WOS:A1996UX12000004</t>
  </si>
  <si>
    <t>Irgens, RL; Gosink, JJ; Staley, JT</t>
  </si>
  <si>
    <t>Polaromonas vacuolata gen nov, sp nov, a psychrophilic, marine, gas vacuolate bacterium from Antarctica</t>
  </si>
  <si>
    <t>INTERNATIONAL JOURNAL OF SYSTEMATIC BACTERIOLOGY</t>
  </si>
  <si>
    <t>MAXIMUM-LIKELIHOOD; DNA-SEQUENCES; TREES</t>
  </si>
  <si>
    <t>Several strains of a novel heterotrophic gas vacuolate bacterium were isolated from antarctic marine waters. The results of phylogenetic analyses in which 16S ribosomal DNA sequencing was used, coupled with phenotypic tests, indicated that strain 34-P-T (T = type strain) belongs to a new genus and species of the beta subgroup of the Proteobacteria, for which the name Polaromonas vacuolata is proposed. Although the other four strains studied probably belong to this new species, DNA-DNA hybridization tests were not conducted. The closest phylogenetic relatives of P. vacuolata are the photosynthetic nonsulfur purple bacterium Rhodoferax fermentans and the hydrogen autotroph Variovorax paradoxus.</t>
  </si>
  <si>
    <t>UNIV WASHINGTON,DEPT MICROBIOL 357242,SEATTLE,WA 98195</t>
  </si>
  <si>
    <t>NIGMS NIH HHS [2T32 GM07270-19] Funding Source: Medline</t>
  </si>
  <si>
    <t>NIGMS NIH HHS(United States Department of Health &amp; Human ServicesNational Institutes of Health (NIH) - USANIH National Institute of General Medical Sciences (NIGMS))</t>
  </si>
  <si>
    <t>AMER SOC MICROBIOLOGY</t>
  </si>
  <si>
    <t>1325 MASSACHUSETTS AVENUE, NW, WASHINGTON, DC 20005-4171</t>
  </si>
  <si>
    <t>0020-7713</t>
  </si>
  <si>
    <t>INT J SYST BACTERIOL</t>
  </si>
  <si>
    <t>Int. J. Syst. Bacteriol.</t>
  </si>
  <si>
    <t>10.1099/00207713-46-3-822</t>
  </si>
  <si>
    <t>Microbiology</t>
  </si>
  <si>
    <t>UW652</t>
  </si>
  <si>
    <t>WOS:A1996UW65200033</t>
  </si>
  <si>
    <t>Storey, BC</t>
  </si>
  <si>
    <t>JAES special issues on Gondwana research</t>
  </si>
  <si>
    <t>JOURNAL OF AFRICAN EARTH SCIENCES</t>
  </si>
  <si>
    <t>Storey, BC (corresponding author), BRITISH ANTARCTIC SURVEY, HIGH CROSS, MADINGLEY RD, CAMBRIDGE CB3 0ET, ENGLAND.</t>
  </si>
  <si>
    <t>1464-343X</t>
  </si>
  <si>
    <t>J AFR EARTH SCI</t>
  </si>
  <si>
    <t>J. Afr. Earth Sci.</t>
  </si>
  <si>
    <t>R7</t>
  </si>
  <si>
    <t>10.1016/S0899-5362(96)00046-2</t>
  </si>
  <si>
    <t>VX861</t>
  </si>
  <si>
    <t>WOS:A1996VX86100002</t>
  </si>
  <si>
    <t>Gallee, H</t>
  </si>
  <si>
    <t>Mesoscale atmospheric circulations over the southwestern Ross Sea sector, Antarctica</t>
  </si>
  <si>
    <t>JOURNAL OF APPLIED METEOROLOGY</t>
  </si>
  <si>
    <t>Jehuda Neumann Memorial Symposium on Mesoscale Modeling and Climate History</t>
  </si>
  <si>
    <t>JAN 04-06, 1995</t>
  </si>
  <si>
    <t>JERUSALEM, ISRAEL</t>
  </si>
  <si>
    <t>BOUNDARY-LAYER; CLIMATE MODEL; CYCLOGENESIS; SIMULATION; DYNAMICS; WINDS</t>
  </si>
  <si>
    <t>In this study the mesoscale atmospheric circulation over the southwestern Ross Sea sector during winter is examined. The hydrostatic meso-gamma-scale atmospheric model MAR (Modele Atmospherique Regional) is used. Polar night is assumed, and an idealized large-scale situation is prescribed, with zero geostrophic forcing. The impact of a partial sea-ice cover on the atmospheric circulation is assessed by prescribing lead fractions in the range of the observed values (i.e., between 0% and 30%). Simulations show that the propagation of katabatic airstreams over Terra Nova Bay is facilitated by the presence of leads because the identity of cold, dense, katabatic air is better marked in warmer environmental maritime conditions. Boundary layer fronts and mesocyclone activity are associated with the katabatic airstreams. They are enhanced by the presence of leads. In particular, when the lead fraction is prescribed to be between 20% and 30%, the model simulates mesocyclone intensities comparable to those observed. Taking into account that such a lead fraction is situated in the upper range of the observed values in the central Ross Sea during winter, these results suggest that winter Ross Sea mesocyclones could nor always result from a pure mesoscale forcing. In contrast to the summer situation, no snow precipitation occurs for the simulated winter case, probably because of the too-low absolute humidity content of the air. Such model behavior is in agreement with the observations, which reveal a summer precipitation maximum at McMurdo Station on Ross Island. It is also found that the position of the simulated mesocyclone over Terra Nova Bay is nor sensitive to the lead fraction. Furthermore, this meteorological situation favors the advection of relatively mild and moist maritime air over a long distance in the ice-sheet interior. This process, which is referred to as a moist-air intrusion, could affect the Antarctic ice-sheet mass balance.</t>
  </si>
  <si>
    <t>Gallee, H (corresponding author), UNIV CATHOLIQUE LOUVAIN,INST ASTRON &amp; GEOFIS G LEMAITRE,CHEMIN CYCLOTRON 2,B-1348 LOUVAIN,BELGIUM.</t>
  </si>
  <si>
    <t>0894-8763</t>
  </si>
  <si>
    <t>J APPL METEOROL</t>
  </si>
  <si>
    <t>J. Appl. Meteorol.</t>
  </si>
  <si>
    <t>10.1175/1520-0450(1996)035&lt;1129:MACOTS&gt;2.0.CO;2</t>
  </si>
  <si>
    <t>UV295</t>
  </si>
  <si>
    <t>WOS:A1996UV29500010</t>
  </si>
  <si>
    <t>Goodge, JW; Dallmeyer, RD</t>
  </si>
  <si>
    <t>Contrasting thermal evolution within the Ross orogen, Antarctica: Evidence from mineral 40Ar/39Ar ages</t>
  </si>
  <si>
    <t>JOURNAL OF GEOLOGY</t>
  </si>
  <si>
    <t>NORTHERN VICTORIA-LAND; CENTRAL TRANSANTARCTIC MOUNTAINS; PALEOZOIC TECTONOTHERMAL EVOLUTION; TEMPERATURE TIME PATHS; REGIONAL METAMORPHISM; CLEAVAGE DEVELOPMENT; TECTONIC EVOLUTION; GLACIER AREA; PRESSURE; GONDWANA</t>
  </si>
  <si>
    <t>The Nimrod Group in the central Transantarctic Mountains and the Lanterman Metamorphic Complex in northern Victoria Land of Antarctica constitute internal metamorphic basement terrains of the Ross orogen that share many first-order similarities in lithology, structure, and metamorphism. However, new 40Ar/39Ar cooling ages determined for hornblende and muscovite from tectonites in the Geologists (Nimrod Group) and Lanterman ranges (Lanterman complex) indicate that these terrains experienced different post-kinematic cooling histories. Nimrod ductile L-S tectonites derived from igneous and sedimentary protoliths yield 40Ar/39Ar hornblende cooling ages of 524-495 Ma and muscovite cooling ages of 499-496 Ma. These ages are interpreted to date the cooling following syn-metamorphic ductile deformation. Combined 40Ar/39Ar and existing U-Pb age data yield an average post-kinematic cooling rate for the Nimrod tectonites of similar to 10 degrees C/m.y. Metasedimentary L-S tectonites of the Lanterman complex yield 40Ar/39Ar cooling ages of ca. 486 Ma (hornblende) and ca. 482 Ma (muscovite). These cooling ages indicate an average post-kinematic Lanterman cooling rate of similar to 30 degrees C/m.y. We interpret the contrasting thermal histories of these terrains to be the result of different modes of accretion along the orogen, due in part to oblique subduction of paleo-Pacific lithosphere beneath the East Antarctic craton. In the central Transantarctic Mountains, Nimrod cooling rates indicate relatively modest post-tectonic denudation rates (similar to 0.4 mm/a), resulting from crustal thickening in an upper plate-margin setting. Contraction of adjacent continental-margin supracrustal sequences did not involve significant underthrusting, possibly as a result of a high component of margin-parallel translation. In contrast, markedly faster Lanterman cooling rates indicate more rapid denudation (similar to 1.2 mm/a) of thickened crust in northern Victoria Land. Kinematic and cooling-rate data from the Lanterman complex indicate that accretion of outboard lower Paleozoic volcanic are and continental-rise assemblages involved near-orthogonal underthrusting beneath crystalline basement, leading ultimately to rapid tectonic denudation.</t>
  </si>
  <si>
    <t>SO METHODIST UNIV, DEPT GEOL SCI, DALLAS, TX 75275 USA.</t>
  </si>
  <si>
    <t>Goodge, John/GQI-3878-2022</t>
  </si>
  <si>
    <t>Goodge, John/0000-0003-2578-3147</t>
  </si>
  <si>
    <t>UNIV CHICAGO PRESS</t>
  </si>
  <si>
    <t>CHICAGO</t>
  </si>
  <si>
    <t>1427 E 60TH ST, CHICAGO, IL 60637-2954 USA</t>
  </si>
  <si>
    <t>0022-1376</t>
  </si>
  <si>
    <t>1537-5269</t>
  </si>
  <si>
    <t>J GEOL</t>
  </si>
  <si>
    <t>J. Geol.</t>
  </si>
  <si>
    <t>10.1086/629838</t>
  </si>
  <si>
    <t>UW370</t>
  </si>
  <si>
    <t>WOS:A1996UW37000005</t>
  </si>
  <si>
    <t>Troshichev, OA; Shishkina, EM; Lu, G; Richmond, AD</t>
  </si>
  <si>
    <t>Relationship of the ionospheric convection reversal to the hard auroral precipitation boundary</t>
  </si>
  <si>
    <t>INTERPLANETARY MAGNETIC-FIELD; HIGH-LATITUDE IONOSPHERE; BIRKELAND CURRENTS; ALIGNED CURRENTS; PLASMA SHEET; IMF-BY; MAGNETOTAIL; NORTHWARD; REGION; LAYER</t>
  </si>
  <si>
    <t>Plasma drift and particle measurements from the DMSP spacecraft for the three Geospace Environmental Modeling (GEM) campaign periods (January 27-29, March 28-29, and July 20-21, 1992) have been used to study the relationship between the plasma convection reversal and the poleward boundary of the diffuse auroral zone characterized by hard electron precipitation with energies greater than 0.45 keV. This boundary, named the hard auroral precipitation boundary (or the HAP boundary) in this paper, is often regarded as the ionospheric footprint of the boundary between the central plasma sheet (CPS) and the boundary plasma sheet (BPS). By examining simultaneous ion drift and particle measurements from about 500 satellite passes we find that the large-scale plasma flow in the morning and evening sectors changes its direction within the auroral oval at the HAP boundary. However, exceptions are found in the early morning sector between 0300 and 0600 MLT, where the convection reversal is sometimes (in 30% of the DMSP crossings) displaced poleward relative to the HAP boundary. It is shown that the shape of the region bordered by the HAP boundary can be roughly represented by a circle, whose size is influenced by the IMF B-z component. There is roughly a linear correlation between the diameter of this circle and the cross-polar-cap potential drop, with the best correlation coefficient of 0.65 for winter season. Our study suggests that the HAP boundary corresponds to the magnetospheric boundary between the quasi-dipolar region and the region with more stretched field lines, and the source of the region 1 field-aligned current is located near the HAP boundary. A B-y-dependent shift of the HAP boundary with respect to the noon-midnight meridian is also found. In the northern hemisphere, the shift is dawnward for positive B-y and duskward for negative B-y; in the southern hemisphere, the shift is opposite to that in the northern hemisphere.</t>
  </si>
  <si>
    <t>NATL CTR ATMOSPHER RES, HIGH ALTITUDE OBSERV, BOULDER, CO 80307 USA</t>
  </si>
  <si>
    <t>National Center Atmospheric Research (NCAR) - USA</t>
  </si>
  <si>
    <t>ARCTIC &amp; ANTARCTIC RES INST, ST PETERSBURG 199226, RUSSIA.</t>
  </si>
  <si>
    <t>Lu, Gang/A-6669-2011; Richmond, Arthur D/V-2118-2017</t>
  </si>
  <si>
    <t>JUL 1</t>
  </si>
  <si>
    <t>A7</t>
  </si>
  <si>
    <t>10.1029/96JA01192</t>
  </si>
  <si>
    <t>UV415</t>
  </si>
  <si>
    <t>WOS:A1996UV41500018</t>
  </si>
  <si>
    <t>LevTov, SJ; Inan, US; Smith, AJ; Clilverd, MA</t>
  </si>
  <si>
    <t>Characteristics of localized ionospheric disturbances inferred from VLF measurements at two closely spaced receivers</t>
  </si>
  <si>
    <t>INDUCED ELECTRON-PRECIPITATION; D-REGION PERTURBATIONS; RADIATION BELT; PROPAGATION; WHISTLERS; AMPLITUDE; WAVES; MODEL; MAGNETOSPHERE; TRANSMITTER</t>
  </si>
  <si>
    <t>The very low frequency (VLF) NPM signal from Hawaii was recorded at two closely spaced (similar to 50 km) receivers (located at Palmer and Faraday stations) on the Antarctic Peninsula. Measurements of characteristic amplitude and phase signatures of lightning-induced electron precipitation (LEP) events were made on three different days in March 1992. Both amplitude and, for the first time, phase measurements are quantitatively interpreted using a three-dimensional model of VLF propagation in the Earth-ionosphere waveguide in the presence of lower ionospheric disturbances. This is the first time such a study has been undertaken with mirrored precipitation. Differences between the amplitude and phase changes at the two sites are accounted for by the location of the LEP ionospheric disturbance transverse to the VLF signal propagation paths. The change in these differences is explained by the horizontal movement of the disturbance region and, therefore, the causative whistler duct footprint across the transmitter-receiver paths. Trends in the amplitude and phase changes on a timescale of order 1 hour are found to be encompassed by the modeling of the passage of the day-night terminator along the paths.</t>
  </si>
  <si>
    <t>BRITISH ANTARCTIC SURVEY, GEOSPACE PLASMAS GRP, CAMBRIDGE CB3 0ET, ENGLAND</t>
  </si>
  <si>
    <t>LevTov, SJ (corresponding author), STANFORD UNIV, DEPT ELECT ENGN, STAR LAB, DURAND 324, STANFORD, CA 94305 USA.</t>
  </si>
  <si>
    <t>Inan, Umran/V-3634-2019</t>
  </si>
  <si>
    <t>Inan, Umran/0000-0001-5837-5807</t>
  </si>
  <si>
    <t>10.1029/96JA00980</t>
  </si>
  <si>
    <t>WOS:A1996UV41500047</t>
  </si>
  <si>
    <t>Chase, MW</t>
  </si>
  <si>
    <t>NIST-JANAF thermochemical tables for the bromine oxides</t>
  </si>
  <si>
    <t>JOURNAL OF PHYSICAL AND CHEMICAL REFERENCE DATA</t>
  </si>
  <si>
    <t>bromine oxides; evaluated recommended data; literature survey; spectroscopic properties; thermodynamic properties</t>
  </si>
  <si>
    <t>POLYATOMIC TRANSIENT MOLECULES; NEAR-ULTRAVIOLET SPECTROSCOPY; ELECTRON RESONANCE SPECTRA; ABSORPTION FINE-STRUCTURE; LOWER ARCTIC ATMOSPHERE; FREE-RADICAL REACTIONS; CODATA TASK GROUP; K-EDGE EXAFS; ANTARCTIC OZONE; PHOTOCHEMICAL DATA</t>
  </si>
  <si>
    <t>The thermodynamic and spectroscopic properties of the bromine oxide species have been reviewed. Recommended NIST-JANAF Thermochemical Tables are given for six gaseous bromine oxides: BrO, BBrO, BrOO, BrOBr, BrBrO, and BrO3. Sufficient information is not available to generate thermochemical tables for any condensed phase species. Annotated bibliographies (over 280 references) are provided for all neutral bromine oxides which have been reported in the literature. There are needs for additional experimental and theoretical data to reduce the uncertainties in the recommended values for these six species. Of all the species mentioned in the literature, many have not been isolated and characterized. In fact some do not exist. Throughout this paper, uncertainties attached to recommended values correspond to the uncertainty interval, equal to twice the standard deviation of the mean. (C) 1996 American Institute of Physics and American Chemical Society.</t>
  </si>
  <si>
    <t>NATL INST STAND &amp; TECHNOL, STANDARD REFERENCE DATA PROGRAM, GAITHERSBURG, MD 20899 USA.</t>
  </si>
  <si>
    <t>AMER INST PHYSICS</t>
  </si>
  <si>
    <t>MELVILLE</t>
  </si>
  <si>
    <t>1305 WALT WHITMAN RD, STE 300, MELVILLE, NY 11747-4501 USA</t>
  </si>
  <si>
    <t>0047-2689</t>
  </si>
  <si>
    <t>1529-7845</t>
  </si>
  <si>
    <t>J PHYS CHEM REF DATA</t>
  </si>
  <si>
    <t>J. Phys. Chem. Ref. Data</t>
  </si>
  <si>
    <t>10.1063/1.555993</t>
  </si>
  <si>
    <t>Chemistry, Multidisciplinary; Chemistry, Physical; Physics, Multidisciplinary</t>
  </si>
  <si>
    <t>Chemistry; Physics</t>
  </si>
  <si>
    <t>VJ029</t>
  </si>
  <si>
    <t>WOS:A1996VJ02900001</t>
  </si>
  <si>
    <t>McDermott, DA</t>
  </si>
  <si>
    <t>The regulation of northern overturning by Southern Hemisphere winds</t>
  </si>
  <si>
    <t>OCEAN-ATMOSPHERE MODEL; GLOBAL THERMOHALINE CIRCULATION; ICE-AGE; WORLD OCEAN; MULTIPLE EQUILIBRIA; DRAKE PASSAGE; CLIMATE; SIMULATIONS; SURFACE</t>
  </si>
  <si>
    <t>Coarse-resolution models are used to study the interaction of zonal wind stress at the latitude of Drake Passage and the production of northern deep water. A nearly linear response to wind stress at the tip of South America is seen in northern deep-water production in both one- and two-basin configurations. A comparison of steady-state circulations forced by different wind stress strengths over the Southern Hemisphere westerlies shows the changes in circulation away from the Southern Ocean largely confined to western boundary currents. The change in circulation accompanying stronger winds is similar to that predicted by the southern upwelling/northern sinking couplet discussed by Stommel. Transient studies are conducted in which wind stress is increased over the region of the Southern Hemisphere westerlies. In an ocean initially stratified and at rest, forced only by the Southern Hemisphere westerlies, the development of the flow is similar to that observed by Kawase in a two-layer model: baroclinic signals propagate from the wind-forced region to the Northern Hemisphere. In an ocean with surface buoyancy forcing that creates deep water in the north, the baroclinic modes ''lock on'' to the existing sinking region. The effect is to enhance the deep-water formation and associated western boundary currents. The process connecting the wind stress in the latitude of Drake Passage with the deep-water production in the north also readjusts the ocean's thermal structure. As stronger winds are applied in the south, more northern source deep water upwells in the latitude of Drake Passage and less into the thermocline, allowing it to deepen. This increases the density gradient across the Antarctic Circumpolar Current (ACC) and, through the JEBAR term in the vorticity equation, produces a stronger ACC.</t>
  </si>
  <si>
    <t>UNIV WASHINGTON,DEPT ATMOSPHER SCI,SEATTLE,WA 98195</t>
  </si>
  <si>
    <t>McDermott, DA (corresponding author), UNIV WASHINGTON,JISAO,BOX 354235,SEATTLE,WA 98195, USA.</t>
  </si>
  <si>
    <t>10.1175/1520-0485(1996)026&lt;1234:TRONOB&gt;2.0.CO;2</t>
  </si>
  <si>
    <t>VB317</t>
  </si>
  <si>
    <t>WOS:A1996VB31700008</t>
  </si>
  <si>
    <t>Hirst, AC; McDougall, TJ</t>
  </si>
  <si>
    <t>Deep-water properties and surface buoyancy flux as simulated by a Z-coordinate model including eddy-induced advection</t>
  </si>
  <si>
    <t>GENERAL-CIRCULATION MODELS; GLOBAL OCEAN CIRCULATION; WORLD OCEAN; MIXING PARAMETERIZATION; THERMOHALINE CIRCULATION; TRACER TRANSPORTS; NORTH-ATLANTIC; GREENLAND SEA; CONVECTION; SENSITIVITY</t>
  </si>
  <si>
    <t>A parameterization for the adiabatic transport effect of eddies is introduced into a World Ocean model based on the Bryan-Cox code. The model topography is only lightly smoothed and retains realistic sill depths and representation of continental shelves commensurate with the model's 1.6 degrees latitude by 2.8 degrees longitude resolution. The parameterization allows the model to be run without horizontal diffusivity (though only under certain conditions as discussed). A first (control) run features a typical horizontal diffusivity and no eddy-induced transport. A second run features the eddy-induced transport scheme and zero horizontal diffusivity. Substantial changes occur between the runs in subsurface temperature, salinity, and density throughout the model ocean. The most profound changes occur in the deep ocean and feature a marked increase in density in the second run associated with a substantial decline in temperature (especially in the Atlantic) and an increase in salinity (especially in the Southern, Indian, and Pacific Oceans). The large changes in deep-water properties reflect a marked change in the relationship between dense sill/shelf overflow water and the water that reaches the deep ocean. Deep water in the second run much more closely resembles the source overflow water, because of elimination of local and remote effects of horizontal diffusivity, and because of reduced convection and isopycnal slope near downslope flows resulting from direct action by the transport scheme. The deep-water properties in the second run are clearly more realistic than in the first. The greater density in the second run is achieved despite substantial reductions in polar surface heat and salt fluxes from those in the first run. In particular, surface fluxes near Antarctica are generally small and smoothly varying in the second run. Water mass interactions important in the formation of model deep water are examined. The realistically high density of Circumpolar Deep Water in the second run prevents the occurrence of widespread deep convection near Antarctica, which, in the first run, seriously depletes the salinity of this water mass and consequently leads to marked salinity deficiencies in the deep Indian and Pacific Oceans. This convection also severely distorts the surface flux patterns near Antarctica. Practical implications of the marked reduction in Antarctic convection are discussed. Finally, a third run shows that much of the benefit of the eddy-induced transport scheme accrues upon its introduction even when the standard horizontal diffusivity is retained. This last result supports the use of the scheme even in models where the resolution is too coarse to allow for complete elimination of horizontal diffusivity.</t>
  </si>
  <si>
    <t>CSIRO,DIV ATMOSPHER RES,ASPENDALE,VIC 3195,AUSTRALIA; CSIRO,DIV OCEANOG,HOBART,TAS 7001,AUSTRALIA; ANTARCTIC CRC,HOBART,TAS,AUSTRALIA</t>
  </si>
  <si>
    <t>Commonwealth Scientific &amp; Industrial Research Organisation (CSIRO); Commonwealth Scientific &amp; Industrial Research Organisation (CSIRO)</t>
  </si>
  <si>
    <t>Hirst, Anthony/E-2756-2013; Hirst, Anthony/N-1041-2014; McDougall, Trevor J/A-6770-2013</t>
  </si>
  <si>
    <t>10.1175/1520-0485(1996)026&lt;1320:DWPASB&gt;2.0.CO;2</t>
  </si>
  <si>
    <t>WOS:A1996VB31700013</t>
  </si>
  <si>
    <t>Hughes, CW</t>
  </si>
  <si>
    <t>The Antarctic circumpolar current as a waveguide for Rossby waves</t>
  </si>
  <si>
    <t>SOUTHERN-OCEAN; CRITICAL LEVEL; STRATIFIED OCEAN; CRITICAL LAYERS; SPIN-UP; CIRCULATION; MODEL; TOPOGRAPHY; EVOLUTION; ALTIMETRY</t>
  </si>
  <si>
    <t>Results from the Fine Resolution Antarctic Model suggest that much of the eddy activity in the Southern Ocean takes the form of eastward propagating wavelike structures, and there is evidence from altimetry that this may be true of the real Southern Ocean. In the model, eastward propagating waves in the core of the Antarctic Circumpolar Current (ACC) are separated by a sharp boundary from westward propagating waves to the north. The theory of Rossby wave interactions with a zonal, barotropic current predicts complicated behavior involving the formation of strongly nonlinear critical layers associated with Reynolds stress divergences. The ACC is neither truly zonal, nor is it barotropic, but diagnostic quantities suggested by the idealized models show similar dynamics occurring in this more complicated situation. This interaction between mean how and Rossby waves may be crucial to understanding how the ACC interacts with bottom topography.</t>
  </si>
  <si>
    <t>BIDSTON OBSERV, PROUDMAN OCEANOG LAB, BIRKENHEAD L43 7RA, MERSEYSIDE, ENGLAND.</t>
  </si>
  <si>
    <t>10.1175/1520-0485(1996)026&lt;1375:TACCAA&gt;2.0.CO;2</t>
  </si>
  <si>
    <t>WOS:A1996VB31700017</t>
  </si>
  <si>
    <t>Harris, PT; Pattiaratchi, CB; Keene, JB; Dalrymple, RW; Gardner, JV; Baker, EK; Cole, AR; Mitchell, D; Gibbs, P; Schroeder, WW</t>
  </si>
  <si>
    <t>Late quaternary deltaic and carbonate sedimentation in the Gulf of Papua foreland basin: Response to sea-level change</t>
  </si>
  <si>
    <t>JOURNAL OF SEDIMENTARY RESEARCH</t>
  </si>
  <si>
    <t>GREAT-BARRIER-REEF; NEW-GUINEA; CONTINENTAL-SHELF; TORRES STRAIT; AUSTRALIA; ENVIRONMENTS; CARPENTARIA; EVOLUTION; CLIMATES; SYSTEMS</t>
  </si>
  <si>
    <t>The rivers that drain the wet, mountainous island of New Guinea discharge about 1.5 billion tonnes/yr of sediments into the adjacent seas, including the foreland basin between New Guinea and Australia, Despite this huge sediment input, there appears to have been only limited deposition in the Gulf of Papua during the (Holocene) postglacial rise in sea level, Seismic and core data indicate that the transgressive systems tract in the Gulf of Papua is thin and patchy, It is confined to regions within and north of an incised, east west-trending shelf-valley system, Of the possible explanations for the absence of a significant transgressive systems tract, inland storage and along- and off shelf transport of the sediment are of greatest significance. Reef growth up to the latitude of the east west-trending incised-valley system in the southern Gulf of Papua is considered to have been facilitated by a northward flowing coastal boundary current, the Coral Sea Coastal Current. This current now sweeps turbid, brackish waters and terrigenous sediments discharged by the rivers northwards away from the reefs. An observed northward offset in transgressive sediments in relation to the axis of the shelf valleys suggests that such a northward-flowing shelf current operated during the late Pleistocene and early Holocene, The northern limit of the Great Barrier Reef could thus be controlled by the balance between fluvial sediment supply and northward advection of suspended sediment by the Coral Sea Coastal Current, This current may also be important in maintaining a supply of clear water to the eastern Gulf of Papua, thus enabling photosynthesis and the flourishing of calcareous algae (Halimeda) bioherms or biostromes at depths of up to 100 m over much of the middle and outer shelf, directly offshore of the modern Fly Delta, These carbonate sediments represent the exposed maximum flooding surface and condensed section. Modern highstand delta deposits have begun to prograde over this layer on the inner shelf.</t>
  </si>
  <si>
    <t>UNIV WESTERN AUSTRALIA,CTR WATER RES,NEDLANDS,WA 6009,AUSTRALIA; UNIV SYDNEY,INST OCEAN SCI,SYDNEY,NSW 2006,AUSTRALIA; QUEENS UNIV,DEPT GEOL SCI,KINGSTON,ON K7L 3N6,CANADA; US GEOL SURVEY,MENLO PARK,CA 94025; NEW S WALES STATE FISHERIES RES INST,CRONULLA,NSW 2230,AUSTRALIA; UNIV ALABAMA,MARINE SCI PROGRAM,DAUPHIN ISL,AL 36528</t>
  </si>
  <si>
    <t>University of Western Australia; University of Sydney; Queens University - Canada; United States Department of the Interior; United States Geological Survey; University of Alabama System</t>
  </si>
  <si>
    <t>Harris, Peter T/C-6997-2009; Harris, Peter/AAI-7100-2020; Pattiaratchi, Charitha/E-6916-2011</t>
  </si>
  <si>
    <t>baker, elaine/0000-0001-9925-4403; Pattiaratchi, Charitha/0000-0003-2229-6183</t>
  </si>
  <si>
    <t>SEPM-SOC SEDIMENTARY GEOLOGY</t>
  </si>
  <si>
    <t>TULSA</t>
  </si>
  <si>
    <t>1731 E 71ST STREET, TULSA, OK 74136-5108</t>
  </si>
  <si>
    <t>1073-130X</t>
  </si>
  <si>
    <t>J SEDIMENT RES</t>
  </si>
  <si>
    <t>J. Sediment. Res.</t>
  </si>
  <si>
    <t>B</t>
  </si>
  <si>
    <t>VB997</t>
  </si>
  <si>
    <t>WOS:A1996VB99700012</t>
  </si>
  <si>
    <t>Crame, JA; Lomas, SA; Pirrie, D; Luther, A</t>
  </si>
  <si>
    <t>Late Cretaceous extinction patterns in Antarctica</t>
  </si>
  <si>
    <t>JOURNAL OF THE GEOLOGICAL SOCIETY</t>
  </si>
  <si>
    <t>Antarctica; K-T boundary; Inoceramidae; belemnites; extinction</t>
  </si>
  <si>
    <t>JAMES-ROSS-ISLAND; PENINSULA REGION; STRATIGRAPHY</t>
  </si>
  <si>
    <t>New correlations of marine elastic sedimentary rocks exposed within the James Boss Basin, Antarctica have shown that the mid- to late Cretaceous succession is in excess of 5 km thick. Plotting the ranges of the principal molluscan macrofossils against the revised stratigraphy indicates that inoceramid bivalves are totally absent, and dimitobelid belemnites extremely rare, throughout an extensive 1400 m thick Maastrichtian succession, These early extinction patterns are interpreted to be due to both a regional shallowing event and a pronounced phase of high-latitude, Campanian-Maastrichtian cooling. Cool polar bottom waters may have been forming by as early as mid- to late Campanian times.</t>
  </si>
  <si>
    <t>UNIV EXETER,CAMBORNE SCH MINES,REDRUTH TR15 3SE,CORNWALL,ENGLAND; UNIV HEIDELBERG,INST GEOL PALAONTOL,D-69120 HEIDELBERG,GERMANY</t>
  </si>
  <si>
    <t>University of Exeter; Ruprecht Karls University Heidelberg</t>
  </si>
  <si>
    <t>Crame, JA (corresponding author), NERC,BRITISH ANTARCTIC SURVEY,MADINGLEY RD,CAMBRIDGE CB3 0ET,ENGLAND.</t>
  </si>
  <si>
    <t>Lomas, Simon/0000-0002-3089-3626; Pirrie, Duncan/0000-0002-4954-5920</t>
  </si>
  <si>
    <t>GEOLOGICAL SOC PUBL HOUSE</t>
  </si>
  <si>
    <t>BATH</t>
  </si>
  <si>
    <t>UNIT 7, BRASSMILL ENTERPRISE CENTRE, BATH, AVON, ENGLAND BA1 3JN</t>
  </si>
  <si>
    <t>0016-7649</t>
  </si>
  <si>
    <t>J GEOL SOC LONDON</t>
  </si>
  <si>
    <t>J. Geol. Soc.</t>
  </si>
  <si>
    <t>10.1144/gsjgs.153.4.0503</t>
  </si>
  <si>
    <t>UX665</t>
  </si>
  <si>
    <t>WOS:A1996UX66500002</t>
  </si>
  <si>
    <t>Fedak, MA; Lovell, P; Mcconnell, BJ</t>
  </si>
  <si>
    <t>MAMVIS: A marine mammal behaviour visualization system</t>
  </si>
  <si>
    <t>JOURNAL OF VISUALIZATION AND COMPUTER ANIMATION</t>
  </si>
  <si>
    <t>Workshop on Computer Graphics Technology for the Exploration of the Sea (CES 95)</t>
  </si>
  <si>
    <t>MAY, 1995</t>
  </si>
  <si>
    <t>ROSTOCK, GERMANY</t>
  </si>
  <si>
    <t>visualization; telemetry; marine mammals; seals; diving</t>
  </si>
  <si>
    <t>SOUTHERN ELEPHANT SEALS; MIROUNGA-LEONINA</t>
  </si>
  <si>
    <t>Seals and whales spend much of their lives underwater and thus their travel and behaviour are difficult to study, Satellite relay data loggers (SRDLs) have been developed to relay track and dive behaviour data from marine mammals. The large and complex datasets resulting from the deployment of these devices need to be interpreted in relation to the animals' oceanic environment. A marine MAMmal VISualization system (MAIMVIS), based on AVS, has been developed to allow the interactive visualization and exploration of three-dimensional animal behaviour and travel in a three-dimensional environment. Altering the position and direction of the camera and the angle of its lens, as well as animation, allows the comprehensive exploration such of complex datasets. An example of the utility of MAMVIS is demonstrated by a case study into the foraging ecology of elephant seals in the south Atlantic.</t>
  </si>
  <si>
    <t>BRITISH ANTARCTIC SURVEY,NERC,SEA MAMMAL RES UNIT,CAMBRIDGE CB3 0ET,ENGLAND</t>
  </si>
  <si>
    <t>JOHN WILEY &amp; SONS LTD</t>
  </si>
  <si>
    <t>W SUSSEX</t>
  </si>
  <si>
    <t>BAFFINS LANE CHICHESTER, W SUSSEX, ENGLAND PO19 1UD</t>
  </si>
  <si>
    <t>1049-8907</t>
  </si>
  <si>
    <t>J VISUAL COMP ANIMAT</t>
  </si>
  <si>
    <t>J. Vis. Comput. Animat.</t>
  </si>
  <si>
    <t>JUL-SEP</t>
  </si>
  <si>
    <t>Computer Science, Software Engineering</t>
  </si>
  <si>
    <t>Computer Science</t>
  </si>
  <si>
    <t>VB904</t>
  </si>
  <si>
    <t>WOS:A1996VB90400003</t>
  </si>
  <si>
    <t>Falcidieno, B; Orgolesu, S; Pizzi, C; Sanguineti, A; Spagnuolo, M</t>
  </si>
  <si>
    <t>High fidelity digital terrain modelling for the reconstruction of the Antarctic sea floor</t>
  </si>
  <si>
    <t>shape-based modelling; wavelets; line generalization</t>
  </si>
  <si>
    <t>Shape-based modelling is a general approach to surface representation, which has a great importance in the specific context of the Antarctic sea floor reconstruction, where measurements can involve critical operations. Here, a method is proposed where shape-based surface reconstruction is achieved performing a geometric reasoning on the raw data to delineate a shape structure on which the final surface model can be built. Data of the Antarctic sea floor are collected by surveys carried out along parallel courses during which the depth of the sea is measured at almost regular intervals. The seabed is then represented by a set of profiles, corresponding to almost vertical cross sections. The surface reconstruction is performed in three steps. First, a shape-based simplification is carried out on the profiles, using a combination of the wavelet theory and the classical Douglas and Peucker algorithm. The second step consists of finding similarities in the morphology of adjacent profiles, which may suggest the presence of surface features, such as ridges and ravines. Finally, the deduced surface features are used to build a kind of skeleton on which the most appropriate triangulation can be constructed.</t>
  </si>
  <si>
    <t>CNR,IST MATEMAT APPL,I-16149 GENOA,ITALY</t>
  </si>
  <si>
    <t>Consiglio Nazionale delle Ricerche (CNR)</t>
  </si>
  <si>
    <t>Spagnuolo, Michela/ABA-1927-2021; Spagnuolo, Michela/F-5068-2013</t>
  </si>
  <si>
    <t>Spagnuolo, Michela/0000-0002-5682-6990; Spagnuolo, Michela/0000-0002-5682-6990</t>
  </si>
  <si>
    <t>10.1002/(SICI)1099-1778(199607)7:3&lt;177::AID-VIS151&gt;3.0.CO;2-J</t>
  </si>
  <si>
    <t>WOS:A1996VB90400007</t>
  </si>
  <si>
    <t>Sekiguchi, K; Klages, NTW; Best, PB</t>
  </si>
  <si>
    <t>The diet of strap-toothed whales (Mesoplodon layardii)</t>
  </si>
  <si>
    <t>OTOLITHS; CONSUMPTION; SEALS</t>
  </si>
  <si>
    <t>The food habits of strap-toothed whales (Mesoplodon layardii) were examined in detail using stomach contents from 14 stranded whales found on South African and New Zealand coasts. Although a few unidentified fish otoliths and crustacean remains were found in two of these stomachs, 24 species of oceanic squids (some of which occur at a great depth) accounted for 94.8% of counted prey items (n = 232). Histioteuthis sp. and Taonius pavo were the predominant prey species (25.0 and 17.2% by number, 21.4 and 19.9% by mass, respectively). The presence of sub-Antarctic squid species suggested a northward migration to South African waters in late summer/autumn. Prey sizes were compared between males with fully grown strap-teeth and. females/immature males without erupted teeth, using dorsal mantle lengths (DML) and weights of squids estimated from beak measurements. Although females/immature males ate longer squids than males, there was no significant difference in the estimated weights of squids eaten by the two groups. The presence of fully-erupted teeth in adult males, therefore,did not seem to influence the size of prey ingested, even though an adult male could only open its jaws about half as wide as a female. In general, the sizes of cephalopods eaten by strap-toothed whales were not significantly different from those eaten by smaller odontocetes, such as spotted dolphins and dwarf sperm whales, but were significantly smaller than those eaten by larger odontocetes, such as false killer, long-finned pilot, Cuvier's beaked, and southern bottlenose whales.</t>
  </si>
  <si>
    <t>UNIV PRETORIA,MAMMAL RES INST,ZA-0002 PRETORIA,SOUTH AFRICA; PORT ELIZABETH MUSEUM,ZA-6013 HUMEWOOD,SOUTH AFRICA</t>
  </si>
  <si>
    <t>University of Pretoria</t>
  </si>
  <si>
    <t>10.1111/j.1469-7998.1996.tb05935.x</t>
  </si>
  <si>
    <t>UY839</t>
  </si>
  <si>
    <t>WOS:A1996UY83900003</t>
  </si>
  <si>
    <t>Crittenden, PD</t>
  </si>
  <si>
    <t>The effect of oxygen deprivation on inorganic nitrogen uptake in an Antarctic macrolichen</t>
  </si>
  <si>
    <t>LICHENOLOGIST</t>
  </si>
  <si>
    <t>UMBILICARIA-MUHLENBERGII; LICHENS; REDUCTION; CHEMISTRY</t>
  </si>
  <si>
    <t>Snow meltwater containing 36 ng ml(-1) NO3--N (raised here to between 95-101 ng ml(-1) NO3--N) and 112 ng ml(-1) NH4+-N was sprayed onto illuminated Usnea sphacelata at 2 degrees C in a 2-1 capacity transparent perspex chamber force-ventilated with either air or O-2- (and CO2-) free N-2. The NO3-concentration in meltwater recirculated through a layer of U. sphacelata fell to c. 8 ng ml(-1) after 1.25 h. Although the pattern of decline was broadly comparable in both air and N-2, the initial rate of decline was lower in N-2. When undepleted meltwater was continuously sprayed onto the lichen and the effluent collected for analysis, the lichen was found to retain 55% of the wet deposited NO3- in air but only 27% under N-2. Up to 90% of NH4+ supplied in a continuous spray of meltwater was retained by the lichen but this was affected little by O-2 and CO2 deprivation. (C) 1996 The British Lichen Society</t>
  </si>
  <si>
    <t>Crittenden, PD (corresponding author), UNIV NOTTINGHAM,DEPT LIFE SCI,NOTTINGHAM NG7 2RD,ENGLAND.</t>
  </si>
  <si>
    <t>ACADEMIC PRESS LTD</t>
  </si>
  <si>
    <t>24-28 OVAL RD, LONDON, ENGLAND NW1 7DX</t>
  </si>
  <si>
    <t>0024-2829</t>
  </si>
  <si>
    <t>Lichenologist</t>
  </si>
  <si>
    <t>Plant Sciences; Mycology</t>
  </si>
  <si>
    <t>UZ274</t>
  </si>
  <si>
    <t>WOS:A1996UZ27400006</t>
  </si>
  <si>
    <t>Doran, PT; McKay, CP; Adams, WP; English, MC; Wharton, RA; Meyer, MA</t>
  </si>
  <si>
    <t>Climate forcing and thermal feedback of residual lake-ice covers in the high Arctic</t>
  </si>
  <si>
    <t>Symposium on Regional Assessment of Freshwater Ecosystems and Climate Change in North America</t>
  </si>
  <si>
    <t>OCT 24-26, 1994</t>
  </si>
  <si>
    <t>LEESBURG, VA</t>
  </si>
  <si>
    <t>ANTARCTIC LAKE; THICKNESS; ISLAND</t>
  </si>
  <si>
    <t>A discontinuous ice coverage and lake temperature record of 36-yr duration has been compiled for Colour Lake (79 degrees 25'N, 90 degrees 45'W) on Axel Heiberg Island, Northwest Territories. About once every 6 yr, the ice cover remains through the entire summer, creating a residual ice cover the following winter. Residual ice covers are more frequent in the last 10 yr (1986-1995) than in the 20 yr from 1959 to 1978, indicating a reduction in climate factors controlling ice decay. These factors are identified as the number of thawing degree-days, suggesting a tendency toward cooler summers over the last decade. We report year-round meteorology observations that indicate a mean annual temperature of about -15.2 degrees C, with similar to 500 thawing degree-days in summer. Following a residual ice year, spring lake-water temperatures are significantly greater than they are following nonresidual years. The increased temperatures can be attributed to the stabilizing effect of the residual ice pan the previous fall. Without an ice pan, convection cools the entire water column before the surface freezes. When the lake has an ice pan at the start of freezing, the surface freezes over quickly, effectively trapping water heated during summer. The warmer spring water temperatures act as negative feedback, decreasing the potential for a second consecutive residual ice year.</t>
  </si>
  <si>
    <t>NASA,AMES RES CTR,DIV SPACE SCI,MOFFETT FIELD,CA 94035; TRENT UNIV,WATERSHED ECOSYST PROGRAM,PETERBOROUGH,ON K9J 7B8,CANADA; WILFRID LAURIER UNIV,DEPT GEOG,WATERLOO,ON N2L 3C5,CANADA</t>
  </si>
  <si>
    <t>National Aeronautics &amp; Space Administration (NASA); NASA Ames Research Center; Trent University; Wilfrid Laurier University</t>
  </si>
  <si>
    <t>Doran, PT (corresponding author), UNIV NEVADA,DESERT RES INST,CTR BIOL SCI,POB 60220,RENO,NV 89506, USA.</t>
  </si>
  <si>
    <t>McKay, Christopher/0000-0002-6243-1362</t>
  </si>
  <si>
    <t>AMER SOC LIMNOLOGY OCEANOGRAPH</t>
  </si>
  <si>
    <t>810 EAST 10TH ST, LAWRENCE, KS 66044-8897</t>
  </si>
  <si>
    <t>10.4319/lo.1996.41.5.0839</t>
  </si>
  <si>
    <t>VN458</t>
  </si>
  <si>
    <t>WOS:A1996VN45800005</t>
  </si>
  <si>
    <t>Miller, LG; Aiken, GR</t>
  </si>
  <si>
    <t>Effects of glacial meltwater inflows and moat freezing on mixing in an ice-covered antarctic lake as interpreted from stable isotope and tritium distributions</t>
  </si>
  <si>
    <t>SALINE LAKES; VESTFOLD HILLS; TAYLOR VALLEY; WATER; EVOLUTION; FRYXELL; GEOCHEMISTRY; THICKNESS</t>
  </si>
  <si>
    <t>Perennially ice-covered lakes in the McMurdo Dry Valleys have risen several meters over the past two decades due to climatic warming and increased glacial meltwater inflow. To elucidate the hydrologic responses to changing climate and the effects on lake mixing processes we measured the stable isotope (delta(18)O and delta D) and tritium concentrations of water and ice samples collected in the Lake Fryxell watershed from 1987 through 1990. Stable isotope enrichment resulted from evaporation in stream and moat samples and from sublimation in surface lake-ice samples. Tritium enrichment resulted from exchange with the postnuclear atmosphere in stream and moat samples. Rapid injection of tritiated water into the upper water column of the lake and incorporation of this water into the ice cover resulted in uniformly elevated tritium contents (&gt;3.0 TU) in these reservoirs. Tritium was also present in deep water, suggesting that a component of bottom water was recently at the surface. During summer, melted lake ice and stream water forms the moat. Water excluded from ice formation during fall moat freezing (enriched in solutes and tritium, and depleted in O-18 and H-2 relative to water below 15-m depth) may sink as density currents to the bottom of the lake. Seasonal lake circulation, in response to climate-driven surface inflow, is therefore responsible for the distribution of both water isotopes and dissolved solutes in Lake Fryxell.</t>
  </si>
  <si>
    <t>US GEOL SURVEY,DIV WATER RESOURCES,BOULDER,CO 80303</t>
  </si>
  <si>
    <t>Miller, LG (corresponding author), US GEOL SURVEY,DIV WATER RESOURCES,MENLO PK,CA 94025, USA.</t>
  </si>
  <si>
    <t>Miller, Laurence/0000-0002-7807-3475</t>
  </si>
  <si>
    <t>10.4319/lo.1996.41.5.0966</t>
  </si>
  <si>
    <t>WOS:A1996VN45800019</t>
  </si>
  <si>
    <t>North, AW</t>
  </si>
  <si>
    <t>Locomotory activity and behaviour of the Antarctic teleost Notothenia coriiceps</t>
  </si>
  <si>
    <t>PAGOTHENIA-BORCHGREVINKI; MCMURDO SOUND; FISH; PHYSIOLOGY; ECOLOGY</t>
  </si>
  <si>
    <t>The activity and behaviour of a free-living Antarctic fish, Notothenia coriiceps Richardson (formerly N. neglecta), was investigated using a high-sensitivity, underwater TV camera at Signy Island, South Orkney Islands. Detailed observations of the 33 cm TL (total length) fish were made over a period of 6 d in austral summer (February 1992), for a total of 69.5 h. Natural light at 2.5 m depth allowed viewing from 1 h before sunrise to Ih after sunset. The fish stayed in a territory within 3 m of a small cave for &gt; 98% of the time, and made between 1 to 148 swims d(-1), of which 92.5% were brief (&lt;15 s) feeding attempts. On average, 1.7% of each day was engaged in locomotion, including 1.2% swimming and 0.5% manoeuvring. Swimming was generally slow, at &lt;2 body lengths s(-1), and labriform and subcarangiform modes were used alternately or in combination. Activity level (swims or displays per hour) was unaffected by tide, but was lower for 3 d when a wind speed &gt; 16 knots prevailed indicating that large waves reduced activity. A suspected diurnal activity rhythm was not statistically significant. The fish is an ambush-predator, and it took most of its prey from the water column but some off macroalgae or the seabed. Ventilation rate was slightly higher after activity, and peaked after an encounter with another N. coriiceps.</t>
  </si>
  <si>
    <t>North, AW (corresponding author), BRITISH ANTARCTIC SURVEY,NERC,HIGH CROSS,MADINGLEY RD,CAMBRIDGE CB3 0ET,ENGLAND.</t>
  </si>
  <si>
    <t>10.1007/BF00571384</t>
  </si>
  <si>
    <t>VA421</t>
  </si>
  <si>
    <t>WOS:A1996VA42100014</t>
  </si>
  <si>
    <t>Brierley, AS; Watkins, JL</t>
  </si>
  <si>
    <t>Acoustic targets at South Georgia and the South Orkney islands during a season of krill scarcity</t>
  </si>
  <si>
    <t>Antarctic krill; Euphausia superba; dual frequency acoustic survey; predators; penguin diet; Themisto gaudichaudii; target discrimination; Southern Ocean</t>
  </si>
  <si>
    <t>EUPHAUSIA-SUPERBA DANA; ANTARCTIC FUR SEALS; VERTICAL MIGRATION; CHINSTRAP PENGUINS; SIGNY ISLAND; BIRD-ISLAND; SWARMS; VARIABILITY; AVOIDANCE; BIOMASS</t>
  </si>
  <si>
    <t>Dual frequency (38 and 120 kHz) acoustic surveys of shelf-break regions in the vicinity of the Willis Islands, South Georgia, and Coronation Island, South Orkneys, both in the Atlantic sector of the Southern Ocean, were carried out from RRS 'James Clark Ross' during January 1994. The difference in echo signal strength between the 2 frequencies [delta MVBS (mean volume backscattering strength) = MVBS 120 kHz - MVBS 38 kHz] was used to partition acoustic targets into 3 biological categories: Antarctic krill Euphausia superba, nekton (larger than krill) and zooplankton (smaller than krill). Krill density estimates were derived for both survey areas, and the relative contribution of each class of target to overall regional pelagic biomass determined. Krill distribution in both regions was extremely patchy, resulting in a highly skewed frequency distribution of density; for example one echo-integration interval contained 10(4) times the mean krill density. An approximate B-fold difference in mean krill abundance was detected between the 2 areas but, in comparison with previously published density estimates, krill densities in both regions were extremely low (1.7 and 10.7 gm(-2) for Willis and Coronation Islands respectively). Gross regional differences in pelagic faunal composition were apparent ent from inspection of echo charts, and were quantified by detailed analysis of acoustic signals. The water column in the vicinity of the Willis Islands was characterised by a series of diffuse but continuous scattering layers visible only at 120 kHz, and 73% by mass of acoustic targets in this region were classified as zooplankton. In marked contrast, the Coronation Island region was dominated by dense, discrete acoustic target patches which were classified as larger, nektonic, sound scatterers (fish or squid), and only 12% of targets there were classified as zooplankton. Elsewhere, data from predator diet analyses carried out at Bird Island, South Georgia, during the same season that our acoustic measurements were made, confirm the profoundly low levels of krill availability there and support the acoustic observation that the Willis Islands region contained large numbers of small zooplankton such as the amphipod Themisto gaudichaudii. Similarly, available data on analyses of stomach contents of Chinstrap penguins nesting in a neighbouring region within an oceanographic setting similar to that of Coronation Island reveal the presence of more fish in the diet than usual. Conclusions drawn from acoustic observations as to the relative regional composition of pelagic biomass are therefore clearly supported by independent evidence gathered from predators, and the value of integrating predator/prey and acoustic studies to characterise the content of localised marine ecosystems is demonstrated.</t>
  </si>
  <si>
    <t>Brierley, AS (corresponding author), BRITISH ANTARCTIC SURVEY, NERC, MADINGLEY RD, CAMBRIDGE CB3 0ET, ENGLAND.</t>
  </si>
  <si>
    <t>Brierley, Andrew/G-8019-2011</t>
  </si>
  <si>
    <t>Brierley, Andrew/0000-0002-6438-6892</t>
  </si>
  <si>
    <t>10.3354/meps138051</t>
  </si>
  <si>
    <t>VC147</t>
  </si>
  <si>
    <t>WOS:A1996VC14700006</t>
  </si>
  <si>
    <t>Wahle, RA; Tully, O; ODonovan, V</t>
  </si>
  <si>
    <t>Lipofuscin as an indicator of age in crustaceans: Analysis of the pigment in the American lobster Homarus americanus</t>
  </si>
  <si>
    <t>age determination; age pigment; physiological age; image analysis; fluorescence; demography</t>
  </si>
  <si>
    <t>FRESH-WATER CRAYFISH; MORPHOLOGICAL LIPOFUSCIN; NEPHROPS-NORVEGICUS; ANTARCTIC KRILL; SIZE; ACCUMULATION; PARASTACIDAE; FLUORESCENCE; RECRUITMENT; DECAPODA</t>
  </si>
  <si>
    <t>Lipofuscin content was determined in the brains of 41 American lobsters Homarus americanus (Milne-Edwards) aged 4, 13 and 27 mo reared individually at 19 to 20 degrees C. Lipofuscin was quantified by fluorescence microscopy and image analysis. Lipofuscin granules occurred in each age group and in the oldest group appeared as large aggregations collectively averaging 2.1% of the area of histological sections of the olfactory lobe cell mass. Carapace length-corrected lipofuscin area % gave the highest correlation with age (r = 0.99, p &lt; 0.0001) and a non-linear best fit regression (y = 0.00264 x Age(2.03)). The size and number of lipofuscin granules and carapace length were also significantly related to age. Lipofuscin concentration was not significantly correlated with carapace length within any of the 3 age classes (4 mo: r = -0.078, 13 mo: r = -0.20, 27 mo: r = -0.351). These results suggest the possibility that the lipofuscin technique can differentiate cohorts in natural populations. However, environmental temperature and the possibility of other factors affecting metabolic rate may need to be taken into account when attempting to apply the laboratory model to wild populations.</t>
  </si>
  <si>
    <t>TRINITY COLL DUBLIN, DEPT ZOOL, DUBLIN 2, IRELAND</t>
  </si>
  <si>
    <t>Trinity College Dublin</t>
  </si>
  <si>
    <t>BIGELOW LAB OCEAN SCI, W BOOTHBAY HARBOR, ME 04575 USA.</t>
  </si>
  <si>
    <t>Wahle, Richard/AAI-3047-2020</t>
  </si>
  <si>
    <t>10.3354/meps138117</t>
  </si>
  <si>
    <t>WOS:A1996VC14700012</t>
  </si>
  <si>
    <t>Smith, ND; Ashley, GM</t>
  </si>
  <si>
    <t>A study of brash ice in the proximal marine zone of a sub-polar tidewater glacier</t>
  </si>
  <si>
    <t>MARINE GEOLOGY</t>
  </si>
  <si>
    <t>ICEBERGS; SEDIMENTATION; DETERIORATION; SPITSBERGEN; DEPOSITION; TRANSPORT; FJORDS; MODEL</t>
  </si>
  <si>
    <t>Intermittent calving of tidewater Maar Glacier into Arthur Harbor (Anvers Island, Antarctic Peninsula) produces mainly brash ice (fragments &lt;2 m in diameter). To assess the potential role of brash ice in the seaward transport of glacigenic sediment in this subpolar region, measurements were made of (1) brash melt rates under laboratory and field conditions and (2) size distributions of freshly calved brash. In constant-temperature (1 degrees C) laboratory runs, melt rates for similarly shaped bergs increased significantly with relative flow velocity and were also greater for bergs containing fractures or air bubbles. Under held conditions, brash bergs subjected to rough open water were observed to melt approximately 20 times faster (range = 12-26) than those locked in densely packed jams protected from wave and current action. Published melt-rate equations developed for deep-draft or still-water bergs greatly underestimate melt rates for brash in rough sea surfaces. Size-frequency distributions (by weight) of four 102 m(2) samples of dense brash are closely approximated by Rosin-probability distributions. For an average population of freshly calved brash subjected to mean open-water melt rates observed in Arthur Harbor, over 90% of the bergs will completely melt within 24 hours. Consequently, little brash escapes the proximal marine zone, and most debris rafted by such bergs is probably deposited within a few hundred meters of the glacier terminus.</t>
  </si>
  <si>
    <t>RUTGERS STATE UNIV,DEPT GEOL SCI,WRIGHT GEOL LABS,NEW BRUNSWICK,NJ 08903</t>
  </si>
  <si>
    <t>Rutgers University System; Rutgers University New Brunswick</t>
  </si>
  <si>
    <t>Smith, ND (corresponding author), UNIV ILLINOIS,DEPT GEOL SCI MC186,845 W TAYLOR ST,CHICAGO,IL 60607, USA.</t>
  </si>
  <si>
    <t>Smith, Nathan John/JXY-5736-2024; Last, First/A-6350-2013</t>
  </si>
  <si>
    <t>Smith, Nathan John/0009-0000-1982-8420;</t>
  </si>
  <si>
    <t>0025-3227</t>
  </si>
  <si>
    <t>MAR GEOL</t>
  </si>
  <si>
    <t>Mar. Geol.</t>
  </si>
  <si>
    <t>10.1016/0025-3227(96)00013-8</t>
  </si>
  <si>
    <t>UY014</t>
  </si>
  <si>
    <t>WOS:A1996UY01400005</t>
  </si>
  <si>
    <t>Ashford, JR; Rubilar, PS; Martin, AR</t>
  </si>
  <si>
    <t>Interactions between cetaceans and longline fishery operations around south Georgia</t>
  </si>
  <si>
    <t>MARINE MAMMAL SCIENCE</t>
  </si>
  <si>
    <t>ORCINUS-ORCA; BEHAVIOR; WHALE</t>
  </si>
  <si>
    <t>BRITISH ANTARCTIC SURVEY,NERC,SEA MAMMAL RES UNIT,CAMBRIDGE CB3 0ET,ENGLAND; UNIV AUSTRAL CHILE,INST ECOL &amp; EVOLUC,VALDIVIA,CHILE</t>
  </si>
  <si>
    <t>UK Research &amp; Innovation (UKRI); Natural Environment Research Council (NERC); NERC British Antarctic Survey; Universidad Austral de Chile</t>
  </si>
  <si>
    <t>SOC MARINE MAMMALOGY</t>
  </si>
  <si>
    <t>1041 NEW HAMPSHIRE ST, LAWRENCE, KS 66044</t>
  </si>
  <si>
    <t>0824-0469</t>
  </si>
  <si>
    <t>MAR MAMMAL SCI</t>
  </si>
  <si>
    <t>Mar. Mamm. Sci.</t>
  </si>
  <si>
    <t>10.1111/j.1748-7692.1996.tb00598.x</t>
  </si>
  <si>
    <t>UZ741</t>
  </si>
  <si>
    <t>WOS:A1996UZ74100011</t>
  </si>
  <si>
    <t>Ficca, G; Pangia, M; Pierini, S; Purini, R; Sansone, E</t>
  </si>
  <si>
    <t>A turbulent data analysis in the Antarctic boundary layer</t>
  </si>
  <si>
    <t>NUOVO CIMENTO DELLA SOCIETA ITALIANA DI FISICA C-GEOPHYSICS AND SPACE PHYSICS</t>
  </si>
  <si>
    <t>SONIC-ANEMOMETER; TEMPERATURE</t>
  </si>
  <si>
    <t>Data collected by the Institute of Atmospheric Physics of CNR (Italy) during the 1991 Italian Antarctic expedition are used for the development of Earth-air-sea interaction studies. In this paper wind and temperature data obtained by a digitized ultrasonic anemometer-thermometer describe the temporal, statistical and spectral turbulence behaviour in the surface atmospheric boundary layer at different wind conditions and in morphologically different sites. The vertical momentum and thermal fluxes, evaluated through the direct method, are found to be strictly dependent on the local stability condition recorded during the measurements. The examination of the velocities and temperature probability density functions confirms the Lumley and Panofsky hypothesis on the influence of both velocity components on temperature fluctuations. A multichannel spectral analysis confirms the obtained results for the low-frequency range.</t>
  </si>
  <si>
    <t>Ficca, G (corresponding author), CNR,INST FIS ATMOSFERA,P L STURZO 33,I-00144 ROME,ITALY.</t>
  </si>
  <si>
    <t>EDITRICE COMPOSITORI BOLOGNA</t>
  </si>
  <si>
    <t>BOLOGNA</t>
  </si>
  <si>
    <t>VIA STALINGRADO 97/2, I-40128 BOLOGNA, ITALY</t>
  </si>
  <si>
    <t>0390-5551</t>
  </si>
  <si>
    <t>NUOVO CIMENTO C</t>
  </si>
  <si>
    <t>Nuovo Cimento Soc. Ital. Fis. C-Geophys. Space Phys.</t>
  </si>
  <si>
    <t>10.1007/BF02523765</t>
  </si>
  <si>
    <t>VV376</t>
  </si>
  <si>
    <t>WOS:A1996VV37600003</t>
  </si>
  <si>
    <t>Ballatore, P; Lepidi, S; Cafarella, L; Villante, U; Meloni, A; Candidi, M; Palangio, P</t>
  </si>
  <si>
    <t>Low-frequency (1.7-6.7mHz) geomagnetic-field fluctuations at high southern latitudes</t>
  </si>
  <si>
    <t>MAGNETIC PULSATIONS; POLAR CUSP; CLEFT</t>
  </si>
  <si>
    <t>The low-frequency (1.7-6.7 mHz) powers of the horizontal components H and D recorded at the Antarctic Italian geomagnetic observatory at Terra Nova Bay (geomagnetic coordinates 77.3 S, 279.4 E) during the austral summers 1987/1988 and 1989/1990 have been analysed. The activity level is higher during 1989/1990, corresponding to solar maximum, and the D power is always higher than the H one. The daily power distribution shows, for both components, a significative activity enhancement around the magnetic local noon, which more clearly emerges during quiet magnetospheric conditions. Good correlations have been obtained between the low-frequency power and the solar wind velocity, the IMF standard deviation and the K-p index, suggesting that the low-frequency power is linked both to the K-H instability and to the penetration into the magnetosphere of interplanetary turbulence. Correlation coefficients attain minimum values around the magnetic local noon, when the power level is higher.</t>
  </si>
  <si>
    <t>Ballatore, P (corresponding author), CNR,IST FIS SPAZIO INTERPLANETARIO,CP 27,I-00044 FRASCATI,ROMA,ITALY.</t>
  </si>
  <si>
    <t>Cafarella, Lili/HTO-5890-2023; cafarella, lili/G-4160-2011</t>
  </si>
  <si>
    <t>Villante, Umberto/0000-0002-3630-7958; cafarella, lili/0000-0003-2005-8923</t>
  </si>
  <si>
    <t>10.1007/BF02523767</t>
  </si>
  <si>
    <t>WOS:A1996VV37600005</t>
  </si>
  <si>
    <t>Kennedy, AD</t>
  </si>
  <si>
    <t>Antarctic fellfield response to climate change: A tripartite synthesis of experimental data</t>
  </si>
  <si>
    <t>OECOLOGIA</t>
  </si>
  <si>
    <t>Antarctica; climate change; propagule banks; community development; biogeochemical feedback</t>
  </si>
  <si>
    <t>CARBON-DIOXIDE; APPARATUS; GROWTH; PLANTS; MODEL</t>
  </si>
  <si>
    <t>This paper explores the biological consequences of climate change by integrating the results of a tripartite investigation involving fumarole, field manipulation and laboratory incubation experiments. The geographical region for this research is the maritime Antarctic. Under contemporary climate conditions, the lithosols in this region support only a sparse cryptogamic flora of limited taxonomic diversity and low structural complexity, However, the existence in geothermal areas of temperate species (e.g. Campylopus introflexus, Marchantia polymorpha, Philonotis acicularis) growing outside their normal biogeographical range suggests that elevated temperature and humidity may alter the trajectory of community development towards Magellanic or Patagonian composition. Productivity is also likely to increase, as indicated by significantly greater vegetative biomass recorded beneath climate-ameliorating soil covers than in controls. Barren fellfield soil samples transplanted to the laboratory and incubated at temperatures of 2-25 degrees C show rapid development of moss, algae and lichen propagules in the range 15-25 degrees C. A variety of species develop that have not been recorded in the field. The presence of exotic taxa indicates the existence of a dormant propagule bank in maritime Antarctic soils and suggests that no significant delay is likely to occur between the onset of climate warming and community development: instead, rapid establishment of those species favoured by the new climate conditions will yield a distinct founder effect, with increasing above- and below-ground biomass stimulating biogeochemical cycling. It is argued that the combined results of this synthesis identify generic responses to climate change arising from the importance at high latitudes of low temperature and water availability as limiting factors: subject to other growth resources being non-limiting, a more consistent stimulatory response to climate change may be expected than in temperate or tropical regions. The tripartite approach, encompassing field, microcosm and laboratory methodologies, renders the conclusions more robust than any single study considered in isolation.</t>
  </si>
  <si>
    <t>0029-8549</t>
  </si>
  <si>
    <t>1432-1939</t>
  </si>
  <si>
    <t>Oecologia</t>
  </si>
  <si>
    <t>10.1007/BF00327897</t>
  </si>
  <si>
    <t>Ecology</t>
  </si>
  <si>
    <t>VA148</t>
  </si>
  <si>
    <t>WOS:A1996VA14800001</t>
  </si>
  <si>
    <t>Semyonov, GA; Chvilyov, SV</t>
  </si>
  <si>
    <t>Numerical investigation of interannual variability of water circulation of the Barents Sea for the summer season</t>
  </si>
  <si>
    <t>Interannual variability of water circulation of the Barents Sea during summer season is investigated by means of a three-dimensional numerical hydrodynamic model Results of adaptive numerical experiments, performed with utilization of large volume of deep water observations of temperature and salinity, are presented: average long term (climatic) circulation for August-September 1980-1990 and circulation for August-September in warm 1984 and cold 1987. The results are consistent with the permanent currents of the Barents sea. General pattern of currents for the years differing in temperature conditions was very similar. It is caused by influence of bottom topography on the formation of the currents structure. To the south-west of Franz Josef Land an anticyclonic eddy, caused by a hill with great difference of depths, has been discovered for the first time. The interannual variability is particularly pronounced in jets of currents and large scale eddies. There is a direct link between prevailing directions of currents and anomalies of water temperature both for the sea and for separate areas.</t>
  </si>
  <si>
    <t>Semyonov, GA (corresponding author), ARCTIC &amp; ANTARCTIC RES INST,ST PETERSBURG 199226,RUSSIA.</t>
  </si>
  <si>
    <t>VL522</t>
  </si>
  <si>
    <t>WOS:A1996VL52200003</t>
  </si>
  <si>
    <t>RAdikevich, VM; Romanov, YA</t>
  </si>
  <si>
    <t>The heat and dynamic air-sea interaction in the Pacific sector of the Southern ocean</t>
  </si>
  <si>
    <t>ICEBERGS</t>
  </si>
  <si>
    <t>Meteorological conditions and sea surface heat balance variations in the section following 67 degrees S between Antarctic peninsula and Balleni islands and in the quasi-meridional section from 67 degrees S to the Pennela coast in February/March 1992 were analyzed using the data of meteorological observations in cruise 6 of r/v ''Academic Ioffe'' carried out within the WOCE programme. The anomalous high atmospheric pressure and a weak cyclonic activity were observed in the studied region east of 140 degrees W and relatively low pressure and strong cyclonic activity was registered west of this meridian. The mean heat balance of the sea surface during the period of our work in the section along 67 degrees S proved to be near the zero (1.3 W/m(2)). The sea-surface here received the heat with solar and atmospheric radiation (35.7 W/m(2)) and lost in with the explicit and latent heat fluxes (7.3 and 27.1 W/m(2) respectively). Wind direction changes account for the main variations of these fluxes. They intensified during the time of relatively dry and cold south winds. With more humid and warm northern winds the latent heat fluxes become weaker, and the explicit heat fluxes usually changed their sing, that is the ocean starts to get the heat from the atmosphere. The results of this study were compared with the literary data.</t>
  </si>
  <si>
    <t>PP SHIRSHOV OCEANOL INST,MOSCOW,RUSSIA</t>
  </si>
  <si>
    <t>Russian Academy of Sciences; Shirshov Institute of Oceanology</t>
  </si>
  <si>
    <t>RAdikevich, VM (corresponding author), RUSSIAN STATE HYDROMETEOROL INST,ST PETERSBURG,RUSSIA.</t>
  </si>
  <si>
    <t>Romanov, Yury/S-6708-2016</t>
  </si>
  <si>
    <t>WOS:A1996VL52200005</t>
  </si>
  <si>
    <t>Keller, NB; Pasternak, FA</t>
  </si>
  <si>
    <t>The fauna of Antarctic shelf and continental slope corals and the estimation of its role in the process of the formation of the present oceanic deep-water fauna</t>
  </si>
  <si>
    <t>It is stated on the basis of the study of the pecularities of the antarctic corals specific composition, their distribution and morphology that the coral fauna of the antarctic shelf can not be regarded as a sourse of the formation of the deep-sea corals communities. A suggestion seems more likely that the deep-sea coral fauna is composed of derivatives of the shallow-water corals of low latitudes. The importance of the shallow-water bottom fauna of the Antarctic continent in the process of the formation of the deep-water oceanic bottom fauna is overestimated, The role of the Antarctic was that this former part of the Gondwannaland progressing southward led to the appearance of a contrasted climate and rejuvenation of the waters of the postcretaceous ocean and that the derivatives of some groups of shallow-water benthos could be the pioneers in the conqueering of the renewed oceanic abyssal waters.</t>
  </si>
  <si>
    <t>Keller, NB (corresponding author), PP SHIRSHOV OCEANOL INST,MOSCOW,RUSSIA.</t>
  </si>
  <si>
    <t>WOS:A1996VL52200013</t>
  </si>
  <si>
    <t>Arcangeli, C; Zucconi, L; Onofri, S; Cannistraro, S</t>
  </si>
  <si>
    <t>Effects of UV irradiation on the fluorescence spectroscopic properties of the Antarctic fungus Arthrobotrys ferox</t>
  </si>
  <si>
    <t>PHYSICA MEDICA</t>
  </si>
  <si>
    <t>fluorescence spectroscopy; UV stress; Antarctic fungus; bioindicator</t>
  </si>
  <si>
    <t>ULTRAVIOLET-RADIATION; BLUE FLUORESCENCE; LIGHT-SCATTERING; PHOTOSYNTHESIS; EXPOSURE</t>
  </si>
  <si>
    <t>The optical fluorescence properties of an Antarctic fungus have been investigated in order to evaluate its potential use as bioindicator of the ultraviolet irradiation stress occurring as a consequence of the ozone layer depletion. The spore suspensions show three main fluorescence bands, with maxima around 345, 430 and 510 nm, undergoing to substantial changes after UV-B and UV-C irradiation. The contribution of both the electron-proton transferring molecules in the respiratory chain and the carotenoids to the fluorescence emission is discussed.</t>
  </si>
  <si>
    <t>UNIV TUSCIA,DIPARTIMENTO SCI AMBIENTALI,I-01100 VITERBO,ITALY</t>
  </si>
  <si>
    <t>Tuscia University</t>
  </si>
  <si>
    <t>Arcangeli, Caterina/AFR-1728-2022; Zucconi, L./U-9781-2018; cannistraro, salvatore/D-4598-2015</t>
  </si>
  <si>
    <t>Arcangeli, Caterina/0000-0002-5459-1024; Zucconi, L./0000-0001-9793-2303; cannistraro, salvatore/0000-0002-0228-7311; ONOFRI, Silvano/0000-0001-8872-1440</t>
  </si>
  <si>
    <t>GIARDINI EDITORI S A LUGANO</t>
  </si>
  <si>
    <t>LUGANO</t>
  </si>
  <si>
    <t>PIAZZA MONTE CENERI 13, CH6901 LUGANO, SWITZERLAND</t>
  </si>
  <si>
    <t>1120-1797</t>
  </si>
  <si>
    <t>PHYS MEDICA</t>
  </si>
  <si>
    <t>Phys. Medica</t>
  </si>
  <si>
    <t>Radiology, Nuclear Medicine &amp; Medical Imaging</t>
  </si>
  <si>
    <t>VV489</t>
  </si>
  <si>
    <t>WOS:A1996VV48900002</t>
  </si>
  <si>
    <t>Fedak, MA; Arnbom, T; Boyd, IL</t>
  </si>
  <si>
    <t>The relation between the size of southern elephant seal mothers, the growth of their pups, and the use of maternal energy, fat and protein during lactation</t>
  </si>
  <si>
    <t>PHYSIOLOGICAL ZOOLOGY</t>
  </si>
  <si>
    <t>MIROUNGA-LEONINA; BODY-COMPOSITION; GRAY SEALS; WATER FLUX; ENERGETICS; DURATION; HYDROGEN; AGE</t>
  </si>
  <si>
    <t>Pregnant female southern elephant seals vary in size by more than a factor of three when they come ashore to give birth and nurse their pups. Pups are fed exclusively from the mother's body reserves, which vary in proportion to her mass at parturition. We measured the use of body materials and energy over the course of lactation using a combination of isotope dilution and mass change during four breeding seasons on South Georgia. On average, mothers lost 35% of their mass at parturition during lactation. This included approximately 52% of the energy, 61% of the fat, and 24% of the protein in the mother's body. The relative amount that mothers expend on their pups is highly variable and shows little consistent trend with the mother's mass. Some large mothers used approximately 30% of their stored energy (comprising around 40% of stored fat and 20% of body protein) to produce medium- or large-sized pups. Whereas some smaller mothers produced only small pups, others used all of or more than the reserves estimated to be available without incurring deleterious effects (68% of energy, 80% of fat, and 27% of protein). These small animals may be at risk of compromising their future reproduction. The production of small pups by these smaller females ma3' reflect a compromise between the survival of the pup and the future success of the mother. While we expected that the largest females might show a reduced efficiency, of mass transfer during lactation (because of high metabolic overheads), their ability, to reduce the duration of lactation seems to compensate for this, and no such reduction could be shown.</t>
  </si>
  <si>
    <t>UNIV STOCKHOLM,DEPT ZOOL,S-10691 STOCKHOLM,SWEDEN</t>
  </si>
  <si>
    <t>Stockholm University</t>
  </si>
  <si>
    <t>Fedak, MA (corresponding author), BRITISH ANTARCTIC SURVEY,NERC,SEA MAMMAL RES UNIT,MADINGLEY RD,CAMBRIDGE CB3 0ET,ENGLAND.</t>
  </si>
  <si>
    <t>5720 S WOODLAWN AVE, CHICAGO, IL 60637</t>
  </si>
  <si>
    <t>0031-935X</t>
  </si>
  <si>
    <t>PHYSIOL ZOOL</t>
  </si>
  <si>
    <t>Physiol. Zool.</t>
  </si>
  <si>
    <t>10.1086/physzool.69.4.30164234</t>
  </si>
  <si>
    <t>VB244</t>
  </si>
  <si>
    <t>WOS:A1996VB24400008</t>
  </si>
  <si>
    <t>vandenBroeke, MR; Gallee, H</t>
  </si>
  <si>
    <t>Observation and simulation of barrier winds at the western margin of the Greenland ice sheet</t>
  </si>
  <si>
    <t>QUARTERLY JOURNAL OF THE ROYAL METEOROLOGICAL SOCIETY</t>
  </si>
  <si>
    <t>barrier winds; Greenland ice sheet; ice-melting zone; mesoscale modelling</t>
  </si>
  <si>
    <t>SCALAR TRANSFER-COEFFICIENTS; SURFACE-ENERGY BALANCE; ATMOSPHERIC CIRCULATION; KATABATIC FLOW; MELTING ZONE; BLUE ICE; MODEL; SNOW; ANTARCTICA; MOMENTUM</t>
  </si>
  <si>
    <t>Meteorological observations performed in the melting zone of the Greenland ice sheet during GIMEX-90/91 show the regular occurrence of moderately strong barrier-winds. The barrier wind is a thermally generated jet that develops when the large-scale now advects warm tundra air towards the cold, melting ice sheet, creating a large local horizontal gradient of temperature. As a result, the geostrophic wind in the atmospheric boundary-layer acquires a component perpendicular to the temperature gradient. In the melting zone of the ice sheet, barrier winds interact with persistent surface-based katabatic winds. The forcing mechanisms and detailed two-dimensional structure of the barrier wind have been investigated with a mesoscale meteorological model. The model results confirm the important role of the warm tundra during the development of barrier winds. Barrier winds cause a pronounced rise in temperature and a strong increase of turbulent exchange in the lower melting zone: friction velocity and sensible-heat flux in the melting zone showed peak values of 1.3 m s(-1) and 300 W m(-2) respectively. In combination with large positive net radiation, the daily melt rate increased to 10 cm water equivalent, which is twice the rate in typical katabatic wind conditions. This shows that barrier winds could have a significant impact on the melt regime of areas where the ice sheet ends in the tundra. Although barrier winds in this part of Greenland may occur less frequently than the observations during GIMEX-90 suggest, they are of great importance for the climate of this and of other polar regions, such as the Antarctic, and so merit careful study.</t>
  </si>
  <si>
    <t>UNIV UTRECHT,UTRECHT,NETHERLANDS; UNIV CATHOLIQUE LOUVAIN,B-1348 LOUVAIN,BELGIUM</t>
  </si>
  <si>
    <t>Utrecht University; Universite Catholique Louvain</t>
  </si>
  <si>
    <t>Van den Broeke, Michiel R./F-7867-2011</t>
  </si>
  <si>
    <t>Van den Broeke, Michiel R./0000-0003-4662-7565</t>
  </si>
  <si>
    <t>ROYAL METEOROLOGICAL SOC</t>
  </si>
  <si>
    <t>READING</t>
  </si>
  <si>
    <t>104 OXFORD ROAD, READING, BERKS, ENGLAND RG1 7LJ</t>
  </si>
  <si>
    <t>0035-9009</t>
  </si>
  <si>
    <t>Q J ROY METEOR SOC</t>
  </si>
  <si>
    <t>Q. J. R. Meteorol. Soc.</t>
  </si>
  <si>
    <t>10.1002/qj.49712253407</t>
  </si>
  <si>
    <t>VF707</t>
  </si>
  <si>
    <t>WOS:A1996VF70700006</t>
  </si>
  <si>
    <t>Pankhurst, RJ; Millar, IL; Herve, F</t>
  </si>
  <si>
    <t>A Permo-Carboniferous U-Pb age for part of the Guanta Unit of the Elqui-Limari Batholith at Rio del Transito, Northern Chile</t>
  </si>
  <si>
    <t>REVISTA GEOLOGICA DE CHILE</t>
  </si>
  <si>
    <t>geochronology; U-Pb zircon; Rb-Sr; granite; Palaeozoic; Chile</t>
  </si>
  <si>
    <t>EVOLUTION</t>
  </si>
  <si>
    <t>A U-Pb zircon age of 285.7 +/- 1.5 Ma is presented for granodiorite from the Chanchoquin pluton of the Guanta Unit, Elqui Superunit of the Elqui-Limari Batholith. This is the first U-Pb zircon age reported from this batholith and is interpreted as dating emplacement of part of its oldest unit, very close to the time of the Carboniferous-Permian boundary. The age is similar to published Rb-Sr ages for the Palaeozoic batholiths of the Coast Range in Central Chile, in the Algarrobo and Nahuelbuta areas, indicating a widespread episode of plutonic activity along the Gondwana margin of Northern and Central Chile. if the new age were applicable to the whole of the Guanta unit, the other units of the Elqui Superunit (Cochiguas and El Volcan units) would have been emplaced during Permian or later times. A new Rb-Sr whole-rock isochron of 256 +/- 10 Ma for the Cochiguas Unit in Rio Los Molles, at the southern end of the batholith, is in agreement with this, although previous evidence for the Cochiguas Unit in its type section indicated a Carboniferous age. This suggests either that the Rb-Sr system in Los Molles has been reset, or that the mapped units of the batholith, although lithologically similar in different areas, are not contemporaneous. Further U-Pb dating is needed to resolve these questions.</t>
  </si>
  <si>
    <t>Pankhurst, RJ (corresponding author), BRITISH ANTARCTIC SURVEY,NERC,ISOTOPE GEOSCI LAB,KEYWORTH NG12 5GG,NOTTS,ENGLAND.</t>
  </si>
  <si>
    <t>Herve, Francisco/HDO-6628-2022; Millar, Ian L/F-1541-2010</t>
  </si>
  <si>
    <t>SERVICIO NACIONAL GEOLOGIA MINERVA</t>
  </si>
  <si>
    <t>SANTIAGO</t>
  </si>
  <si>
    <t>AVDA SANTA MARIO 0104, CASILLA 10465, SANTIAGO, CHILE</t>
  </si>
  <si>
    <t>0716-0208</t>
  </si>
  <si>
    <t>REV GEOL CHILE</t>
  </si>
  <si>
    <t>Rev. Geol. Chile</t>
  </si>
  <si>
    <t>VA872</t>
  </si>
  <si>
    <t>WOS:A1996VA87200003</t>
  </si>
  <si>
    <t>Davidson, AT; Marchant, HJ; delaMare, WK</t>
  </si>
  <si>
    <t>Natural UVB exposure changes the species composition of Antarctic phytoplankton in mixed culture</t>
  </si>
  <si>
    <t>AQUATIC MICROBIAL ECOLOGY</t>
  </si>
  <si>
    <t>UVB radiation; Antarctic phytoplankton; species composition</t>
  </si>
  <si>
    <t>ALGA PHAEOCYSTIS-POUCHETII; ULTRAVIOLET-RADIATION; ICE-EDGE; OZONE DEPLETION; B RADIATION; SEA ICE; ORGANISMS; WATERS; IMPACT</t>
  </si>
  <si>
    <t>Numerous investigators have demonstrated marked interspecific differences in tolerance of Antarctic marine phytoplankton to WE exposure. Consequent changes in species composition have been proposed but as yet not demonstrated. We conducted competition experiments in which mixed cultures of Antarctic marine diatoms and colonial and flagellate stages in the life cycle of the haptophyte Phaeocystis antarctica were exposed to natural Antarctic solar irradiance. Results demonstrated UVE-induced changes in species composition favouring the colonial stage of P. antarctica following 2 d exposure or less. These data indicate the potential for altered trophodynamics and carbon flux in Antarctic waters as a result of ozone depletion. Our results also show the limited predictive value of results obtained using UVB exposures above those likely to be experienced in the natural environment.</t>
  </si>
  <si>
    <t>Davidson, AT (corresponding author), AUSTRALIAN ANTARCTIC DIV,CHANNEL HIGHWAY,KINGSTON,TAS 7050,AUSTRALIA.</t>
  </si>
  <si>
    <t>0948-3055</t>
  </si>
  <si>
    <t>AQUAT MICROB ECOL</t>
  </si>
  <si>
    <t>Aquat. Microb. Ecol.</t>
  </si>
  <si>
    <t>JUN 27</t>
  </si>
  <si>
    <t>10.3354/ame010299</t>
  </si>
  <si>
    <t>Ecology; Marine &amp; Freshwater Biology; Microbiology</t>
  </si>
  <si>
    <t>Environmental Sciences &amp; Ecology; Marine &amp; Freshwater Biology; Microbiology</t>
  </si>
  <si>
    <t>UV158</t>
  </si>
  <si>
    <t>WOS:A1996UV15800009</t>
  </si>
  <si>
    <t>vanOmmen, TD; Morgan, V</t>
  </si>
  <si>
    <t>Peroxide concentrations in the Dome Summit South ice core, Law Dome, Antarctica</t>
  </si>
  <si>
    <t>HYDROGEN-PEROXIDE; GREENLAND; H2O2; ATMOSPHERE; SNOW</t>
  </si>
  <si>
    <t>Measurements of H2O2 concentrations have been made at intervals along the full length of the Dome Summit South (DSS) ice core from Law Dome, Antarctica, These results show mean peroxide concentrations of approximately 37 parts per billion by mass over the past 4 kyr and a tendency for concentrations to decrease with age. The rate of H2O2 decay in Antarctic ice appears slower than in Greenland ice and til pattern of measurements suggests an abrupt increase in concentration during the emergence from the last glacial into the Holocene. There is some evidence for a recent increase in H2O2, but the data so far are not conclusive. Detailed examination of the timing of the seasonality iri H2O2 and delta(18)O shows that peroxide extreme occur very near the solstices. These seasonal curves have been used to derive atmospheric seasonal H2O2 curves based on possible air-snow partitioning models. These show a broad low in atmospheric concentration with a sharp peak which is again very near the summer solstice.</t>
  </si>
  <si>
    <t>AUSTRALIAN ANTARCTIC DIV, HOBART, TAS, AUSTRALIA</t>
  </si>
  <si>
    <t>vanOmmen, TD (corresponding author), ANTARCTIC CRC, GPO BOX 252C, HOBART, TAS 7001, AUSTRALIA.</t>
  </si>
  <si>
    <t>van Ommen, Tas/B-5020-2012</t>
  </si>
  <si>
    <t>van Ommen, Tas/0000-0002-2463-1718</t>
  </si>
  <si>
    <t>D10</t>
  </si>
  <si>
    <t>10.1029/96JD00838</t>
  </si>
  <si>
    <t>UV948</t>
  </si>
  <si>
    <t>WOS:A1996UV94800014</t>
  </si>
  <si>
    <t>Hays, LM; Feeney, RE; Crowe, LM; Crowe, JH; Oliver, AE</t>
  </si>
  <si>
    <t>Antifreeze glycoproteins inhibit leakage from liposomes during thermotropic phase transitions</t>
  </si>
  <si>
    <t>PROCEEDINGS OF THE NATIONAL ACADEMY OF SCIENCES OF THE UNITED STATES OF AMERICA</t>
  </si>
  <si>
    <t>ANTARCTIC FISHES; POLAR FISH; PROTEINS; ICE; GLYCOPEPTIDES; CURRENTS</t>
  </si>
  <si>
    <t>Antifreeze glycoproteins (AFGPs), found in the blood of polar fish at concentrations as high as 35 g/liter, are known to prevent ice crystal growth and depress the freezing temperature of the blood. Previously, Rubinsky et al. [Rubinsky, B., Mattioli, M., Arav, A., Barboni, B. &amp; Fletcher, G. L. (1992) Am. J. Physiol. 262, R542-R545] provided evidence that AFGPs block ion fluxes across membranes during cooling, an effect that they ascribed to interactions with ion channels, We investigated the effects of AFGPs on the leakage of a trapped marker from liposomes during chilling, As these liposomes are cooled through the transition temperature, they leak approximate to 50% of their contents, Addition of less than 1 mg/ml of AFGP prevents up to 100% of this leakage, both during chilling and warming through the phase transition, This is a general effect that we show here applies to liposomes composed of phospholipids with transition temperatures ranging from 12 degrees C to 41 degrees C, Because these results were obtained with liposomes composed of phospholipids alone, we conclude that the stabilizing effects of AFGPs on intact cells during chilling reported by Rubinsky ct al. may be due to a nonspecific effect on the lipid components of native membranes, There are other proteins that prevent leakage, but only under specialized conditions, For instance, antifreeze proteins, bovine serum albumin, and ovomucoid all either have no effect or actually induce leakage, Following precipitation with acetone, all three proteins inhibited leakage, although not to the extent seen with AFGPs, Alternatively, there are proteins such as ovotransferrin that have no effect on leakage, either before or after acetone precipitation.</t>
  </si>
  <si>
    <t>UNIV CALIF DAVIS,DEPT FOOD SCI &amp; TECHNOL,DAVIS,CA 95616</t>
  </si>
  <si>
    <t>Hays, LM (corresponding author), UNIV CALIF DAVIS,DIV BIOL SCI,SECT MOL &amp; CELLULAR BIOL,DAVIS,CA 95616, USA.</t>
  </si>
  <si>
    <t>NATL ACAD SCIENCES</t>
  </si>
  <si>
    <t>2101 CONSTITUTION AVE NW, WASHINGTON, DC 20418</t>
  </si>
  <si>
    <t>0027-8424</t>
  </si>
  <si>
    <t>P NATL ACAD SCI USA</t>
  </si>
  <si>
    <t>Proc. Natl. Acad. Sci. U. S. A.</t>
  </si>
  <si>
    <t>JUN 25</t>
  </si>
  <si>
    <t>10.1073/pnas.93.13.6835</t>
  </si>
  <si>
    <t>UU367</t>
  </si>
  <si>
    <t>WOS:A1996UU36700114</t>
  </si>
  <si>
    <t>DAmbrosio, M; Guerriero, A; Chiasera, G; Pietra, F</t>
  </si>
  <si>
    <t>Epinardins A-D, new pyrroloiminoquinone alkaloids of undetermined deep-water green demosponges from pre-antarctic Indian ocean</t>
  </si>
  <si>
    <t>SPONGE PRIANOS-MELANOS; PYRROLOQUINOLINE ALKALOIDS; POLARIZATION TRANSFER; NMR-SPECTROSCOPY; DISCORHABDIN-C; BATZELLA SP; LATRUNCULIA; ENHANCEMENT</t>
  </si>
  <si>
    <t>Four novel pyrroloiminoquinone alkaloids that differ from members of the discorhabdin/prianosin family for having an allylic alcohol functionality in place of the enone system, epinardins A-D (8-11), have been isolated from undetermined deep-water green demosponges collected in pre-Antarctic waters near the Crozet Islands. Relative stereochemistry has been fully assigned from high-field NMR spectra. Epinardin C (10) proved strongly cytotoxic towards doxorubicin-resistant L1210/DX tumoural cells in vitro. (C) 1996 Elsevier Science Ltd</t>
  </si>
  <si>
    <t>PHARMACIA UPJOHN,I-20014 MILAN,ITALY</t>
  </si>
  <si>
    <t>Pfizer</t>
  </si>
  <si>
    <t>DAmbrosio, M (corresponding author), UNIV TRENT,FAC SCI MFN,IST CHIM,I-38050 TRENT,ITALY.</t>
  </si>
  <si>
    <t>D'Ambrosio, Michele/C-2575-2012</t>
  </si>
  <si>
    <t>D'Ambrosio, Michele/0000-0002-8651-6256</t>
  </si>
  <si>
    <t>JUN 24</t>
  </si>
  <si>
    <t>10.1016/0040-4020(96)00438-3</t>
  </si>
  <si>
    <t>UT784</t>
  </si>
  <si>
    <t>WOS:A1996UT78400024</t>
  </si>
  <si>
    <t>Stoll, HM; Schrag, DP</t>
  </si>
  <si>
    <t>Evidence for glacial control of rapid sea level changes in the early cretaceous</t>
  </si>
  <si>
    <t>SCIENCE</t>
  </si>
  <si>
    <t>DIAGENESIS; HYPOTHESIS</t>
  </si>
  <si>
    <t>Lower Cretaceous bulk carbonate from deep sea sediments records sudden inputs of strontium resulting from the exposure of continental shelves. Strontium data from an interval spanning 7 million years in the Berriasian-Valanginian imply that global sea level fluctuated about 50 meters over time scales of 200,000 to 500,000 years, which is in agreement with the Exxon sea level curve. Oxygen isotope measurements indicate that the growth of continental ice sheets caused these rapid sea level changes. If glaciation caused all the rapid sea level changes in the Cretaceous that are indicated by the Exxon curve, then an Antarctic ice sheet may have existed despite overall climatic warmth.</t>
  </si>
  <si>
    <t>Stoll, HM (corresponding author), PRINCETON UNIV,DEPT GEOL &amp; GEOPHYS SCI,PRINCETON,NJ 08544, USA.</t>
  </si>
  <si>
    <t>Stoll, Heather/G-9066-2012</t>
  </si>
  <si>
    <t>Stoll, Heather/0000-0002-2953-7835</t>
  </si>
  <si>
    <t>AMER ASSOC ADVANCEMENT SCIENCE</t>
  </si>
  <si>
    <t>1200 NEW YORK AVE, NW, WASHINGTON, DC 20005</t>
  </si>
  <si>
    <t>0036-8075</t>
  </si>
  <si>
    <t>Science</t>
  </si>
  <si>
    <t>JUN 21</t>
  </si>
  <si>
    <t>10.1126/science.272.5269.1771</t>
  </si>
  <si>
    <t>UT110</t>
  </si>
  <si>
    <t>WOS:A1996UT11000037</t>
  </si>
  <si>
    <t>MacKenzie, IA; Harwood, RS; Froidevaux, L; Read, WG; Waters, JW</t>
  </si>
  <si>
    <t>Chemical loss of polar vortex ozone inferred from UARS MLS measurements of ClO during the Arctic and Antarctic late winters of 1993</t>
  </si>
  <si>
    <t>ATMOSPHERE RESEARCH SATELLITE; MICROWAVE LIMB SOUNDER; STRATOSPHERE; DESTRUCTION; CHLORINE; BRO; DEPLETION; CL2O2; CIO</t>
  </si>
  <si>
    <t>A computationally cheap, and easily initialized photochemical model utilizing UARS MLS measurements of ClO to calculate ozone destruction rates within the polar vortices due to the ClO + ClO, ClO + BrO, and ClO + O catalytic cycles is developed. The method involves calculating local reactive chlorine concentrations from individual ClO retrievals, and then inferring the diurnal cycle of ClO from a quadratic expression using the relevant kinetic parameters. In test integrations this simple treatment is shown to give good agreement with more detailed model calculations. Analysis of the late Arctic and Antarctic winters of 1993 yields similar vortex-averaged ozone loss rates at 465 K of similar to 1% per day in both hemispheres, while the reactive chlorine remains enhanced. Net ozone destruction in the north is less, largely because the elevated ClO and Cl2O2 concentrations are less persistent. The estimated chemical destruction on isentropic surfaces in the lower stratosphere is broadly similar to the observed change in ozone distribution, implying that the change is dominated by chemical destruction.</t>
  </si>
  <si>
    <t>CALTECH, JET PROP LAB, PASADENA, CA 91109 USA</t>
  </si>
  <si>
    <t>National Aeronautics &amp; Space Administration (NASA); NASA Jet Propulsion Laboratory (JPL); California Institute of Technology</t>
  </si>
  <si>
    <t>MacKenzie, IA (corresponding author), UNIV EDINBURGH, DEPT METEOROL, JAMES CLERK MAXWELL BLDG, KINGS BLDG, MAYFIELD RD, EDINBURGH EH9 3JZ, MIDLOTHIAN, SCOTLAND.</t>
  </si>
  <si>
    <t>read, william/AAL-1895-2021; mackenzie, ian a/E-9320-2013</t>
  </si>
  <si>
    <t>JUN 20</t>
  </si>
  <si>
    <t>D9</t>
  </si>
  <si>
    <t>UT467</t>
  </si>
  <si>
    <t>WOS:A1996UT46700014</t>
  </si>
  <si>
    <t>EllisEvans, JC; WynnWilliams, D</t>
  </si>
  <si>
    <t>Antarctica - A great lake under the ice</t>
  </si>
  <si>
    <t>NATURE</t>
  </si>
  <si>
    <t>EllisEvans, JC (corresponding author), BRITISH ANTARCTIC SURVEY,HIGH CROSS,MADINGLEY RD,CAMBRIDGE CB3 0ET,ENGLAND.</t>
  </si>
  <si>
    <t>MACMILLAN MAGAZINES LTD</t>
  </si>
  <si>
    <t>4 LITTLE ESSEX STREET, LONDON, ENGLAND WC2R 3LF</t>
  </si>
  <si>
    <t>0028-0836</t>
  </si>
  <si>
    <t>Nature</t>
  </si>
  <si>
    <t>10.1038/381644a0</t>
  </si>
  <si>
    <t>UR979</t>
  </si>
  <si>
    <t>WOS:A1996UR97900022</t>
  </si>
  <si>
    <t>Zhang, RY; Leu, MT; Molina, MJ</t>
  </si>
  <si>
    <t>Formation of polar stratospheric clouds on preactivated background aerosols</t>
  </si>
  <si>
    <t>NITRIC-ACID; ANTARCTIC STRATOSPHERE; PHYSICAL-CHEMISTRY; OZONE HOLE; SYSTEM; WINTER</t>
  </si>
  <si>
    <t>Results of laboratory simulations of the growth of nitric acid trihydrate, HNO3 . 3H(2)O, on sulfuric acid tetrahydrate, H2SO4 . 4H(2)O, are presented. The observations reveal that under typical stratospheric conditions uptake of HNO3 on H2SO4 . 4H(2)O substrate results in a surface coverage of approximately one monolayer or less, and that initial HNO3 . 3H(2)O nucleation requires a large supersaturation. We also observe that a H2SO4 . 4H(2)O substrate, onto which a HNO3 . 3H(2)O film has been deposited and subsequently evaporated, exhibits a remarkable enhancement in its nucleation ability for this nitric acid hydrate. In the stratosphere, PSC particles may experience repeated cycles of evaporation and condensation of HNO3 on preexisting background frozen sulfate aerosols. Hence, growth of HNO3 . 3H(2)O on preactivated aerosols provides one important mechanism for polar stratospheric cloud formation and denitrification.</t>
  </si>
  <si>
    <t>MIT, DEPT EARTH ATMOSPHER &amp; PLANETARY SCI, CAMBRIDGE, MA 02139 USA; MIT, DEPT CHEM, CAMBRIDGE, MA 02139 USA</t>
  </si>
  <si>
    <t>Massachusetts Institute of Technology (MIT); Massachusetts Institute of Technology (MIT)</t>
  </si>
  <si>
    <t>CALTECH, JET PROP LAB, 4800 OAK GROVE DR, PASADENA, CA 91109 USA.</t>
  </si>
  <si>
    <t>Zhang, Renyi/A-2942-2011</t>
  </si>
  <si>
    <t>Zhang, Renyi/0000-0001-8708-3862</t>
  </si>
  <si>
    <t>JUN 15</t>
  </si>
  <si>
    <t>10.1029/96GL01133</t>
  </si>
  <si>
    <t>UT009</t>
  </si>
  <si>
    <t>WOS:A1996UT00900031</t>
  </si>
  <si>
    <t>Cai, WJ; Baines, PG</t>
  </si>
  <si>
    <t>Interactions between thermohaline- and wind-driven circulations and their relevance to the dynamics of the Antarctic Circumpolar Current, in a coarse-resolution global ocean general circulation model</t>
  </si>
  <si>
    <t>We present an analysis of the interaction between wind-driven and thermohaline-driven circulations in a coarse-resolution global ocean general circulation model of the Bryan-Cox code. A series of experiments is described in which the flow is driven by wind forcing only, thermohaline forcing only, or both. In a global ocean with topography, the circulation driven by wind alone is strongly influenced by contours of constant potential vorticity, which limit the barotropic transport to relatively small values. With the same geometry the flow driven by relaxing to observed surface temperature and salinity fields alone contains deep overturning circulation (producing North Atlantic Deep Water and Antarctic Bottom Water (AABW)) and a large barotropic Antarctic Circumpolar Current (ACC) generated by bottom form stress. The ACC is dependent on the overturning circulation, the deep density field and the bottom form stress and increases with A(TV), the vertical mixing coefficient. If wind is added to this flow, the additional circulation is also dependent on the baroclinic structure but decreases with increasing A(TV). This applies especially to the ACC, where wind-induced additions are much larger than when the:wind acts alone in a homogeneous ocean. An analysis of the dynamic balance of the ACC in the model shows that it is governed by lateral friction, bottom form stress, and wind. The mechanism for driving the ACC by deep convection and bottom topography is revealed in special experiments with simplified topography. In these runs, all topography is removed except for all or part of a submarine ridge across the Drake Passage; this topography alone causes an ACC with barotropic transport of 80 Sv, driven by a deep density difference and pressure gradient across the ridge. This ridge channels AABW formed in the Weddell Sea northward into the South Atlantic, and the ACC is driven by angular momentum conservation across these latitudes of the compensating southward flowing shallower flow (or, equivalently, by the Coriolis force acting on it) above the ridge. In most other parts of the model ocean, bottom form stress acts as a net drag on the zonal current.</t>
  </si>
  <si>
    <t>CSIRO, DIV ATMOSPHER RES, PMB1, ASPENDALE, VIC 3195, AUSTRALIA</t>
  </si>
  <si>
    <t>Commonwealth Scientific &amp; Industrial Research Organisation (CSIRO)</t>
  </si>
  <si>
    <t>Cai, Wenju/C-2864-2012</t>
  </si>
  <si>
    <t>Cai, Wenju/0000-0001-6520-0829</t>
  </si>
  <si>
    <t>C6</t>
  </si>
  <si>
    <t>10.1029/96JC00669</t>
  </si>
  <si>
    <t>UR422</t>
  </si>
  <si>
    <t>WOS:A1996UR42200007</t>
  </si>
  <si>
    <t>Halzen, F; Jacobsen, JE; Zas, E</t>
  </si>
  <si>
    <t>Ultratransparent Antarctic ice as a supernova detector</t>
  </si>
  <si>
    <t>PHYSICAL REVIEW D</t>
  </si>
  <si>
    <t>NEUTRINO BURST; SN1987A</t>
  </si>
  <si>
    <t>We have simulated the response of a high energy neutrino telescope in deep Antarctic ice to the stream of low energy neutrinos produced by a supernova. The passage of a large flux of MeV-energy neutrinos during a period of seconds will be detected as an excess of single counting rates in all individual optical modules. We update here a previous estimate of the performance of such an instrument taking into account the recent discovery of absorption lengths of several hundred meters for near-UV photons in natural deep ice. The existing AMANDA detector can, even by the most conservative estimates, act as a galactic supernova watch.</t>
  </si>
  <si>
    <t>UNIV SANTIAGO,DEPT PARTICULAS,E-15706 SANTIAGO COMPOSTE,SPAIN</t>
  </si>
  <si>
    <t>Universidade de Santiago de Compostela</t>
  </si>
  <si>
    <t>Halzen, F (corresponding author), UNIV WISCONSIN,DEPT PHYS,MADISON,WI 53706, USA.</t>
  </si>
  <si>
    <t>Zas, Enrique/I-5556-2015</t>
  </si>
  <si>
    <t>Zas, Enrique/0000-0002-4430-8117</t>
  </si>
  <si>
    <t>AMERICAN PHYSICAL SOC</t>
  </si>
  <si>
    <t>COLLEGE PK</t>
  </si>
  <si>
    <t>ONE PHYSICS ELLIPSE, COLLEGE PK, MD 20740-3844 USA</t>
  </si>
  <si>
    <t>0556-2821</t>
  </si>
  <si>
    <t>PHYS REV D</t>
  </si>
  <si>
    <t>Phys. Rev. D</t>
  </si>
  <si>
    <t>10.1103/PhysRevD.53.7359</t>
  </si>
  <si>
    <t>Astronomy &amp; Astrophysics; Physics, Particles &amp; Fields</t>
  </si>
  <si>
    <t>Astronomy &amp; Astrophysics; Physics</t>
  </si>
  <si>
    <t>UT168</t>
  </si>
  <si>
    <t>WOS:A1996UT16800073</t>
  </si>
  <si>
    <t>GalindoZaldivar, J; Jabaloy, A; Maldonado, A; deGaldeano, CS</t>
  </si>
  <si>
    <t>Continental fragmentation along the South Scotia Ridge transcurrent plate boundary (NE Antarctic Peninsula)</t>
  </si>
  <si>
    <t>TECTONOPHYSICS</t>
  </si>
  <si>
    <t>GRAVITY; MARGINS</t>
  </si>
  <si>
    <t>The study of the South Scotia Ridge on the basis of swath bathymetry, multichannel seismic and magnetometry profiles, obtained during the HESANT 92/93 cruise and complemented with satellite gravimetry and seismicity data illustrates the tectonics of the region. The thinned continental crust fragments of the ridge are bounded by oceanic crust of the Scotia Sea to the North and Powell Basin to the South. The northern boundary represents the contact between the Scotia and Antarctic plates. This boundary is a sinistral transpressional fault with transtensional segments and moderate recent tectonic activity. Another fault located at the: southern boundary appears inactive and does not reveal any features that would enable the kinematics to be determined. Both faults have associated steep scarps since they separate oceanic and continental crust types. The most significant active deformation lies in the axial depression of the ridge, within a band delineated by fault systems with WSW-ENE and SW-NE strikes. These faults develop pull-apart basins, which separate the northern and southern blocks of the: ridge. The northern block is being fragmented from the Antarctic Plate by a zone of transtensive faults, and is probably a crustal element independent of the Antarctic Plate. The axial depression, which crosses the ridge slightly obliquely, is characterized by deep basins locally more than 5000 m deep and associated high seismicity. The fault geometry and earthquake focal mechanisms indicate an active sinistral transtensive regime for the fault system, although it may locally have transpressive regimes depending on the fault plane and the stress field orientations. The internal basins are characterized by an asymmetric development showing itself as depositional wedges generally thickening northward. Deposits onlap the southern margins and are affected by normal faults in the northern margins. The seismicity around the Scotia Plate shows that the present stresses are compressive along the northern boundary with the South American Plate (sigma(1) SW-NE and subhorizontal) and along the western boundary with the Antarctic Plate (sigma(1) WNW-ESE and subhorizontal). For the South Scotia Ridge, however, sigma(1) is steeply inclined and sigma(3) is subhorizontal with a NW-SE trend. The stress distribution in Bransfield Strait is similar to the ridge and the recent extension could be partially explained by the westward continuation of the active fault system of the central South Scotia Ridge. The fragmentation of continental crustal blocks, due to the tectonic activity along the transcurrent plate boundaries, is a mechanism that contributes to the deformation of the northeastern end of the Antarctic Peninsula. This area appears appropriate for the analysis of continental plate fragmentation processes.</t>
  </si>
  <si>
    <t>UNIV GRANADA,CSIC,INST ANDALUZ CIENCIAS TERRA,E-18071 GRANADA,SPAIN</t>
  </si>
  <si>
    <t>Consejo Superior de Investigaciones Cientificas (CSIC); University of Granada</t>
  </si>
  <si>
    <t>GalindoZaldivar, J (corresponding author), UNIV GRANADA,DEPT GEODINAM,E-18071 GRANADA,SPAIN.</t>
  </si>
  <si>
    <t>JABALOY SANCHEZ, ANTONIO/L-2955-2014; Galindo-Zaldivar, Jesus/K-3640-2012</t>
  </si>
  <si>
    <t>JABALOY SANCHEZ, ANTONIO/0000-0001-5830-5913; Galindo-Zaldivar, Jesus/0000-0002-3493-2637</t>
  </si>
  <si>
    <t>0040-1951</t>
  </si>
  <si>
    <t>Tectonophysics</t>
  </si>
  <si>
    <t>10.1016/0040-1951(95)00211-1</t>
  </si>
  <si>
    <t>UV591</t>
  </si>
  <si>
    <t>WOS:A1996UV59100017</t>
  </si>
  <si>
    <t>Takahashi, K; Wada, R; Matsumi, Y; Kawasaki, M</t>
  </si>
  <si>
    <t>Product branching ratios for O(P-3) atom and ClO radical formation in the reactions of O(D-1) with chlorinated compounds</t>
  </si>
  <si>
    <t>ATMOSPHERIC LIFETIMES; CHEMICAL-DYNAMICS; ANTARCTIC VORTEX; OZONE LOSS; O(1D2); CHLOROFLUOROMETHANES; KINETICS; O((1)D); HALOMETHANES; DEACTIVATION</t>
  </si>
  <si>
    <t>Product branching ratios for the formation of O(P-3) atoms and ClO radicals in the reactions of the electronically excited oxygen O(D-1) atoms with chlorofluorocarbons, chloromethanes, and hydrofluoromethanes were measured at room temperature. O(P-3(2)) atoms and ClO radicals were detected directly using the technique of vacuum ultraviolet laser-induced fluorescence. The results are compared with previous investigations, and reaction mechanisms for the product branchings are discussed. Sums of the branching ratios for O(P-3) atom and ClO radical formation are almost unity for O(D-1) + chlorofluorocarbons, while the sums are less than unity for O(D-1) + chloromethanes. Upper limit values of the O(P-3) formation yield for O(D-1) + H2O, D2O, and CH4 were also determined.</t>
  </si>
  <si>
    <t>HOKKAIDO UNIV,INST ELECT SCI,SAPPORO,HOKKAIDO,JAPAN; HOKKAIDO UNIV,GRAD SCH ENVIRONM SCI,SAPPORO,HOKKAIDO,JAPAN</t>
  </si>
  <si>
    <t>Hokkaido University; Hokkaido University</t>
  </si>
  <si>
    <t>Matsumi, Yutaka/AAM-6768-2021; Matsumi, Yutaka/I-6229-2014; wada, ryuichi/IRZ-2834-2023</t>
  </si>
  <si>
    <t>Matsumi, Yutaka/0000-0002-5881-1899;</t>
  </si>
  <si>
    <t>JUN 13</t>
  </si>
  <si>
    <t>10.1021/jp952710a</t>
  </si>
  <si>
    <t>UQ844</t>
  </si>
  <si>
    <t>WOS:A1996UQ84400022</t>
  </si>
  <si>
    <t>Prather, M; Midgley, P; Rowland, FS; Stolarski, R</t>
  </si>
  <si>
    <t>The ozone layer: The road not taken</t>
  </si>
  <si>
    <t>ANTARCTIC OZONE; CHLORINE; DESTRUCTION; SINK</t>
  </si>
  <si>
    <t>UNIV CALIF IRVINE,DEPT CHEM,IRVINE,CA 92717; AFEAS,D-70771 LEINFELDEN MUSBER,GERMANY; NASA,GODDARD SPACE FLIGHT CTR,GREENBELT,MD 20771</t>
  </si>
  <si>
    <t>University of California System; University of California Irvine; National Aeronautics &amp; Space Administration (NASA); NASA Goddard Space Flight Center</t>
  </si>
  <si>
    <t>Prather, M (corresponding author), UNIV CALIF IRVINE,DEPT EARTH SYST SCI,IRVINE,CA 92717, USA.</t>
  </si>
  <si>
    <t>Stolarski, Richard S/B-8499-2013</t>
  </si>
  <si>
    <t>10.1038/381551a0</t>
  </si>
  <si>
    <t>UQ657</t>
  </si>
  <si>
    <t>WOS:A1996UQ65700018</t>
  </si>
  <si>
    <t>Content, R</t>
  </si>
  <si>
    <t>Deep-sky infrared imaging by reduction of the background light .1. Sources of the background and potential suppression of the OH emission</t>
  </si>
  <si>
    <t>ASTROPHYSICAL JOURNAL</t>
  </si>
  <si>
    <t>atmospheric effects; infrared, general; instrumentation, miscellaneous</t>
  </si>
  <si>
    <t>OPTICAL SHOP TESTS; NIGHTGLOW CONTINUUM; HYDROXYL; AIRGLOW; SPECTROMETER; ATMOSPHERE; ALOHA-90</t>
  </si>
  <si>
    <t>The major components of the infrared background in astronomical applications are reviewed and the improvement that can be obtained by removing the OH emission is calculated. An instrument that removes ideally chosen wavelengths could suppress the OH emission lines for the atmosphere without removing most of the light from an observed source, resulting in a marked improvement of the signal-to-noise ratio (SNR). New calculations of methods to reduce the OH background, using a new technique for determining the optimum background filter, are reported. The OH emission-line blocking required to give the highest SNR is described. Ground-based methods would result in a background reduction of at least a factor of 9 in the J band, 18 in H, and 3 in K, but which could be as high as 100 in J, 520 in H, and 260 in K, depending on the air and telescope temperature and which estimate of the background emission is used. In the band from 0.7-1.1 mu m, the results show a background reduction between 5 and 12. The results also show that the NICMOS camera on the Hubble Space Telescope should give a background reduction of a factor of 185 in J and 220 in H; this is 6 times higher in J and 3 in H than reported in previous estimates. For the K band, it is shown that a telescope located at middle latitudes employing a cooled background reducer would give better improvement than an antarctic telescope of the same size unless it also uses a background reducer.</t>
  </si>
  <si>
    <t>UNIV ARIZONA,STEWARD OBSERV,TUCSON,AZ 85721</t>
  </si>
  <si>
    <t>University of Arizona</t>
  </si>
  <si>
    <t>0004-637X</t>
  </si>
  <si>
    <t>ASTROPHYS J</t>
  </si>
  <si>
    <t>Astrophys. J.</t>
  </si>
  <si>
    <t>JUN 10</t>
  </si>
  <si>
    <t>10.1086/177332</t>
  </si>
  <si>
    <t>UN840</t>
  </si>
  <si>
    <t>WOS:A1996UN84000039</t>
  </si>
  <si>
    <t>Londraville, RL; Storch, J; Sidell, BD</t>
  </si>
  <si>
    <t>Binding site polarity and ligand affinity of homologous fatty acid-binding proteins from animals with different body temperatures</t>
  </si>
  <si>
    <t>MOLECULAR AND CELLULAR BIOCHEMISTRY</t>
  </si>
  <si>
    <t>beta-oxidation; free fatty acid; cold adaptation; dissociation constant; fat metabolism; hydrophobic interaction; binding pocket</t>
  </si>
  <si>
    <t>RAT-HEART; SKELETAL-MUSCLE; LIVER; MEMBRANES; RESOLUTION; MECHANISM</t>
  </si>
  <si>
    <t>Binding affinity and binding-pocket polarity is determined for intracellular fatty acid-binding protein (FABP) from aerobic muscle of Chaenocephalus aceratus, the Antarctic icefish, and from rat heart. FABPs bind fatty acids via weak-bond forces (both ionic and hydrophobic), and these bond forces are temperature sensitive, yet FABPs are present in animals whose body temperatures range over nearly 40 degrees C. To investigate FABP's sensitivity to body temperature, fatty acid binding affinity (K-d) was determined for both rat heart-FABP and icefish heart-FABP at two physiological temperatures (0 degrees C or 37 degrees C). Saturated and unsaturated fatty acids (16:0 and 16:1), delivered in model membranes (liposomes) whose composition is typical of either Antarctic fish (16:0/22:6 phosphatidylcholine) or mammals (bovine-heart phosphatidylcholine) were examined. Incubation at 0 degrees C or 37 degrees C does not significantly affect K-d for rat heart FABP, regardless of liposome composition or fatty acid ligand (K-d = 0.686 +/- 0.127 - 1.129 +/- 0.356 mu M at 0 degrees C, 0.775 +/- 0.307 - 1.605 +/- 0.427 mu M at 37 degrees C). Incubation temperature significantly affects icefish FABP's affinity for 16:1 (0.626 +/- 0.093 mu M at 37 degrees C vs. 1.896 +/- 0.343 mu M at 0 degrees C for fatty acid presented in Antarctic fish liposomes; 0.331 +/- 0.101 mu M at 37 degrees C vs. 0.949 +/- 0.121 mu M at 0 degrees C for bovine heart liposomes) but not 16:0. K-d is not significantly different between FABPs under any set of conditions (with one exception: K-d is significantly lower in rat FABP vs. icefish FABP for 16:0 at 0 degrees C for fatty acids delivered in bovine heart liposomes). Although K-d values are largely equivalent between the two FABPs, relative contributions from ionic vs. hydrophobic weak-bond forces are different between the two animals. Rat heart FABP has a binding pocket that is significantly more nonpolar than that of icefish FABP (as measured by quantum yield of the bound fluorescent fatty-acid analogue (PA-DPH); Q = 0.067 +/- 0.008 vs. 0.034 +/- 0.005 at 0 degrees C, 0.030 +/- 0.003 vs. 0.019 +/- 0.002 at 37 degrees C). This suggests that rat-heart FABP realizes a micromolar Kd with a greater reliance upon hydrophobic interactions than does icefish FABP.</t>
  </si>
  <si>
    <t>RUTGERS STATE UNIV,COOK COLL,DEPT NUTR SCI,NEW BRUNSWICK,NJ 08903; UNIV MAINE,DEPT ZOOL,ORONO,ME 04469; UNIV MAINE,CTR MARINE STUDIES,ORONO,ME 04469</t>
  </si>
  <si>
    <t>Rutgers University System; Rutgers University New Brunswick; University of Maine System; University of Maine Orono; University of Maine System; University of Maine Orono</t>
  </si>
  <si>
    <t>Londraville, Richard/0000-0002-9438-7976; Storch, Judith/0000-0001-5482-1777</t>
  </si>
  <si>
    <t>NIDDK NIH HHS [DK38389, R01 DK038389] Funding Source: Medline</t>
  </si>
  <si>
    <t>NIDDK NIH HHS(United States Department of Health &amp; Human ServicesNational Institutes of Health (NIH) - USANIH National Institute of Diabetes &amp; Digestive &amp; Kidney Diseases (NIDDK))</t>
  </si>
  <si>
    <t>0300-8177</t>
  </si>
  <si>
    <t>MOL CELL BIOCHEM</t>
  </si>
  <si>
    <t>Mol. Cell. Biochem.</t>
  </si>
  <si>
    <t>JUN 7</t>
  </si>
  <si>
    <t>Cell Biology</t>
  </si>
  <si>
    <t>UV967</t>
  </si>
  <si>
    <t>WOS:A1996UV96700006</t>
  </si>
  <si>
    <t>Matheson, B; Walker, KZ; Taylor, DM; Peterkin, R; Lugg, D; ODea, K</t>
  </si>
  <si>
    <t>Effect on serum lipids of monounsaturated oil and margarine in the diet of an Antarctic Expedition</t>
  </si>
  <si>
    <t>AMERICAN JOURNAL OF CLINICAL NUTRITION</t>
  </si>
  <si>
    <t>monounsaturated fat; serum lipids; canola oil; Antarctica; cholesterol</t>
  </si>
  <si>
    <t>DENSITY-LIPOPROTEIN CHOLESTEROL; FATTY-ACIDS; PLASMA-LIPIDS; CANOLA OIL; YOUNG MEN; APOLIPOPROTEINS; CARBOHYDRATE</t>
  </si>
  <si>
    <t>A 13-wk dietary intervention was carried out with 23 members of the 1991 wintering party of an Australian National Antarctic Research Expedition. Canola margarine and canola cooking oil were substituted for usual dietary fats (butter, a margarine containing 28% saturated fat, a polyunsaturated margarine, and vegetable oil). Mean energy intake slowly decreased although body weight slowly increased during the 42-wk wintering-over period. During 13 wk of dietary substitution, mean total cholesterol and low-density-lipoprotein-cholesterol concentrations fell by 7.0% and 10.0%, respectively (P &lt; 0.05, repeated-measures ANOVA). These changes were not found in a second wintering-over group that did not experience this dietary intervention. The data indicate that a relatively simple change to the food supply has the potential to produce significant beneficial changes in lipoprotein lipid profile.</t>
  </si>
  <si>
    <t>DEAKIN UNIV, RES OFF, BURWOOD, VIC 3125, AUSTRALIA; AUSTRALIAN ANTARCTIC DIV, POLAR MED BRANCH, KINGSTON, TAS, AUSTRALIA; DEAKIN UNIV, SCH NUTR &amp; PUBL HLTH, GEELONG, VIC 3217, AUSTRALIA</t>
  </si>
  <si>
    <t>Deakin University; Australian Antarctic Division; Deakin University</t>
  </si>
  <si>
    <t>O'Dea, Kerin/B-6916-2009</t>
  </si>
  <si>
    <t>0002-9165</t>
  </si>
  <si>
    <t>1938-3207</t>
  </si>
  <si>
    <t>AM J CLIN NUTR</t>
  </si>
  <si>
    <t>Am. J. Clin. Nutr.</t>
  </si>
  <si>
    <t>JUN</t>
  </si>
  <si>
    <t>10.1093/ajcn/63.6.933</t>
  </si>
  <si>
    <t>Nutrition &amp; Dietetics</t>
  </si>
  <si>
    <t>UP715</t>
  </si>
  <si>
    <t>WOS:A1996UP71500013</t>
  </si>
  <si>
    <t>Modig, AO</t>
  </si>
  <si>
    <t>Effects of body size and harem size on male reproductive behaviour in the southern elephant seal</t>
  </si>
  <si>
    <t>ANIMAL BEHAVIOUR</t>
  </si>
  <si>
    <t>MIROUNGA-LEONINA; BREEDING SUCCESS; SEX-RATIOS; RED DEER; DOMINANCE; MASS</t>
  </si>
  <si>
    <t>In a study on size and reproductive behaviour in the southern elephant seal, Mirounga leonina, on South Georgia from 1991 to 1993, large size, measured as nose to hind flipper length, was associated with factors that confer an advantage in terms of reproductive success. Some males stayed at the centre of harems, others were on the periphery and others were outside the harem. A male's mating success increased with his length, and for central males, mating success increased with harem size. Central males defeated almost all other males. Central males were also longest and outside males shortest. Furthermore, central males stayed ashore longest. For central males, length was positively correlated with number of days spent in the harem but not with harem size. Central and peripheral males had the highest copulation frequencies (per h and per male). The copulation frequency of central males apparently peaked in harems with a maximum size of 100-150 females, with lower frequencies in larger and smaller harems. However, the mating success of central males over the season increased with harem size. The rate of alert behaviour and time devoted to resting were not correlated with harem size for any of the three male categories, but rate of agonistic behaviour increased with increasing harem size for central males. (C) 1996 The Association for the Study of Animal Behaviour</t>
  </si>
  <si>
    <t>SWEDISH MUSEUM NAT HIST, STOCKHOLM, SWEDEN; BRITISH ANTARCTIC SURVEY, CAMBRIDGE, ENGLAND</t>
  </si>
  <si>
    <t>Swedish Museum of Natural History; UK Research &amp; Innovation (UKRI); Natural Environment Research Council (NERC); NERC British Antarctic Survey</t>
  </si>
  <si>
    <t>UNIV STOCKHOLM, DEPT ZOOL, POLAR ECOL RES UNIT, S-10691 STOCKHOLM, SWEDEN.</t>
  </si>
  <si>
    <t>ACADEMIC PRESS LTD- ELSEVIER SCIENCE LTD</t>
  </si>
  <si>
    <t>24-28 OVAL RD, LONDON NW1 7DX, ENGLAND</t>
  </si>
  <si>
    <t>0003-3472</t>
  </si>
  <si>
    <t>1095-8282</t>
  </si>
  <si>
    <t>ANIM BEHAV</t>
  </si>
  <si>
    <t>Anim. Behav.</t>
  </si>
  <si>
    <t>10.1006/anbe.1996.0134</t>
  </si>
  <si>
    <t>Behavioral Sciences; Zoology</t>
  </si>
  <si>
    <t>UX101</t>
  </si>
  <si>
    <t>WOS:A1996UX10100010</t>
  </si>
  <si>
    <t>Clilverd, MA; Thomson, NR; Smith, AJ</t>
  </si>
  <si>
    <t>Ducted whistler-mode signals received at two widely spaced locations</t>
  </si>
  <si>
    <t>ANNALES GEOPHYSICAE-ATMOSPHERES HYDROSPHERES AND SPACE SCIENCES</t>
  </si>
  <si>
    <t>RADIATION BELT ELECTRONS; PROPAGATION MECHANISM; VLF TRANSMITTERS; GROUP DELAYS; PRECIPITATION; WAVES; PLASMASPHERE; ANTARCTICA; LATITUDES; BEARING</t>
  </si>
  <si>
    <t>Whistler-mode signals from a single VLF transmitter that have propagated in the same duct, have been observed simultaneously at Faraday, Antarctica (65 degrees S, 64 degrees W) and Dunedin, New Zealand (46 degrees S, 171 degrees E). The signals received have group-delay times that differ in the order of 10 ms, which can be explained by the differences in southern-hemisphere sub-ionospheric propagation time from duct exit region to receiver for the two sites. This difference has been used to determine the location of the duct exit region, with confirmation provided by arrival-bearing information from both sites. The whistler-mode signals typically occur one or two days after geomagnetic activity, with K-p greater than or equal to 5. The sub-ionospheric-propagation model, LWPC, is used to estimate the whistler-mode power radiated from the duct exit region. These results are then combined with estimated loss values for ionospheric and ducted transmission to investigate the role of wave-particle amplification or absorption. On at least half of the events studied, plasmaspheric amplification of the signals appears to be needed to explain the observed whistler-mode signal strengths.</t>
  </si>
  <si>
    <t>UNIV OTAGO,DEPT PHYS,DUNEDIN,NEW ZEALAND</t>
  </si>
  <si>
    <t>University of Otago</t>
  </si>
  <si>
    <t>Clilverd, MA (corresponding author), BRITISH ANTARCTIC SURVEY,NERC,MADINGLEY RD,CAMBRIDGE CB3 0ET,ENGLAND.</t>
  </si>
  <si>
    <t>0992-7689</t>
  </si>
  <si>
    <t>ANN GEOPHYS</t>
  </si>
  <si>
    <t>Ann. Geophys.-Atmos. Hydrospheres Space Sci.</t>
  </si>
  <si>
    <t>10.1007/s00585-996-0619-0</t>
  </si>
  <si>
    <t>Astronomy &amp; Astrophysics; Geosciences, Multidisciplinary; Meteorology &amp; Atmospheric Sciences</t>
  </si>
  <si>
    <t>Astronomy &amp; Astrophysics; Geology; Meteorology &amp; Atmospheric Sciences</t>
  </si>
  <si>
    <t>UT714</t>
  </si>
  <si>
    <t>gold</t>
  </si>
  <si>
    <t>WOS:A1996UT71400005</t>
  </si>
  <si>
    <t>Crickmore, RI; Jenkins, B; Bailey, GJ</t>
  </si>
  <si>
    <t>Variations in the altitude of the F2 peak associated with trough-formation processes</t>
  </si>
  <si>
    <t>REGION; MIDLATITUDE; CONVECTION; IONOSPHERE; MODEL; FIELD; STORM</t>
  </si>
  <si>
    <t>A novel approach is described which can help to determine, from ground-based data, which of the possible production mechanisms for the mid-latitude F-region ionospheric trough is dominant during a particular event. This approach involves numerically modelling the possible causal mechanisms of the mid-latitude trough to see how each will affect the altitude of the F2-layer electron-concentration peak (hmF2), and then comparing these predictions with the observed variation of hmF2 during trough formation. The modelling work predicts that, if the neutral-wind velocity does not vary, hmF2 will remain almost constant if the trough is formed via stagnation, but will rise if it is formed as a result of high ion velocities or neutral upwelling. Observations made at Halley (76 degrees S, 27 degrees W, L = 4.2), Antarctica, show that most frequently the only changes in hmF2 during trough formation are those expected due to variations in the neutral wind, which suggests that stagnation is the most common production mechanism. During the most geomagnetically active night studied, on which Ap varied between 18 and 32, there was a rise in hmF2 that cannot be explained by changes in the neutral wind. On this night the plasma also decayed faster, and the poleward edge of the trough was seen earlier than on other nights. These differences, together with the fact that the ion velocities remained relatively low, suggest the trough was caused by a change in neutral composition, possibly advected into the observing area.</t>
  </si>
  <si>
    <t>UNIV SHEFFIELD,SCH MATH &amp; STAT,APPL MATH SECT,SHEFFIELD S3 7RH,S YORKSHIRE,ENGLAND</t>
  </si>
  <si>
    <t>University of Sheffield</t>
  </si>
  <si>
    <t>Crickmore, RI (corresponding author), BRITISH ANTARCTIC SURVEY,NERC,HIGH CROSS,MADINGLEY RD,CAMBRIDGE CB3 0ET,ENGLAND.</t>
  </si>
  <si>
    <t>10.1007/s00585-996-0628-z</t>
  </si>
  <si>
    <t>WOS:A1996UT71400006</t>
  </si>
  <si>
    <t>Thomson, M</t>
  </si>
  <si>
    <t>Global change for ever!</t>
  </si>
  <si>
    <t>32 AVENUE OF THE AMERICAS, NEW YORK, NY 10013-2473 USA</t>
  </si>
  <si>
    <t>1365-2079</t>
  </si>
  <si>
    <t>10.1017/S0954102096000168</t>
  </si>
  <si>
    <t>UN629</t>
  </si>
  <si>
    <t>WOS:A1996UN62900001</t>
  </si>
  <si>
    <t>Yague, C; Redondo, JM</t>
  </si>
  <si>
    <t>A case study of turbulent parameters during the Antarctic winter (vol 7, pg 421, 1995)</t>
  </si>
  <si>
    <t>Correction</t>
  </si>
  <si>
    <t>Redondo Apraiz, Jose Manuel/D-1049-2009; Yague, Carlos/G-4498-2011</t>
  </si>
  <si>
    <t>Redondo Apraiz, Jose Manuel/0000-0002-4006-301X; Yague, Carlos/0000-0002-6086-4877</t>
  </si>
  <si>
    <t>WOS:A1996UN62900002</t>
  </si>
  <si>
    <t>Bargagli, R; Broady, PA; Walton, DWH</t>
  </si>
  <si>
    <t>Preliminary investigation of the thermal biosystem of Mount Rittmann fumaroles (northern Victoria Land, Antarctica)</t>
  </si>
  <si>
    <t>colonization; continental Antarctica; geothermal ground; physico-chemical properties</t>
  </si>
  <si>
    <t>MT EREBUS; SEDIMENTS; MERCURY; STRAIN; METAL; SOIL</t>
  </si>
  <si>
    <t>The biota and environment of fumarolic ground recently discovered near Mount Rittmann are described. Three patches (about 1 m(2) each) of the moss Pohlia nutans were found in a minor caldera rim. Cyanophytes, chlorophytes, protozoa and bacteria were isolated from the moss and warm ground (30-50 degrees C). The results are compared with those of previous studies on Antarctic volcanoes. The origin of the geothermal flora is discussed in terms of long-distance transport of propagules to the continent.</t>
  </si>
  <si>
    <t>UNIV CANTERBURY, DEPT PLANT &amp; MICROBIAL SCI, CHRISTCHURCH 4800, NEW ZEALAND; BRITISH ANTARCTIC SURVEY, NERC, CAMBRIDGE CB3 0ET, ENGLAND</t>
  </si>
  <si>
    <t>University of Canterbury; UK Research &amp; Innovation (UKRI); Natural Environment Research Council (NERC); NERC British Antarctic Survey</t>
  </si>
  <si>
    <t>UNIV SIENA, DEPT ENVIRONM BIOL, VIALE CERCHIA 3, I-53100 SIENA, ITALY.</t>
  </si>
  <si>
    <t>Walton, David/0000-0002-7103-4043</t>
  </si>
  <si>
    <t>10.1017/S0954102096000181</t>
  </si>
  <si>
    <t>WOS:A1996UN62900003</t>
  </si>
  <si>
    <t>Convey, P</t>
  </si>
  <si>
    <t>Reproduction of Antarctic flowering plants</t>
  </si>
  <si>
    <t>Antarctic; biomass; hairgrass; seed production; pearlwort</t>
  </si>
  <si>
    <t>DESCHAMPSIA-ANTARCTICA; COLOBANTHUS-QUITENSIS; HERBACEOUS PLANTS; VASCULAR PLANTS; PENINSULA AREA; DNA AMOUNTS; ANGIOSPERMS; ALLOCATION; LOCALITIES</t>
  </si>
  <si>
    <t>Reproductive allocation (reproductive biomass relative to vegetative biomass) and seed production were measured for samples of the two native phanerogams occurring in Antarctica. Material collected on South Georgia (subantarctic), Signy Island (northern maritime Antarctic) and Leonie Island (southern maritime Antarctic) allowed an initial comparison of reproduction over a wide latitudinal range. Sizes of vegetative and reproductive structures of Colobanthus quitensis were smaller in Signy Island samples than those from South Georgia or Leonie Island. This pattern was reflected in the pattern of seed production. Vegetative and reproductive structures of Deschampsia antarctica were generally similar in size at both maritime Antarctic sites, but larger at subantarctic South Georgia, Seed production was similar in each season assessed and at all three sites. In most samples of both species there were close relationships between reproductive and vegetative biomass, and seed output and reproductive biomass. Subantarctic C. quitensis showed greater allocation to seed production than material from maritime Antarctic sites. D. antarctica showed the reverse pattern, with greater allocation to reproductive biomass and seed production in most samples of maritime Antarctic material, particularly those from Signy Island. Reproductive strategies do not form any specific adaptation to the Antarctic environment for these species. Reasons for the failure of other higher plants to become established in the maritime Antarctic are discussed, and it is concluded that geographical isolation is the main factor. The most important proximate factors influencing propagules which reach potential colonization sites are likely to be the short length and low temperature of the summer season in relation to the time required for establishment.</t>
  </si>
  <si>
    <t>Convey, Peter/AAV-5728-2020</t>
  </si>
  <si>
    <t>Convey, Peter/0000-0001-8497-9903</t>
  </si>
  <si>
    <t>10.1017/S0954102096000193</t>
  </si>
  <si>
    <t>WOS:A1996UN62900004</t>
  </si>
  <si>
    <t>Gleitz, M; Grossmann, S; Scharek, R; Smetacek, V</t>
  </si>
  <si>
    <t>Ecology of diatom and bacterial assemblages in water associated with melting summer sea ice in the Weddell Sea, Antarctica</t>
  </si>
  <si>
    <t>grazing; ecology; physiology; nutrient limitation; sea ice algae; sea ice bacteria</t>
  </si>
  <si>
    <t>PACK-ICE; MICROBIAL COMMUNITIES; THALASSIOSIRA-ANTARCTICA; PHYTOPLANKTON GROWTH; MARINE-PHYTOPLANKTON; MCMURDO SOUND; EDGE ZONES; PHYSIOLOGY; PENINSULA; BIOMASS</t>
  </si>
  <si>
    <t>The fate of ice biota released via meltwater into pools of seawater trapped between melting ice flees (crack pools) was followed in late January in the southern Weddell Sea. Low salinity crack pools shared the following features: nitrate exhaustion, high pH and POC/PON ratios, high bacterial biomass composed of large cells, and a dense algal assemblage dominated to over 90% by only two diatom species. It is suggested that this ''climax stage'' evolved from a nutrient rich, moderate biomass situation prevailing in high salinity crack pools, and is representative of summer succession of sea ice biota. ''Overflow'' production following nitrate exhaustion by the algae resulted in internal (lipid) and external (presumably mucus) carbon pools. The latter must fuel bacterial biomass build-up, as algal mortality appeared to be low. The large algal and bacterial stocks point to low grazing pressure exerted by phagotrophic protists, presumably due to poor food quality (e.g. high C/N ratios) and/or excessive mucus production. It is concluded that environmental selection of the abundant ice algal species occurs under conditions prevailing in the disintegrating ice cover during summer, which differ drastically from those generally referred to as characteristic of the sea ice habitat at large (a combination of low temperature, low light and high salinity).</t>
  </si>
  <si>
    <t>ALFRED WEGENER INST POLAR &amp; MARINE RES, POSTFACH 12 01 61, BREMERHAVEN, GERMANY.</t>
  </si>
  <si>
    <t>Scharek, Renate/M-4530-2018</t>
  </si>
  <si>
    <t>Scharek, Renate/0000-0001-9306-9047</t>
  </si>
  <si>
    <t>10.1017/S095410209600020X</t>
  </si>
  <si>
    <t>WOS:A1996UN62900005</t>
  </si>
  <si>
    <t>Moen, J; Walton, DWH</t>
  </si>
  <si>
    <t>Biomass allocation in a subantarctic clonal plant (Acaena magellanica) under grazing by introduced reindeer</t>
  </si>
  <si>
    <t>annual growth markers; herbivory; plant-plant interactions; reindeer; subantarctic</t>
  </si>
  <si>
    <t>TUNDRA PLANTS; LYCOPODIUM-ANNOTINUM; NUTRIENT ALLOCATION; POPULATION-DYNAMICS; SWEDISH LAPLAND; CAREX-BIGELOWII; SOUTH-GEORGIA; DEFOLIATION; STRATEGIES; PLASTICITY</t>
  </si>
  <si>
    <t>Biomass allocation and growth by the clonal plant Acaena magellanica were characterized for three populations grazed by introduced reindeer on the subantarctic island of South Georgia. Annual growth markers (internode lengths) were used to divide each rhizome into current year's shoots, one-year-old and two-year-old rhizome segments. Total dry weights were significantly smaller in grazed than in ungrazed populations. Leaf biomass of current year's shoots was very much lower in grazed shoots. Rhizome length and number of leaves were less affected than dry weight by grazing, and the reindeer grazing thus seems to mainly influence biomass accumulation rather than morphology in Acaena. Interactions with Festuca contracta in both grazed and ungrazed areas were also studied in a two-year competition experiment. No apparent release of soil resources (as measured by an increase in plant growth) was apparent in plots where Festuca was removed, but the current year's shoots of Acaena were smaller and more numerous in these plots than in controls, especially in the ungrazed area.</t>
  </si>
  <si>
    <t>Moen, J (corresponding author), UMEA UNIV, DEPT ECOL BOT, S-90187 UMEA, SWEDEN.</t>
  </si>
  <si>
    <t>10.1017/S0954102096000211</t>
  </si>
  <si>
    <t>WOS:A1996UN62900006</t>
  </si>
  <si>
    <t>Fish in the diet of Antarctic fur seals (Arctocephalus gazella) at South Georgia during winter and spring</t>
  </si>
  <si>
    <t>Arctocephalus; Champsocephalus; diet; fish; seal; South Georgia</t>
  </si>
  <si>
    <t>OTOLITHS; ISLAND; GROWTH; PREY</t>
  </si>
  <si>
    <t>The occurrence of fish in the diet of the Antarctic fur seal (Arctocephalus gazella) at Bird Island, South Georgia was investigated by analysis of fish otoliths in seats (faeces) collected during late May to early November 1983. Of the 55 seats examined, 49 contained fish remains, and 45 contained fish otoliths. Ten fish species were represented by 415 otoliths, and 33 otoliths were too digested to be identified unequivocally. Fish size was estimated from otolith size based on published allometric equations. Four coastal notothenioid fishes dominated the fish component of the diet: Champsocephalus gunnari and Gobionotothen gibberifrons each comprised about 40% of the total fish mass; Chaenocephalus aceratus was ranked third by mass and the smaller Lepidonotothen larseni occurred in one quarter of the seats but was of lower importance in terms of mass. The length-frequency distribution of C. gunnari landed by the commercial fishery in October 1982 to June 1983 is similar to that which comprised the bulk of the diet in the present study. Compared with recent studies on the fish component of the diet in the literature, the dominance of C. gunnari is generally similar, however, there was a greater proportion of G. gibberifrons during the 1983 winter and spring than reported for recent winters.</t>
  </si>
  <si>
    <t>North, AW (corresponding author), BRITISH ANTARCTIC SURVEY, NERC, HIGH CROSS, MADINGLEY RD, CAMBRIDGE CB3 0ET, ENGLAND.</t>
  </si>
  <si>
    <t>10.1017/S0954102096000223</t>
  </si>
  <si>
    <t>WOS:A1996UN62900007</t>
  </si>
  <si>
    <t>Pizarro, H; Izaguirre, I; Tell, G</t>
  </si>
  <si>
    <t>Epilithic algae from a freshwater stream at Hope Bay, Antarctica</t>
  </si>
  <si>
    <t>Antarctica; chlorophyll a; epilithic algae; maritime stream</t>
  </si>
  <si>
    <t>WATER; ECOSYSTEMS; ISLAND</t>
  </si>
  <si>
    <t>Temporal and spatial variations of the epilithic phycoflora were studied in one of the largest streams at Hope Bay (Antarctic Peninsula) during the summer of 1992/93. A complete floristic inventory was made, and the relative frequencies of each algal taxon were estimated. Periphytic cumulative chlorophyll a was measured by means of artificial substrata. The stream was a typical maritime Antarctic lotic ecosystem, with evident signs of enrichment by sea-birds. Variability in discharge strongly affected the water chemistry, with the high water level periods characterized by the lowest conductivities and dissolved reactive phosphorus concentrations. Epilithic algal communities predominantly consisted of algal mats or filamentous and foliose forms of Prasiola crispa. Other dominant species were Leptolyngbya fragilis, Hydrurus foetidus, Chrysococcus cf. rufescens and Phaeogloea mucosa. Whereas P. crispa appeared more frequently near to the origin of the stream in Boeckella Lake, Chrysophyceae were better developed towards the mouth.</t>
  </si>
  <si>
    <t>UNIV BUENOS AIRES, FAC CIENCIAS EXACTAS &amp; NAT, DEPT CIENCIAS BIOL, RA-1428 BUENOS AIRES, DF, ARGENTINA.</t>
  </si>
  <si>
    <t>10.1017/S0954102096000235</t>
  </si>
  <si>
    <t>WOS:A1996UN62900008</t>
  </si>
  <si>
    <t>Rota, E; Erseus, C</t>
  </si>
  <si>
    <t>Six new species of Grania (Oligochaeta, Enchytraeidae) from the Ross Sea, Antarctica</t>
  </si>
  <si>
    <t>Antarctica; benthos; distribution; Enchytraeidae; Grania; head organ; Ross Sea; taxonomy</t>
  </si>
  <si>
    <t>Six new species of marine Enchytraeidae, Grania hirsuticauda sp.n., G. acanthochaeta sp.n., G. carchinii sp.n., G. angustinasus sp.n., G. antarctica sp.n. and G. algida sp.n., are described from benthic material collected in McMurdo Sound during 1959-61 and Terra Nova Bay in 1988. They represent the first records of this family from below the Antarctic circle and, together with tubificids, the first oligochaetes from the Ross Sea. G. hirsuticauda, apparently the most widespread species in McMurdo Sound, is distinguished by having setae abruptly larger in the posterior third of the body and almost nodulate; a T-shaped prostomial bifurcation of the dorsal vessel, short sperm funnels and sperm sac, and thick-walled spermathecae. G. acanthochaeta possesses a unique, thorn-like, setal morphology and diverticulate spermathecal ampullae. G. carchinii, the only new species lacking lateral setae, is also distinguished by a remarkably high development of the chloragogen tissue and the possession of nephridia at 6/7. G. angustinasus, the most abundant species in the sampling area in Terra Nova Bay, and G. antarctica, have the same setal distribution, size and (curved) shape, but show different forms of penial bulbs (more complex in G. angustinasus) and spermathecal structures (the ampullae being larger and the external pores more posterior in G. antarctica). G. algida is distinguished by its L-shaped setae and carrot-shaped, diverticulate, spermathecal ampullae. All the new species lack cuticular penial stylets as well as spermathecal ectal glands. All species but G. carchinii are peculiar in possessing, in front of the brain, a middorsal vesicular body of specific shape and size containing a few refractile inclusions; a sensory (possibly a statocyst-like) function is suggested for this 'head organ', which has not been previously reported in the Oligochaeta.</t>
  </si>
  <si>
    <t>SWEDISH MUSEUM NAT HIST, DEPT INVERTEBRATE ZOOL, S-10405 STOCKHOLM, SWEDEN</t>
  </si>
  <si>
    <t>Swedish Museum of Natural History</t>
  </si>
  <si>
    <t>Rota, E (corresponding author), UNIV SIENA, DEPT EVOLUT BIOL, VIA PA MATTIOLI 4, I-53100 SIENA, ITALY.</t>
  </si>
  <si>
    <t>10.1017/S0954102096000247</t>
  </si>
  <si>
    <t>WOS:A1996UN62900009</t>
  </si>
  <si>
    <t>Vacchi, M; Williams, R; La Mesa, M</t>
  </si>
  <si>
    <t>Reproduction in three species of fish from the Ross Sea and Mawson Sea</t>
  </si>
  <si>
    <t>Antarctic; fish; fecundity; reproduction; spawning period</t>
  </si>
  <si>
    <t>Reproductive characteristics are compared of the nototheniids Trematomus bernacchii and T. hansoni and the channichthyid Chionodraco hamatus caught in summer at Terra Nova Bay (Ross Sea) and caught all the year round in the waters off Casey Station (Mawson Sea). Whilst spawning of T. bernacchii took place in October-November off Casey and probably at Tetra Nova Bay, the spawning period of T. hansoni differed between the sites (September-November off Casey, December-February at Terra Nova Bay). The spawning period also differed between sites for C. hamatus (August-October off Casey, December-February at Terra Nova Bay). Fecundity was higher and egg size was lower in nototheniid species (c. 8000 eggs of 3-4 mm) than in channichthyid (c. 4000 eggs of 4-5 mm). Moreover, the fecundity was lower and egg size higher in the specimens from Terra Nova Bay when compared to Casey.</t>
  </si>
  <si>
    <t>AUSTRALIAN ANTARCTIC DIV, KINGSTON, TAS 7050, AUSTRALIA</t>
  </si>
  <si>
    <t>ICRAM, CENT INST MARINE RES, VIA L RESPIGHI 5, I-00197 ROME, ITALY.</t>
  </si>
  <si>
    <t>10.1017/S0954102096000259</t>
  </si>
  <si>
    <t>WOS:A1996UN62900010</t>
  </si>
  <si>
    <t>Scarrow, JH; Pankhurst, RJ; Leat, PT; Vaughan, APM</t>
  </si>
  <si>
    <t>Antarctic Peninsula granitoid petrogenesis: A case study from Mount Charity, north-eastern Palmer Land</t>
  </si>
  <si>
    <t>geochronology; I-type granite; magmatic arc; petrogenesis; S-type granite</t>
  </si>
  <si>
    <t>CRUST; CONSTRAINTS; BATHOLITH; MAGMATISM; GENESIS; MARGIN; PLUTON; MODELS; ANDES</t>
  </si>
  <si>
    <t>At Mount Charity, north-eastern Palmer Land, Rb-Sr whole-rock dating has identified three successive phases of granitoid emplacement in Triassic (232 +/- 4 Ma), Jurassic (168 +/- 1 Ma), and Cretaceous (120 +/- 4 Ma) times. The Triassic suite comprises tonalites, granodiorites (including one two-mica granodiorite), monzogranite and a granite having either I-type or S-like mineralogies. The Jurassic suite includes only S-like granites, and the Cretaceous biotite tonalites and biotite granodiorite are all I-type. The three suites have negative epsilon Nd and positive epsilon Sr, and have subtly different Nd and Sr isotope characteristics: Suite A, epsilon Sr-t = +30 to +53 and epsilon Nd-t = -0.9 to -3.1, Suite B, epsilon Sr-t = +43 to +64 and epsilon Nd-t = -2 to -5.3, Suite C, epsilon Sr-t = +22 to +23 and epsilon Nd-t = -2.5 to -2.6. Mineralogical and compositional differences between the three suites suggest that different sources were tapped. All the granitoids are isotopically intermediate in composition between Palmer Land crust and depleted asthenosphere. We suggest that the I-type granitoids were produced by melting of meta-igneous crust; by contrast, the S-like granitoids represent partial melts of garnet-bearing sedimentary crust. Syn-magmatic structures in Suite A are compared with known structural events in western Palmer Land and suggest that extension controlled Triassic pluton emplacement. The Jurassic magmas were also emplaced during an episode of are extension, and intrusion of the Cretaceous magmas was probably controlled by regional extension and dextral transtension. Successive phases of magmatism focussed at Mount Charity are consistent with reactivated faults acting as magma conduits.</t>
  </si>
  <si>
    <t>Vaughan, Alan PM/B-7829-2010; Scarrow, Jane Hannah/J-9237-2017</t>
  </si>
  <si>
    <t>Scarrow, Jane Hannah/0000-0001-8585-8679</t>
  </si>
  <si>
    <t>10.1017/S0954102096000260</t>
  </si>
  <si>
    <t>WOS:A1996UN62900011</t>
  </si>
  <si>
    <t>Tokarski, AK; Doktor, M; Willan, RCR; Smellie, JL; Sabat, F; Munoz, JA</t>
  </si>
  <si>
    <t>Lithostratigraphy of volcanic and sedimentary sequences in central Livingston Island, South Shetland Islands - Debate</t>
  </si>
  <si>
    <t>Tokarski, AK (corresponding author), POLISH ACAD SCI, INST GEOL SCI, SENACKA 1-3, PL-31002 KRAKOW, POLAND.</t>
  </si>
  <si>
    <t>10.1017/S0954102096210272</t>
  </si>
  <si>
    <t>WOS:A1996UN62900012</t>
  </si>
  <si>
    <t>Radok, U; Allison, I; Wendler, G</t>
  </si>
  <si>
    <t>Atmospheric surface pressure over the interior of Antarctica</t>
  </si>
  <si>
    <t>automatic weather stations; climatology; East Antarctica; ice sheet</t>
  </si>
  <si>
    <t>CLIMATOLOGY</t>
  </si>
  <si>
    <t>Atmospheric surface pressures on the East Antarctic ice sheet are examined as a contribution to a new regional climatology based on automatic weather stations (AWS). Monthly mean pressures along two meridional AWS lines show near the coast a semi-annual oscillation with equinoctial minima, which become submerged inland under a larger annual oscillation, asymmetrically shaped around a summer solstice peak. Such a peak could arise when air surrounding the ice sheet is heated and enabled to spread out over the ice. This concept has provided a classical prediction of the ice sheet's mean elevation; in this paper the theory is expressed in a more modern form. After the summer ''flood'' the vertical tropospheric circulation driving the progressive katabatic surface layer drainage from the ice sheet should create relatively higher pressures below the convergence region over the ice sheet center and lower pressures near the coast. In fact the observed mean monthly surface pressures decrease with elevation more slowly than follows from substituting the observed mean temperature-elevation gradients (''topographical lapse rates'') in the hydrostatic equation. However, below the surface inversion along the sloping ice sheet surface the hydrostatic balance is shown to be governed by temperatures higher than observed at the surface. Hydrostatic pressures are calculated with climatic estimates of the inversion strength. Their differences from the observed monthly mean surface pressures represent non-hydrostatic residuals which can be added to pressures at the coast to form elevation-free (''sea level'') pressure profiles. These show both the expected coastal troughs and high pressure over an ice sheet summit (Dome C).</t>
  </si>
  <si>
    <t>ANTARCTIC CRC, HOBART, TAS 7001, AUSTRALIA; AUSTRALIAN ANTARCTIC DIV, HOBART, TAS 7001, AUSTRALIA; UNIV ALASKA, INST GEOPHYS, FAIRBANKS, AK 99775 USA</t>
  </si>
  <si>
    <t>Australian Antarctic Division; University of Alaska System; University of Alaska Fairbanks</t>
  </si>
  <si>
    <t>Radok, U (corresponding author), UNIV COLORADO, CIRES, CAMPUS BOX 449, BOULDER, CO 80309 USA.</t>
  </si>
  <si>
    <t>Allison, Ian F/I-4477-2015</t>
  </si>
  <si>
    <t>Allison, Ian F/0000-0001-9599-0251</t>
  </si>
  <si>
    <t>10.1017/S0954102096000284</t>
  </si>
  <si>
    <t>WOS:A1996UN62900013</t>
  </si>
  <si>
    <t>Abrams, MC; Gunson, MR; Chang, AY; Rinsland, CP; Zander, R</t>
  </si>
  <si>
    <t>Remote sensing of the Earth's atmosphere from space with high-resolution Fourier-transform spectroscopy: Development and methodology of data processing for the Atmospheric Trace Molecule Spectroscopy experiment</t>
  </si>
  <si>
    <t>APPLIED OPTICS</t>
  </si>
  <si>
    <t>LOWER STRATOSPHERE; UPPER TROPOSPHERE; MIDDLE</t>
  </si>
  <si>
    <t>The methodology of spectroscopic remote sensing with high-resolution Fourier-transform spectra obtained from low Earth orbit by the Atmospheric Trace Molecule Spectroscopy (ATMOS) experiment is discussed. During the course of the Atmospheric Laboratory for Applications and Science (ATLAS) shuttle missions (1992-1994) a flexible, yet reproducible, retrieval strategy was developed that culminated in the near-real-time processing of telemetry data into vertical profiles of atmospheric composition during the ATLAS-3 mission. The development, evolution, robustness, and validation of the measurements are presented and assessed with a summary comparison of trace-gas observations within the Antarctic polar vortex in November 1994. (C) 1996 Optical Society of America</t>
  </si>
  <si>
    <t>CALTECH,JET PROP LAB,DIV EARTH &amp; SPACE SCI,PASADENA,CA 91109</t>
  </si>
  <si>
    <t>OPTICAL SOC AMER</t>
  </si>
  <si>
    <t>2010 MASSACHUSETTS AVE NW, WASHINGTON, DC 20036</t>
  </si>
  <si>
    <t>0003-6935</t>
  </si>
  <si>
    <t>APPL OPTICS</t>
  </si>
  <si>
    <t>Appl. Optics</t>
  </si>
  <si>
    <t>JUN 1</t>
  </si>
  <si>
    <t>10.1364/AO.35.002774</t>
  </si>
  <si>
    <t>Optics</t>
  </si>
  <si>
    <t>UQ482</t>
  </si>
  <si>
    <t>WOS:A1996UQ48200007</t>
  </si>
  <si>
    <t>Downey, A; Atkinson, R; Fraser, P; Shanklin, JD</t>
  </si>
  <si>
    <t>The Antarctic ozone hole - 1994</t>
  </si>
  <si>
    <t>AUSTRALIAN METEOROLOGICAL MAGAZINE</t>
  </si>
  <si>
    <t>In this paper we briefly describe the processes which lead to the formation of the Antarctic ozone hole, the attributes of the 1994 hole in comparison with previous years and the trends in hole severity. The 1994 hole was similar to the severe holes of recent years with values of below 100 DU observed. The season's distinguishing features were abnormally high ozone values in mid-latitudes and a strongly asymmetric hole in late October. The hole appears to have peaked in severity due to the fact that all of the ozone in the 13 to 20 km region is being destroyed. The outlook for the future is for a slow recovery over the next 30 years as the chlorine and bromine loadings gradually decrease.</t>
  </si>
  <si>
    <t>CSIRO,DIV ATMOSPHER RES,MELBOURNE,VIC,AUSTRALIA; BRITISH ANTARCTIC SURVEY,CAMBRIDGE CB3 0ET,ENGLAND</t>
  </si>
  <si>
    <t>Commonwealth Scientific &amp; Industrial Research Organisation (CSIRO); UK Research &amp; Innovation (UKRI); Natural Environment Research Council (NERC); NERC British Antarctic Survey</t>
  </si>
  <si>
    <t>Downey, A (corresponding author), BUR METEOROL,GPO BOX 1289K,MELBOURNE,VIC 3001,AUSTRALIA.</t>
  </si>
  <si>
    <t>Fraser, Paul J. B./D-1755-2012; Atkinson, Ryan/KBC-9099-2024</t>
  </si>
  <si>
    <t>AUSTRALIAN GOVT PUBL SERV</t>
  </si>
  <si>
    <t>CANBERRA</t>
  </si>
  <si>
    <t>PO BOX 84, CANBERRA 2601, AUSTRALIA</t>
  </si>
  <si>
    <t>0004-9743</t>
  </si>
  <si>
    <t>AUST METEOROL MAG</t>
  </si>
  <si>
    <t>Aust. Meteorol. Mag.</t>
  </si>
  <si>
    <t>UY685</t>
  </si>
  <si>
    <t>WOS:A1996UY68500004</t>
  </si>
  <si>
    <t>Londraville, RL</t>
  </si>
  <si>
    <t>Intracellular fatty acid-binding proteins: Putting lower vertebrates in perspective</t>
  </si>
  <si>
    <t>BRAZILIAN JOURNAL OF MEDICAL AND BIOLOGICAL RESEARCH</t>
  </si>
  <si>
    <t>FABP; fatty acid metabolism; Antarctic fsh; protein families; structure/function; relationships</t>
  </si>
  <si>
    <t>RAT-LIVER; ESCHERICHIA-COLI; PEROXISOME PROLIFERATORS; SUBCELLULAR-DISTRIBUTION; DEVELOPMENTAL-CHANGES; CYTOSOLIC PROTEINS; POTASSIUM CHANNELS; GALLUS-DOMESTICUS; ENERGY-PRODUCTION; ARACHIDONIC-ACID</t>
  </si>
  <si>
    <t>Intracellular fatty acid-binding proteins (FABPs) are small (15 kDa), highly conserved cytoplasmic proteins that bind long-chain fatty acids and other hydrophobic ligands. Fifteen isoforms have been identified and characterized to date. Members of the FABP protein family share many common characteristics: they have a common ''clamshell'' tertiary structure despite significant variation in primary structure; they bind their ligands with 1:1 molar stoichiometry and micromolar affinity (with the exception of liver type FABP, which binds two fatty acids per FABP); they are ubiquitously expressed, yet are found at greatest concentration in tissues with high capacities to oxidize or store lipids; and their level of expression changes with conditions that affect overall lipid metabolism. Because of the ligands bound by FABP and FABP's tissue distribution, it is thought that FABPs play a role in the intracellular metabolism of lipids; however, a precise function(s) for FABP has not been defined. This review highlights contributions from researchers studying FABP in non-mammalian systems. FABPs isolated from birds, fish, amphibians, insects, and flatworms have similar structures to mammals in FABPs, yet they are expressed in systems with unique lipid metabolisms. Because mammals are closely related and have relatively invariant fatty acid metabolisms, non-mammals provide alternative systems that may reveal the elusive function(s) of this protein family.</t>
  </si>
  <si>
    <t>Londraville, RL (corresponding author), STANFORD UNIV, HOPKINS MARINE STN, OCEANVIEW BLVD, PACIFIC GROVE, CA 93950 USA.</t>
  </si>
  <si>
    <t>Londraville, Richard/0000-0002-9438-7976</t>
  </si>
  <si>
    <t>ASSOC BRAS DIVULG CIENTIFICA</t>
  </si>
  <si>
    <t>SAO PAULO</t>
  </si>
  <si>
    <t>FACULDADE MEDICINA, SALA 21, 14049 RIBEIRAO PRETO, SAO PAULO, 00, BRAZIL</t>
  </si>
  <si>
    <t>0100-879X</t>
  </si>
  <si>
    <t>BRAZ J MED BIOL RES</t>
  </si>
  <si>
    <t>Brazilian J. Med. Biol. Res.</t>
  </si>
  <si>
    <t>Biology; Medicine, Research &amp; Experimental</t>
  </si>
  <si>
    <t>Life Sciences &amp; Biomedicine - Other Topics; Research &amp; Experimental Medicine</t>
  </si>
  <si>
    <t>UU922</t>
  </si>
  <si>
    <t>WOS:A1996UU92200003</t>
  </si>
  <si>
    <t>McPhee, MG; Ackley, SF; Guest, P; Huber, BA; Martinson, DG; Morison, JH; Muench, RD; Padman, L; Stanton, TP</t>
  </si>
  <si>
    <t>The Antarctic Zone Flux Experiment</t>
  </si>
  <si>
    <t>WINTER MIXED LAYER; SEA-ICE; WEDDELL SEA; PACK ICE; OCEAN; WATER; MODEL; TEMPERATURE; THICKNESS; POLYNYA</t>
  </si>
  <si>
    <t>In winter the eastern Weddell Sea in the Atlantic sector of the Southern Ocean hosts some of the most dynamic air-ice-sea interactions found on earth. Sea ice in the region is kept relatively thin by heat flux from below, maintained by upper-ocean stirring associated with the passage of intense, fast-moving cyclones. Ocean stratification is so weak that the possibility of deep convection exists, and indeed, satellite imagery from the Weddell Sea in the 1970s shows a large expanse of open water (the Weddell Polynya) that persisted through several seasons and may have significantly altered global deep-water production. Understanding what environmental conditions could again trigger widespread oceanic overturn may thus be an important key in determining the role of high latitudes in deep-ocean ventilation and global atmospheric warming. During the Antarctic Zone Flux Experiment in July and August 1994, response of the upper ocean and its ice cover to a series of storms was measured at two drifting stations supported by the National Science Foundation research icebreaker Nathaniel B. Palmer. This article describes the experiment, in which fluxes of heat, mass, and momentum were measured in the upper ocean, sea ice, and lower-atmospheric boundary layer. Initial results illustrate the importance of oceanic heat flux at the ice undersurface for determining the character of the sea ice cover. They also show how the heat flux depends both on high levels of turbulent mixing during intermittent storm events and on large variability in the stratified upper ocean below the mixed layer.</t>
  </si>
  <si>
    <t>MCPHEE RES CO,NACHES,WA; USA,COLD REG RES &amp; ENGN LAB,HANOVER,NH 03755; USN,POSTGRAD SCH,MONTEREY,CA; LAMONT DOHERTY EARTH OBSERV,PALISADES,NY 10964; WASHINGTON UNIV,POLAR SCI CTR,SEATTLE,WA; EARTH &amp; SPACE RES,SEATTLE,WA; OREGON STATE UNIV,COLL OCEAN &amp; ATMOSPHER SCI,CORVALLIS,OR 97331</t>
  </si>
  <si>
    <t>United States Department of Defense; United States Army; U.S. Army Corps of Engineers; U.S. Army Engineer Research &amp; Development Center (ERDC); Cold Regions Research &amp; Engineering Laboratory (CRREL); United States Department of Defense; United States Navy; Naval Postgraduate School; Columbia University; Oregon State University</t>
  </si>
  <si>
    <t>Padman, Laurence/AAH-3808-2021</t>
  </si>
  <si>
    <t>Huber, Bruce/0000-0001-6413-1614; Padman, Laurence/0000-0003-2010-642X</t>
  </si>
  <si>
    <t>10.1175/1520-0477(1996)077&lt;1221:TAZFE&gt;2.0.CO;2</t>
  </si>
  <si>
    <t>VC043</t>
  </si>
  <si>
    <t>WOS:A1996VC04300006</t>
  </si>
  <si>
    <t>Gliesche, CG; Jendrach, M; Peissl, K; Siebert, J; Hirsch, P</t>
  </si>
  <si>
    <t>Characterization and transformation of plasmid pAA-1 found in an antarctic cryptoendolithic bacterium</t>
  </si>
  <si>
    <t>CANADIAN JOURNAL OF MICROBIOLOGY</t>
  </si>
  <si>
    <t>Antarctica; cryptoendolithic bacteria; plasmids; resistance to chromium; natural transformation</t>
  </si>
  <si>
    <t>HIGH-VOLTAGE ELECTROPORATION; ESCHERICHIA-COLI; GENETIC-TRANSFORMATION; DRY VALLEYS; DNA; DESERT</t>
  </si>
  <si>
    <t>Sixty-three bacterial isolates from antarctic sandstone samples (Linnaeus Terrace, Asgard Range, McMurdo Dry Valleys) were screened for the presence of plasmid DNA. Twenty-seven percent of all the isolates (mainly Gram-positives) harbored one or more plasmids of low molecular mass (1.1-16.3 kb). Strain AA-341 contained plasmid pAA-1 (2.9 kb), as demonstrated by agarose gel electrophoresis and restriction endonuclease digests. This plasmid conferred resistance to chromium and ampicillin. It was not conjugative, but it could be transferred by electroporation to chromium- and ampicillin-sensitive strains AA-330, AA-338, and E. coli HB101. A restriction map of pAA-1 was constructed with HindIII, SalI, ScaI, AvaII, EcoRI, PvuII, BamHI, and DraI. Electrotransfer of this plasmid from E. coli HB101(pAA-1) to strain AA-330 was demonstrated. By natural genetic transformation, plasmid pAA-1 could be transferred into the sensitive strain AA-334, which thereby became resistant to chromium and ampicillin. The importance of such processes for the colonization of stressed environments is discussed.</t>
  </si>
  <si>
    <t>Gliesche, CG (corresponding author), CHRISTIAN ALBRECHTS UNIV KIEL,INST ALLGEMEINE MIKROBIOL,AM BOT GARTEN 1-9,D-24118 KIEL,GERMANY.</t>
  </si>
  <si>
    <t>0008-4166</t>
  </si>
  <si>
    <t>CAN J MICROBIOL</t>
  </si>
  <si>
    <t>Can. J. Microbiol.</t>
  </si>
  <si>
    <t>10.1139/m96-077</t>
  </si>
  <si>
    <t>Biochemistry &amp; Molecular Biology; Biotechnology &amp; Applied Microbiology; Immunology; Microbiology</t>
  </si>
  <si>
    <t>UN886</t>
  </si>
  <si>
    <t>WOS:A1996UN88600007</t>
  </si>
  <si>
    <t>Jouzel, J; Waelbroeck, C; Malaize, B; Bender, M; Petit, JR; Stievenard, M; Barkov, NI; Barnola, JM; King, T; Kotlyakov, VM; Lipenkov, V; Lorius, C; Raynaud, D; Ritz, C; Sowers, T</t>
  </si>
  <si>
    <t>Climatic interpretation of the recently extended Vostok ice records</t>
  </si>
  <si>
    <t>GREENLAND ICE; CORE RECORD; DEUTERIUM EXCESS; ANTARCTIC ICE; PRECIPITATION; SEDIMENTS; DUST; AGES</t>
  </si>
  <si>
    <t>A new ice core drilled at the Russian station of Vostok in Antarctica reached 2755 m depth in September 1993, At this depth, the glaciological time scale provides an age of 260 ky BP (+/-25). We refine this estimate using records of dust and deuterium in the ice and of delta(18)O of O-2 in the entrapped air. delta(18)O of O-2 is highly correlated with insolation over the last two climatic cycles if one assumes that the EGT chronology overestimates the increase of age with depth by 12% for ages older than 112 ky BP. This modified age-depth scale gives an age of 244 ky BP at 2755 m depth and agrees well with the age-depth scale of Walbroeck et al. (in press) derived by orbital tuning of the Vostok delta D record. We discuss the temperature interpretation of this latter record accounting for the influence of the origin of the ice and using information derived from deuterium-excess data. We conclude that the warmest period of stage 7 was likely as warm as today in Antarctica. A remarkable feature of the Vostok record is the high level of similarity of proxy temperature records for the last two climatic cycles (stages 6 and 7 versus stages 1-5). This similarity has no equivalent in other paleorecords.</t>
  </si>
  <si>
    <t>UNIV RHODE ISL, GRAD SCH OCEANOG, NARRAGANSETT, RI 02882 USA; CNRS, LAB GLACIOL &amp; GEOPHYS ENVIRONNEMENT, F-38402 ST MARTIN DHERES, FRANCE; ARCTIC &amp; ANTARCTIC RES INST, ST PETERSBURG 199226, RUSSIA; RUSSIAN ACAD SCI, INST GEOG, MOSCOW 109017, RUSSIA; PENN STATE UNIV, DEPT GEOSCI, UNIVERSITY PK, PA 16802 USA</t>
  </si>
  <si>
    <t>University of Rhode Island; Centre National de la Recherche Scientifique (CNRS); Arctic &amp; Antarctic Research Institute; Russian Academy of Sciences; Institute of Geography, Russian Academy of Sciences; Pennsylvania Commonwealth System of Higher Education (PCSHE); Pennsylvania State University; Pennsylvania State University - University Park</t>
  </si>
  <si>
    <t>CE SACLAY, CEA, DSM, LAB MODELISAT CLIMAT &amp; ENVIRONNEMENT, F-91191 GIF SUR YVETTE, FRANCE.</t>
  </si>
  <si>
    <t>Raynaud, Dominique/H-9626-2016; raynaud, dominique/ABG-4718-2020; Lipenkov, Vladimir/Q-8262-2016</t>
  </si>
  <si>
    <t>waelbroeck, claire/0000-0002-7256-5727; Ritz, Catherine/0000-0003-0785-8571; Bruno, Malaize/0000-0002-5571-9990; Lipenkov, Vladimir/0000-0003-4221-5440</t>
  </si>
  <si>
    <t>1432-0894</t>
  </si>
  <si>
    <t>10.1007/BF00207935</t>
  </si>
  <si>
    <t>UV500</t>
  </si>
  <si>
    <t>WOS:A1996UV50000001</t>
  </si>
  <si>
    <t>Titus, JG; Narayanan, V</t>
  </si>
  <si>
    <t>The risk of sea level rise</t>
  </si>
  <si>
    <t>CLIMATIC CHANGE</t>
  </si>
  <si>
    <t>ANTARCTIC ICE-SHEET; ATMOSPHERIC CO2; CLIMATE SYSTEM; MASS BALANCE; MODEL; SHELF; SENSITIVITY; GLACIERS; COST</t>
  </si>
  <si>
    <t>The United Nations Framework Convention on Climate Change requires nations to implement measures for adapting to rising sea level and other effects of changing climate. To decide upon an appropriate response, coastal planners and engineers must weigh the cost of these measures against the likely cost of failing to prepare, which depends on the probability of the sea rising a particular amount. This study estimates such a probability distribution, using models employed by previous assessments, as well as the subjective assessments of twenty climate and glaciology reviewers about the values of particular model coefficients. The reviewer assumptions imply a 50 percent chance that the average global temperature will rise 2 degrees C, as well as a 5 percent chance that temperatures will rise 4.7 degrees C by 2100. The resulting impact of climate change on sea level has a 50 percent chance of exceeding 34 cm and a 1% chance of exceeding one meter by the year 2100, as well as a 3 percent chance of a 2 meter rise and a 1 percent chance of a 4 meter rise by the year 2200. The models and assumptions employed by this study suggest that greenhouse gases have contributed 0.5 mm/yr to sea level over the last century. Tidal gauges suggest that sea level is rising about 1.8 mm/yr worldwide, and 2.5-3.0 mm/yr along most of the U.S. Coast. It is reasonable to expect that sea level in most locations will continue to rise more rapidly than the contribution from climate change alone. We provide a set of 'normalized' projections which express the extent to which climate change is likely to accelerate the rate of sea level rise. Those projections suggest that there is a 65 percent chance that sea level will rise 1 mm/yr more rapidly in the next 30 years than it has been rising in the last century. Assuming that nonclimatic factors do not change, there is a 50 percent chance that global sea level will rise 45 cm, and a 1 percent chance of a 112 cm rise by the year 2100; the corresponding estimates for New York City are 55 and 122 cm. Climate change impact assessments concerning agriculture, forests, water resources, and other noncoastal resources should also employ probability-based projections of regional climate change. Results from general circulation models usually provide neither the most likely scenario nor the full range of possible outcomes; probabilistic projections do convey this information. Moreover, probabilistic projections can make use of all the available knowledge, including the views of skeptics; the opinions of those who study ice cores, fossils, and other empirical evidence; and the insights of climate modelers, which may be as useful as the model results themselves.</t>
  </si>
  <si>
    <t>Titus, JG (corresponding author), US EPA,WASHINGTON,DC 20460, USA.</t>
  </si>
  <si>
    <t>0165-0009</t>
  </si>
  <si>
    <t>Clim. Change</t>
  </si>
  <si>
    <t>10.1007/BF00140246</t>
  </si>
  <si>
    <t>VB081</t>
  </si>
  <si>
    <t>WOS:A1996VB08100003</t>
  </si>
  <si>
    <t>Elliott, S; Shen, M; Kao, CYJ; Turco, RP; Jacobson, MZ</t>
  </si>
  <si>
    <t>A streamlined family photochemistry module reproduces major nonlinearities in the global tropospheric ozone system</t>
  </si>
  <si>
    <t>COMPUTERS &amp; CHEMISTRY</t>
  </si>
  <si>
    <t>GENERAL-CIRCULATION MODEL; POLAR STRATOSPHERIC CLOUDS; MARINE BOUNDARY-LAYER; CHEMICAL TRACER MODEL; EASTERN UNITED-STATES; ANTARCTIC OZONE; 3-DIMENSIONAL MODEL; NITROGEN-OXIDES; NONMETHANE HYDROCARBONS; ATMOSPHERIC CHEMISTRY</t>
  </si>
  <si>
    <t>Tropospheric photochemistry is central to terrestrial climate change and pollution effects and so will be modelled on global 3-D grids. The chemistry is also complex, numerically stiff and kinetically nonlinear. A packaged family based integrator has been developed specifically to combat the difficulties associated with computational modelling of atmospheric chemistry on the global scale. The present work describes its ability to reproduce the major nonlinear features of tropospheric kinetics-those relating the nitrogen oxides (NOx) and oxidizing organics to ozone. It is shown that the family modules can duplicate typical changes in ozone production as a function of NOx level while consuming a minimum number of mathematical operations. The tests are first performed in the box model mode for a variety of pristine and pollutant scenarios. Zero-dimensional runs are patterned largely after the nonlinearity investigations of Liu and coworkers. The testing is then extended to column representations for vertical mixing of ozone precursors in convective storms. Here the calculations follow the climatology of ozone production enhancements assembled by Pickering and colleagues. Benchmarking is reported for a mechanism containing full inorganic kinetics as well as decomposition sequences for six nonmethane hydrocarbons. Chemical species in the simulation number 92. The operations count is roughly 10,000 per cell step for time increments of 1 h or more. The coding should thus enable decadal scale runs on massively parallel processors. Scaling experiments indicate full vectorization has been achieved. The chemistry packages are optimized not only for speed but also for convenience. Modularity and routines automating setup of solutions to the kinetic continuity equations are outlined as incidentals.</t>
  </si>
  <si>
    <t>UNIV CALIF LOS ANGELES, DEPT ATMOSPHER SCI, LOS ANGELES, CA 90024 USA; STANFORD UNIV, DEPT CIVIL ENGN, STANFORD, CA 94305 USA</t>
  </si>
  <si>
    <t>University of California System; University of California Los Angeles; Stanford University</t>
  </si>
  <si>
    <t>Elliott, S (corresponding author), LOS ALAMOS NATL LAB, DIV EARTH &amp; ENVIRONM SCI, GEOANAL GRP, LOS ALAMOS, NM 87545 USA.</t>
  </si>
  <si>
    <t>Jacobson, Mark/0000-0002-4315-4128</t>
  </si>
  <si>
    <t>0097-8485</t>
  </si>
  <si>
    <t>COMPUT CHEM</t>
  </si>
  <si>
    <t>Comput. Chem.</t>
  </si>
  <si>
    <t>10.1016/0097-8485(95)00054-2</t>
  </si>
  <si>
    <t>Chemistry, Multidisciplinary; Computer Science, Interdisciplinary Applications</t>
  </si>
  <si>
    <t>Chemistry; Computer Science</t>
  </si>
  <si>
    <t>UG116</t>
  </si>
  <si>
    <t>WOS:A1996UG11600010</t>
  </si>
  <si>
    <t>Gao, J; Lythe, MB</t>
  </si>
  <si>
    <t>The maximum cross-correlation approach to detecting translational motions from sequential remote-sensing images</t>
  </si>
  <si>
    <t>COMPUTERS &amp; GEOSCIENCES</t>
  </si>
  <si>
    <t>cross-correlation; remote sensing; translational motion; AVHRR</t>
  </si>
  <si>
    <t>SURFACE; VELOCITIES</t>
  </si>
  <si>
    <t>This paper presents the principle of the Maximum Cross-Correlation (MCC) approach in detecting translational motions within dynamic fields from time-sequential remotely sensed images. A C program implementing the approach is presented and illustrated in a flowchart. The program is tested with a pair of sea-surface temperature images derived from Advanced Very High Resolution Radiometer (AVHRR) images near East Cape, New Zealand, Results show that the mean currents in the region have been detected satisfactorily with the approach. Copyright (C) 1996 Elsevier Science Ltd</t>
  </si>
  <si>
    <t>INT CTR ANTARCTIC INFORMAT &amp; RES,CHRISTCHURCH,NEW ZEALAND</t>
  </si>
  <si>
    <t>Gao, J (corresponding author), UNIV AUCKLAND,DEPT GEOG,PRIVATE BAG 92019,AUCKLAND 1,NEW ZEALAND.</t>
  </si>
  <si>
    <t>0098-3004</t>
  </si>
  <si>
    <t>COMPUT GEOSCI</t>
  </si>
  <si>
    <t>Comput. Geosci.</t>
  </si>
  <si>
    <t>10.1016/0098-3004(95)00121-2</t>
  </si>
  <si>
    <t>Computer Science, Interdisciplinary Applications; Geosciences, Multidisciplinary</t>
  </si>
  <si>
    <t>Computer Science; Geology</t>
  </si>
  <si>
    <t>UQ205</t>
  </si>
  <si>
    <t>WOS:A1996UQ20500007</t>
  </si>
  <si>
    <t>Class, C; Goldstein, SL; Galer, SJG</t>
  </si>
  <si>
    <t>Temporal evolution of the Kerguelen plume: Geochemical evidence from approximate to 38 to 82 Ma lavas forming the Ninetyeast ridge - Discussion</t>
  </si>
  <si>
    <t>CONTRIBUTIONS TO MINERALOGY AND PETROLOGY</t>
  </si>
  <si>
    <t>AUSTRALIAN-ANTARCTIC DISCORDANCE; SOUTHEAST INDIAN RIDGE; MANTLE; OCEAN; BASALTS; ORIGIN; BOUNDARY; PLATEAU; BENEATH</t>
  </si>
  <si>
    <t>In ''Temporal evolution of the Kerguelen plume: geochemical evidence from similar to 38 to 82 Ma lavas forming the Ninetyeast Ridge'' by F. Frey and D. Weis (1995), the literature geochemical data on the Ninetyeast Ridge are summarized, new trace element and isotopic data are presented, and isotope data on Ninetyeast Ridge lavas are compared with those of the Kerguelen Archipelago. Frey and Weis (1995) assume the composition of the Kerguelen plume source is nearly homogeneous and is the same as the youngest lavas of Kerguelen, in agreement with conclusions of some previous studies (Storey el al, 1988; Gautier et al. 1990; Weis et al. 1993). Class et al, (1993) concluded that the Ninetyeast Ridge-Kerguelen plume source has a unique composition based on evaluation of the isotopic evolution of plume-related lavas through time, but identified an entirely different composition for it (to be consistent with Frey and Weis, 1995, we call it Kerguelen plume instead of Ninetyeast Ridge plume). In this comment we review the two contrasting approaches to distinguishing the composition of the Kerguelen plume source. To simplify matters, we term the Kerguelen plume composition used by Frey and Weis (1995) and the others cited above as the ''static'' plume composition, and the one of Class et al. (1993) as the ''evolving'' plume composition. We discuss some of our concerns about the foundations for the ''static'' composition, considering in addition to Kerguelen data the constraints afforded by lavas from nearby Heard Island. Frey and Weis (1995) take strong issue with the interpretation of Class et al. (1993) and contend that the Kerguelen plume does not represent an ''evolving'' or ''aging'' plume source. We find their arguments to be unconvincing, calling for clarification on our part.</t>
  </si>
  <si>
    <t>MAX PLANCK INST CHEM, D-55020 MAINZ, GERMANY</t>
  </si>
  <si>
    <t>COLUMBIA UNIV, LAMONT DOHERTY EARTH OBSERV, PALISADES, NY 10964 USA.</t>
  </si>
  <si>
    <t>Class, Cornelia/0000-0002-3429-4049; Goldstein, Steven L/0000-0001-7252-8064</t>
  </si>
  <si>
    <t>0010-7999</t>
  </si>
  <si>
    <t>1432-0967</t>
  </si>
  <si>
    <t>CONTRIB MINERAL PETR</t>
  </si>
  <si>
    <t>Contrib. Mineral. Petrol.</t>
  </si>
  <si>
    <t>10.1007/s004100050177</t>
  </si>
  <si>
    <t>Geochemistry &amp; Geophysics; Mineralogy</t>
  </si>
  <si>
    <t>UV526</t>
  </si>
  <si>
    <t>WOS:A1996UV52600009</t>
  </si>
  <si>
    <t>Pakhomov, EA; Perissinotto, R</t>
  </si>
  <si>
    <t>Antarctic neritic krill Euphausia crystallorophias: Spatio-temporal distribution, growth and grazing rates (vol 43, pg 59, 1996)</t>
  </si>
  <si>
    <t>VL003</t>
  </si>
  <si>
    <t>WOS:A1996VL00300010</t>
  </si>
  <si>
    <t>Pushcharovskii, YM</t>
  </si>
  <si>
    <t>Tectonic boundaries of the oceans</t>
  </si>
  <si>
    <t>AUSTRALIAN-ANTARCTIC DISCORDANCE; PACIFIC; FLOOR</t>
  </si>
  <si>
    <t>Pushcharovskii, YM (corresponding author), RUSSIAN ACAD SCI,INST GEOL,MOSCOW,RUSSIA.</t>
  </si>
  <si>
    <t>VD070</t>
  </si>
  <si>
    <t>WOS:A1996VD07000022</t>
  </si>
  <si>
    <t>Salters, VJM</t>
  </si>
  <si>
    <t>The generation of mid-ocean ridge basalts from the Hf and Nd isotope perspective</t>
  </si>
  <si>
    <t>hafnium; neodymium; mid-ocean ridge basalts; partial melting</t>
  </si>
  <si>
    <t>UPPER MANTLE; MELT; GEOCHEMISTRY; OLIVINE; PLUME; HETEROGENEITY; TEMPERATURES; PERIDOTITES; PRESSURES; PETROLOGY</t>
  </si>
  <si>
    <t>This paper presents new Hf and Nd isotope and trace element data for mid-ocean ridge basalts. The intention of this study was to investigate whether melt parameters derived from the isotopic systematics of MORB (delta((Lu/Hf)) and delta((Sm/Nd))) support the variations in depth and degree of melting as inferred from the major elements and ridge depth. that is, the 'local' and 'global' trend [1]. Variation on a 'local' scale is defined as variation within a ridge segment, while the 'global' scale variation is defined as variation between ridge segments. Both on a 'local' and a 'global' scale, delta((Lu/Hf)) and delta((Sm/Nd)) show consistent variations with the major element melt parameters, Na-8 and Fe-8. In addition, the delta melt parameters vary consistently with ridge depth. Basalts from some of the deepest ridges, Australian-Antarctic Discordance and Mid-Cayman Rise, show evidence that a relatively large proportion of the basalt was generated in the presence of garnet. A melting model is derived using best available estimates for a large number of parameters that influence the chemistry of MORBs. With this melting model, the additional constraints of delta((Lu/Hf)) and delta((Sm/Nd)) further define the melting regime beneath the ocean ridges. The onset of melting for shallow ridges, like Kolbeinsey Ridge, starts deeper than for deep ridges, the aggregated melts from the Kolbeinsey Ridge sample a columnar shaped melting regime. Basalts from deep ridges represent a smaller degree of melting, which was generated in a triangular-shaped melting regime. The translation of delta((Lu/Hf)) and delta((Sm/Nd)) in absolute values for degree and depth of melting for individual ridge segments is hampered by uncertainties in the details of the heterogeneity of the MORB reservoir.</t>
  </si>
  <si>
    <t>FLORIDA STATE UNIV,DEPT GEOL,TALLAHASSEE,FL 32306</t>
  </si>
  <si>
    <t>State University System of Florida; Florida State University</t>
  </si>
  <si>
    <t>Salters, VJM (corresponding author), FLORIDA STATE UNIV,NATL HIGH MAGNET FIELD LAB,TALLAHASSEE,FL 32306, USA.</t>
  </si>
  <si>
    <t>Salters, Vincent J/F-9792-2014</t>
  </si>
  <si>
    <t>10.1016/0012-821X(96)00070-2</t>
  </si>
  <si>
    <t>UW513</t>
  </si>
  <si>
    <t>WOS:A1996UW51300009</t>
  </si>
  <si>
    <t>Wong, CS; Matear, RJ</t>
  </si>
  <si>
    <t>Effects of circulation and mixing on the disposal of CO2 in the North Pacific</t>
  </si>
  <si>
    <t>ENERGY CONVERSION AND MANAGEMENT</t>
  </si>
  <si>
    <t>International-Energy-Agency Greenhouse Gases - Mitigation Options Conference</t>
  </si>
  <si>
    <t>AUG 22-25, 1995</t>
  </si>
  <si>
    <t>LONDON, ENGLAND</t>
  </si>
  <si>
    <t>JAPAN SEA; WATER; OCEAN; TIME</t>
  </si>
  <si>
    <t>Recent oceanographic advances in the Pacific Ocean have important implications on the disposal of CO2 into the intermediate and deep ocean. The turnover time for the deep water in marginal basins of the North Pacific, i.e. Japan, Okhotsk and Bering Seas, is 100 years or less, instead of 1,000 years in previous work. The turnover time in the Arctic Basins, i.e. Eurasia and Canadian Basins, is about 300 yeats. The vertical diffusivity in the intermediate ocean is much smaller: 0.1 to 0.3 cm(2) s(-1), instead of about 1 cm(2) s(-1) in earlier studies. The classical picture of the CO2 Conveyor has to be modified since the return flow of the deep Pacific waters does not intensely upwell to the upper ocean. Instead, the deep Pacific waters flow southward at mid-depth and join the Antarctic Circumpolar Current. This lengthens the residence time of the deep water in the North Pacific Basin to 500 years. The smaller diffusivity and longer path for the Pacific Bottom Water would delay the return to the atmosphere of any disposed CO2.</t>
  </si>
  <si>
    <t>FISHERIES &amp; OCEANS CANADA INST OCEAN SCI, POB 6000, SIDNEY, BC V8L 4B2, CANADA.</t>
  </si>
  <si>
    <t>matear, richard/C-5133-2011</t>
  </si>
  <si>
    <t>matear, richard/0000-0002-3225-0800</t>
  </si>
  <si>
    <t>0196-8904</t>
  </si>
  <si>
    <t>1879-2227</t>
  </si>
  <si>
    <t>ENERG CONVERS MANAGE</t>
  </si>
  <si>
    <t>Energy Conv. Manag.</t>
  </si>
  <si>
    <t>JUN-AUG</t>
  </si>
  <si>
    <t>6-8</t>
  </si>
  <si>
    <t>10.1016/0196-8904(95)00290-1</t>
  </si>
  <si>
    <t>Thermodynamics; Energy &amp; Fuels; Mechanics</t>
  </si>
  <si>
    <t>TX579</t>
  </si>
  <si>
    <t>WOS:A1996TX57900060</t>
  </si>
  <si>
    <t>Cheam, V; Lawson, G; Lechner, J; Desrosiers, R; Nriagu, J</t>
  </si>
  <si>
    <t>Thallium and cadmium in recent snow and firn layers in the Canadian Arctic by atomic fluorescence and absorption spectrometries</t>
  </si>
  <si>
    <t>FRESENIUS JOURNAL OF ANALYTICAL CHEMISTRY</t>
  </si>
  <si>
    <t>XXIX Colloquium Spectroscopicum Internationale (CSI-XXIX)</t>
  </si>
  <si>
    <t>AUG 27-SEP 01, 1995</t>
  </si>
  <si>
    <t>LEIPZIG, GERMANY</t>
  </si>
  <si>
    <t>GREAT-LAKES WATERS; AIR-POLLUTION; ECOSYSTEM CONTAMINATION; ICE; LEAD</t>
  </si>
  <si>
    <t>Compared to the Antarctic and Greenland, the Canadian Arctic has seen extremely few trace metal studies on snow and ice. Surface, subsurface and depth samples of snow and firns were collected from the Agassiz Ice Cap, Ellesmere Island, Canada using clean room practices. Results for Tl (directly determined by LEAFS) and Cd (determined by GFAAS) are reported. To our knowledge, the thallium depth profile presented here is the first one so far reported for both polar systems, Greenland or other places. Tl concentrations peak in the winter-spring periods, when the Arctic atmosphere is loaded with foreign pollutants and suspended particulates which sometime severely reduce the visibility, creating a phenomenon commonly known as the Arctic haze. These results are in general accordance with the historical Arctic air pollution and acidity/conductivity data on ice cores. Surface concentrations of Tl range from 0.3 to 0.9 pg/g, which is a few times higher than those found in Antarctica. Cadmium shows seasonal characteristics similar to Tl although there is not a definite correlation between the two. However, there could be two predominant origins of metals which were deposited in the snow: Eurasian origin in January-April corresponding to high level metals (main deposition), and a less definite origin in May-December corresponding to low level metals.</t>
  </si>
  <si>
    <t>UNIV MICHIGAN,SCH PUBL HLTH,DEPT ENVIRONM &amp; IND HLTH,ANN ARBOR,MI 48109</t>
  </si>
  <si>
    <t>University of Michigan System; University of Michigan</t>
  </si>
  <si>
    <t>Cheam, V (corresponding author), NATL WATER RES INST BRANCH,BOX 5050,BURLINGTON,ON L7R 4A6,CANADA.</t>
  </si>
  <si>
    <t>0937-0633</t>
  </si>
  <si>
    <t>FRESEN J ANAL CHEM</t>
  </si>
  <si>
    <t>Fresenius J. Anal. Chem.</t>
  </si>
  <si>
    <t>3-4</t>
  </si>
  <si>
    <t>Chemistry, Analytical</t>
  </si>
  <si>
    <t>UT019</t>
  </si>
  <si>
    <t>WOS:A1996UT01900040</t>
  </si>
  <si>
    <t>Hodkinson, ID; Coulson, SJ; Webb, NR; Block, W</t>
  </si>
  <si>
    <t>Can high Arctic soil microarthropods survive elevated summer temperatures?</t>
  </si>
  <si>
    <t>FUNCTIONAL ECOLOGY</t>
  </si>
  <si>
    <t>climate change; Collembola; oribatid mites; survival; Svalbard</t>
  </si>
  <si>
    <t>ENVIRONMENTAL-CHANGE; ONYCHIURUS-ARCTICUS; ARTHROPODS; TULLBERG; INSECTS; WATER</t>
  </si>
  <si>
    <t>1. Tolerance of high summer temperatures was investigated in seven common species of oribatid mite (Acarina) and springtail (Collembola) found in soils associated with dominant vegetation types in West Spitsbergen, Svalbard. 2. Laboratory survival experiments are linked with field data from a 3-year temperature manipulation experiment to characterize the response of these animals to elevated field temperatures. 3. A 1-h exposure to 30 degrees C under moist conditions showed that none of the species studied suffered significant mortality. The temperature required to kill all individuals was between 35-40 and 40-45 degrees C for springtails and mites respectively. Under dry conditions at equivalent temperatures, differences in survival between mites and Collembola were strongly accentuated. Oribatid mites were little affected by the additional drought stress but the lethal temperature for springtails was shifted downwards by several degrees. 4. In parallel 3-h exposure experiments under moist conditions, the thermal death point was shifted downwards by c. 2 . 5 degrees C in all the species, compared with 1-h exposures. Under dry conditions most Collembola died but mite survival differed little from that in the corresponding wet treatment over 3 h. 5. In longer-term experiments some mature Onychiurus arcticus survived more than 196 and 68 days at 5 and 25 degrees C respectively. Above 30 degrees C individuals survived for &lt;24 h. 6. Regression relationships were established between maximum microhabitat temperatures and screen temperatures over 3 years. These were used to predict past maximum vegetation/litter mat and soil temperatures from historical screen data and to estimate the screen temperatures necessary to raise microhabitat temperatures to the thermal death point of the soil-dwelling arthropods. 7. The results are used to interpret the findings of a 3-year field experiment which examined the response of mite and springtail populations to temperature enhancement on two tundra sites, using small polythene tents. 8. High Arctic soil microarthropods appear able to cope with the higher summer temperatures they may experience as a result of climate change. It is the associated changes in soil moisture status that will probably produce the more significant changes in the microarthropod community. Species differ in their susceptibilities, but a decrease in soil moisture appears to favour oribatid mites at the expense of Collembola.</t>
  </si>
  <si>
    <t>INST TERR ECOL,FURZEBROOK RES STN,NERC,WAREHAM BH20 5AS,DORSET,ENGLAND; BRITISH ANTARCTIC SURVEY,NERC,CAMBRIDGE CB3 0ET,ENGLAND</t>
  </si>
  <si>
    <t>UK Research &amp; Innovation (UKRI); Natural Environment Research Council (NERC); UK Centre for Ecology &amp; Hydrology (UKCEH); UK Research &amp; Innovation (UKRI); Natural Environment Research Council (NERC); NERC British Antarctic Survey</t>
  </si>
  <si>
    <t>Hodkinson, ID (corresponding author), LIVERPOOL JOHN MOORES UNIV,SCH BIOL &amp; EARTH SCI,BYROM ST,LIVERPOOL L3 3AF,MERSEYSIDE,ENGLAND.</t>
  </si>
  <si>
    <t>Coulson, Stephen James/0000-0003-0935-959X</t>
  </si>
  <si>
    <t>0269-8463</t>
  </si>
  <si>
    <t>FUNCT ECOL</t>
  </si>
  <si>
    <t>Funct. Ecol.</t>
  </si>
  <si>
    <t>10.2307/2390278</t>
  </si>
  <si>
    <t>VH861</t>
  </si>
  <si>
    <t>WOS:A1996VH86100002</t>
  </si>
  <si>
    <t>Storey, BC; Macdonald, DIM; Dalziel, IWD; Isbell, JL; Millar, IL</t>
  </si>
  <si>
    <t>Early Paleozoic sedimentation, magmatism, and deformation in the Pensacola Mountains, Antarctica: The significance of the Ross orogeny</t>
  </si>
  <si>
    <t>GEOLOGICAL SOCIETY OF AMERICA BULLETIN</t>
  </si>
  <si>
    <t>NORTHERN VICTORIA LAND; CENTRAL TRANSANTARCTIC MOUNTAINS; WEST ANTARCTICA; GLACIER AREA; TECTONIC SIGNIFICANCE; BEARDMORE OROGENY; GRANITIC-ROCKS; GONDWANA; MARGIN; EVOLUTION</t>
  </si>
  <si>
    <t>Combined sedimentological, structural, and geochemical studies of a lower Paleozoic succession within the Pensacola Mountains, Antarctica, suggest that it probably formed in a foreland basin setting during the Ross-Delamerian orogen, a complex early Paleozoic convergent margin of Antarctica and Australia. The lower Paleozoic lies unconformably on a deformed(?) Neoproterozoic sequence (referred to here as Sequence 1) and is divided into three unconformity-bounded sequences (Sequences 2-4). The oldest sequence, Sequence 2, comprises Middle-Upper Cambrian platformal limestone (Nelson Limestone) and overlying Lower Ordovician silicic volcanic rocks of the Gambacorta Formation (U-Pb zircon age of 501 +/- 3 Ma). The volcanic rocks crystallized from a high-temperature anhydrous magma derived from a lower crustal igneous source and may represent magmatism on the inboard side of a magmatic arc now largely absent from this part of the margin. Sequence 3 (Wiens Formation), in part conformable with Sequence 2, represents deposition by unconfined ephemeral streams followed by a marine transgressive unit. The base of Sequence 4 (Neptune Group) is a major erosion surface marked by karstification of the exposed Nelson Limestone and by calcrete pedogenesis. The Neptune Group is an alluvial fan complex typical of many syn- and post-orogenic red beds. The predominance of nonmarine and shallow marine sequences, and the facies and paleocurrent directions within the basin, suggest that it may be more typical of a ''piggyback'' basin than of a foredeep basin, with the alluvial fan complexes derived from advancing thrust sheets. Growth folds, progressive unconformities, and deformed clasts of underlying strata within basal conglomerates are consistent with active deformation during sedimentation and the proposed tectonic setting. The presence of variably plunging folds, some of which are transected by a slaty cleavage, suggests that deformation was in an oblique-slip setting perhaps due to oblique convergence along this part of the Antarctic margin during the Ross-Delamerian orogeny.</t>
  </si>
  <si>
    <t>UNIV TEXAS, INST GEOPHYS, AUSTIN, TX 78759 USA; UNIV WISCONSIN, DEPT GEOSCI, MILWAUKEE, WI 53201 USA; NERC, ISOTOPE GEOSCI LAB, KEYWORTH NG12 5GG, NOTTS, ENGLAND</t>
  </si>
  <si>
    <t>University of Texas System; University of Texas Austin; University of Wisconsin System; University of Wisconsin Milwaukee; UK Research &amp; Innovation (UKRI); Natural Environment Research Council (NERC); NERC British Geological Survey</t>
  </si>
  <si>
    <t>Dalziel, Ian W. D./G-5926-2010; Millar, Ian L/F-1541-2010</t>
  </si>
  <si>
    <t>0016-7606</t>
  </si>
  <si>
    <t>1943-2674</t>
  </si>
  <si>
    <t>GEOL SOC AM BULL</t>
  </si>
  <si>
    <t>Geol. Soc. Am. Bull.</t>
  </si>
  <si>
    <t>10.1130/0016-7606(1996)108&lt;0685:EPSMAD&gt;2.3.CO;2</t>
  </si>
  <si>
    <t>UQ175</t>
  </si>
  <si>
    <t>WOS:A1996UQ17500005</t>
  </si>
  <si>
    <t>Lanzendorf, EJ; Kummel, AC</t>
  </si>
  <si>
    <t>Photodissociation of condensed films of chlorine dioxide</t>
  </si>
  <si>
    <t>ANTARCTIC OZONE; MATRIX-ISOLATION; OCLO; OCIO; PHOTOISOMERIZATION; DESTRUCTION; DEPLETION; STATE; WATER</t>
  </si>
  <si>
    <t>The photochemistry of condensed films of OClO was examined with photofragment spectroscopy. Photolysis of multilayers of OClO on a polycrystalline Pt surface with 355 nm light yields predominantly atomic O, O-2, atomic Cl, and ClO photofragments. We have measured the quantum yield for the C1 product channel to be 0.8 +/- 0.1, which is approximately 800 times higher than reported values for the non-resonant gas-phase photolysis of OClO. This result may have implications for stratospheric ozone chemistry.</t>
  </si>
  <si>
    <t>Lanzendorf, EJ (corresponding author), UNIV CALIF SAN DIEGO,DEPT CHEM,9500 GILMAN DR,LA JOLLA,CA 92093, USA.</t>
  </si>
  <si>
    <t>10.1029/96GL01281</t>
  </si>
  <si>
    <t>UP857</t>
  </si>
  <si>
    <t>WOS:A1996UP85700018</t>
  </si>
  <si>
    <t>Hofmann, DJ; Oltmans, SJ; Koenig, GL; Bodhaine, BA; Harris, JM; Lathrop, JA; Schnell, RC; Barnes, J; Chin, J; Kuniyuki, D; Ryan, S; Uchida, R; Yoshinaga, A; Neale, PJ; Hayes, DR; Goodrich, VR; Komhyr, WD; Evans, RD; Johnson, BJ; Quincy, DM; Clark, M</t>
  </si>
  <si>
    <t>Record low ozone at Mauna Loa observatory during winter 1994-1995: A consequence of chemical and dynamical synergism?</t>
  </si>
  <si>
    <t>STRATOSPHERIC CIRCULATION; ERUPTION; PINATUBO</t>
  </si>
  <si>
    <t>During two days in late December 1994, total ozone measured at the Mauna Loa Observatory on the island of Hawaii, dropped below 200 Dobson Units (DU) for the first time since ozone measurements began at this site over 30 years ago. Total ozone values this low have not previously occurred over populated areas except on rare occasions when the edges of the springtime Antarctic ozone hole temporarily pass over the southern tip of Argentina. The monthly total ozone average for January 1995 was 216 DU, about 14 % below the 1964-1981 baseline value. Ultraviolet radiation measured at Mauna Loa on clear days during this period increased inversely with ozone as expected, more than tripling in relative intensity at 295 MI. The normal annual minimum in total ozone occurs in winter at Mauna Loa; however, some winters experience considerably lower values than others. This was the case during the winter of 1994-1995. Although the general decline in global ozone, which began about 1980 and also appears in the Mauna Loa record, may he related to chemical ozone depletion, the unusually low values during some winters at Mauna Loa appear to be related to ozone transport from the tropics, and the timing of phase transitions of the QBO. This analysis provides an accurate method of forecasting low-ozone, high-UV winters in Hawaii.</t>
  </si>
  <si>
    <t>SMITHSONIAN ENVIRONM RES CTR,EDGEWATER,MD 21037; NOAA,CMDL,MAUNA LOA OBSERV,HILO,HI 96721; UNIV COLORADO,COOPERAT INST RES ENVIRONM SCI,BOULDER,CO 80309</t>
  </si>
  <si>
    <t>Smithsonian Institution; Smithsonian Environmental Research Center; National Oceanic Atmospheric Admin (NOAA) - USA; University of Colorado System; University of Colorado Boulder</t>
  </si>
  <si>
    <t>Hofmann, DJ (corresponding author), NOAA,CLIMATE MONITORING &amp; DIAGNOST LAB,325 BROADWAY,BOULDER,CO 80303, USA.</t>
  </si>
  <si>
    <t>Neale, Patrick/A-3683-2012; Oltmans, Samuel/AAC-8987-2022; Evans, Robert/D-4731-2016; Schnell, Russell/N-6100-2014</t>
  </si>
  <si>
    <t>Evans, Robert/0000-0002-8693-9769; Schnell, Russell/0000-0002-5792-6205</t>
  </si>
  <si>
    <t>10.1029/96GL00150</t>
  </si>
  <si>
    <t>WOS:A1996UP85700021</t>
  </si>
  <si>
    <t>Kreher, K; Keys, JG; Johnston, PV; Platt, U; Liu, X</t>
  </si>
  <si>
    <t>Ground-based measurements of OClO and HCl in austral spring 1993 at Arrival Heights, Antarctica</t>
  </si>
  <si>
    <t>NEAR-ULTRAVIOLET SPECTROSCOPY; MCMURDO-STATION; ABSORPTION-MEASUREMENTS; OZONE DESTRUCTION; COLUMN ABUNDANCES</t>
  </si>
  <si>
    <t>Ground-based measurements of stratospheric OClO and HCl total columns are reported. The data were obtained during the spring season of 1993 at Arrival Heights (77.8 degrees S/166.7 degrees E), Antarctica, using zenith sky and direct sun absorption spectroscopy in the visible and infrared spectral regions. Together these data sets represent complementary measurements of chlorine species in Antarctica over an extended period in spring. To illustrate aspects of Antarctic stratospheric chemistry and dynamics that are significant in current studies of ozone depletion, the OClO and HCl data are supplemented by simultaneously measured NO2 data as well as ancillary data from other sources. Observations of OClO, HCl and NO2 provide an indication of the degree of the perturbed chemistry that is operating in the spring stratosphere. The measurements illustrate the repartitioning of active chlorine into the less reactive HCl reservoir as spring progresses. Comparison of the data with total ozone and stratospheric temperature records shows that the springtime chlorine variations are in agreement with currently accepted models of Antarctic ozone depletion chemistry.</t>
  </si>
  <si>
    <t>UNIV HEIDELBERG,INST UMWELTPHYS,D-69120 HEIDELBERG,GERMANY; UNIV DENVER,DEPT PHYS,DENVER,CO 80208</t>
  </si>
  <si>
    <t>Ruprecht Karls University Heidelberg; University of Denver</t>
  </si>
  <si>
    <t>Kreher, K (corresponding author), NATL INST WATER &amp; ATMOSPHER RES,LAUDER PRIVATE BAG 50061,OMAKAU,OTAGO,NEW ZEALAND.</t>
  </si>
  <si>
    <t>10.1029/96GL01318</t>
  </si>
  <si>
    <t>WOS:A1996UP85700024</t>
  </si>
  <si>
    <t>Sugawara, S; Nakazawa, T; Inoue, G; Machida, T; Mukai, H; Vinnichenko, NK; Khattatov, VU</t>
  </si>
  <si>
    <t>Aircraft measurements of the stable carbon isotopic ratio of atmospheric methane over Siberia</t>
  </si>
  <si>
    <t>GLOBAL BIOGEOCHEMICAL CYCLES</t>
  </si>
  <si>
    <t>ANTARCTIC ICE CORE; CH4; ACCUMULATION; OXIDATION; DIOXIDE; OH</t>
  </si>
  <si>
    <t>Air samples collected using aircraft during the Siberian Terrestrial Ecosystem-Atmosphere-Cryosphere Experiments (STEACE) in the summer of 1993 and 1994 were analyzed for the carbon isotopic ratio, delta(13)C, of atmospheric CH4 as well as for the CH4 concentration. The CH4 concentrations and delta(13)C values observed in the lower troposphere over wetlands in the West Siberian Lowland varied considerably, showing a clear negative correlation between the two components. From the relationships between measured values of the CH4 concentration and delta(13)C, values of delta(13)C Of CH4 released from wetlands into the atmosphere were estimated to be -75 to -67 parts per thousand. The results observed over oil wells and pipelines showed isotopic evidence for leakage of natural gas. Mean values of delta(13)C measured in the middle and upper troposphere over Siberia in the summer season were -47.9+/-0.3 and -47.8/-0.2 parts per thousand for 1993 and 1994, respectively, which are quite similar to each other.</t>
  </si>
  <si>
    <t>NATL INST ENVIRONM STUDIES,TSUKUBA,IBARAKI 305,JAPAN; CENT AEROL OBSERV,DOLGOPRUDNYI 141700,RUSSIA</t>
  </si>
  <si>
    <t>National Institute for Environmental Studies - Japan</t>
  </si>
  <si>
    <t>Sugawara, S (corresponding author), TOHOKU UNIV,FAC SCI,CTR ATMOSPHER &amp; OCEAN STUDIES,SENDAI,MIYAGI 98077,JAPAN.</t>
  </si>
  <si>
    <t>Machida, Toshinobu/H-6526-2018</t>
  </si>
  <si>
    <t>0886-6236</t>
  </si>
  <si>
    <t>GLOBAL BIOGEOCHEM CY</t>
  </si>
  <si>
    <t>Glob. Biogeochem. Cycle</t>
  </si>
  <si>
    <t>10.1029/96GB00038</t>
  </si>
  <si>
    <t>Environmental Sciences; Geosciences, Multidisciplinary; Meteorology &amp; Atmospheric Sciences</t>
  </si>
  <si>
    <t>Environmental Sciences &amp; Ecology; Geology; Meteorology &amp; Atmospheric Sciences</t>
  </si>
  <si>
    <t>UP378</t>
  </si>
  <si>
    <t>WOS:A1996UP37800002</t>
  </si>
  <si>
    <t>Hatfield, EMC</t>
  </si>
  <si>
    <t>Towards resolving multiple recruitment into loliginid fisheries: Loligo gahi in the Falkland Islands fishery</t>
  </si>
  <si>
    <t>ICES JOURNAL OF MARINE SCIENCE</t>
  </si>
  <si>
    <t>brood structure; loliginid; maturity; recruitment; south-west Atlantic</t>
  </si>
  <si>
    <t>SIZE-FREQUENCY DATA; LIFE-HISTORY; DORBIGNY; GROWTH</t>
  </si>
  <si>
    <t>Data on size structure and maturity of the commercially exploited Loligo gahi population in Falkland Island waters were collected by the Fisheries Department of the Falkland Islands Government for the years 1987-1991. Three methods were used to define the number of broods of squid recruiting to the commercial fishery each year. The three methods combined, using monthly data on mean size for each maturity stage, the relative proportions of each maturity stage in the population, and an application of the software package ''MIX'', demonstrated that at least two, and more usually three, broods of squid recruit to the fishery each year. Squid recruit in February, April/May, and August/September. The data also showed that there are nearly always two broods present in the first commercial fishing season and usually two broods present in the second season, with overlap of the April/May recruits from the first to the second fishing season. (C) 1996 International Council for the Exploration of the Sea.</t>
  </si>
  <si>
    <t>Hatfield, EMC (corresponding author), BRITISH ANTARCTIC SURVEY,NAT ENVIRONM RES COUNCIL,HIGH CROSS,MADINGLEY RD,CAMBRIDGE CB3 0ET,CAMBS,ENGLAND.</t>
  </si>
  <si>
    <t>1054-3139</t>
  </si>
  <si>
    <t>ICES J MAR SCI</t>
  </si>
  <si>
    <t>ICES J. Mar. Sci.</t>
  </si>
  <si>
    <t>10.1006/jmsc.1996.0078</t>
  </si>
  <si>
    <t>Fisheries; Marine &amp; Freshwater Biology; Oceanography</t>
  </si>
  <si>
    <t>UP954</t>
  </si>
  <si>
    <t>WOS:A1996UP95400002</t>
  </si>
  <si>
    <t>Drewry, DJ</t>
  </si>
  <si>
    <t>The Antarctic voyage of HMAS Wyatt Earp - Law,P</t>
  </si>
  <si>
    <t>BRITISH ANTARCTIC SURVEY,CAMBRIDGE CB3 0ET,ENGLAND</t>
  </si>
  <si>
    <t>UV324</t>
  </si>
  <si>
    <t>WOS:A1996UV32400013</t>
  </si>
  <si>
    <t>Troshichev, O; Hayakawa, H; Matsuoka, A; Mukai, T; Tsuruda, K</t>
  </si>
  <si>
    <t>Cross polar cap diameter and voltage as a function of PC index and interplanetary quantities</t>
  </si>
  <si>
    <t>EXOS-D SATELLITE; PARTICLE-PRECIPITATION; MAGNETIC-FIELD; ELECTRIC-FIELDS; THETA-AURORA; DEPENDENCE; MAGNETOSPHERE; PARAMETERS; ARCS</t>
  </si>
  <si>
    <t>Measurements of precipitating particles and the electric field on board EXOS D spacecraft for the period January-June 1990 have been used for estimation of the diameter of the polar cap along dawn-dusk meridian and the polar cap voltage. Identification of the polar cap boundaries has been made on the basis of specific features of precipitating ions. The data on the polar cap boundary location obtained for different geophysical conditions have been used to derive the statistical relationship between the polar cap diameter and PC index. The analysis has shown an approximately linear relationship between the polar cap diameter and the PC index for values PC &lt; 3, the diameter tending to be asymptote when the PC index reaches large positive values. Cross polar cap voltage derived from EXOS D data is in good correlation with interplanetary quantities including the interplanetary magnetic field (IMF) southward component. The best correlation is obtained for the merging electric field upsilon B-T sin(2) theta/2, with a coefficient of correlation higher than 0.82. Almost the same correlation is observed between polar cap voltage and PC index. The effect of ''saturation'' is not traced in the voltage dependencies on the PC index and interplanetary quantities up to values B-T less than or equal to 10 nT.</t>
  </si>
  <si>
    <t>INST SPACE &amp; ASTRONAUT SCI, SAGAMIHARA, KANAGAWA 229, JAPAN</t>
  </si>
  <si>
    <t>Japan Aerospace Exploration Agency (JAXA); Institute of Space &amp; Astronautical Science (ISAS)</t>
  </si>
  <si>
    <t>ARCTIC &amp; ANTARCTIC RES INST, ST PETERSBURG 199397, RUSSIA.</t>
  </si>
  <si>
    <t>Mukai, Toshifumi/ABD-3297-2021</t>
  </si>
  <si>
    <t>A6</t>
  </si>
  <si>
    <t>10.1029/95JA03672</t>
  </si>
  <si>
    <t>UP353</t>
  </si>
  <si>
    <t>WOS:A1996UP35300037</t>
  </si>
  <si>
    <t>Block, W; Stary, J</t>
  </si>
  <si>
    <t>Oribatid mites (Acari: Oribatida) of the maritime Antarctic and Antarctic peninsula</t>
  </si>
  <si>
    <t>mites; Oribatida; maritime Antarctic; Antarctic islands</t>
  </si>
  <si>
    <t>ALASKOZETES-ANTARCTICUS; COLD TOLERANCE; SURVIVAL</t>
  </si>
  <si>
    <t>Eleven species of oribatid mites are reported from 26 maritime Antarctic islands. The oribatid faunas of Fredriksen, Atriceps (South Orkney Is.), Cockburn, Seymour, Vega, Brabant, Adelaide, Lagoon, Leonie, Horseshoe, Alexander Islands and Peter I Oy were studied for the first time. Austroppia crozetensis (Richters, 1908) and Magellozetes processus Hammer, 1962 are first records for the Antarctic Region. Halozetes belgicae longiseta Wallwork, 1967 is a new record for the South Orkney Is., Edwardzetes dentifer Hammer, 1962, is new for the South Shetland Is., Magellozetes processus Hammer, 1962 is new for Graham Land whilst Globoppia loxolineata longipilosa Covarrubias, 1968 and Magellozetes antarcticus (Michael, 1895) are new records for Palmer Land. The distribution patterns of the ii species of oribatid mites are figured and their zoogeographical relationships are discussed.</t>
  </si>
  <si>
    <t>ACAD SCI CZECH REPUBL,INST SOIL BIOL,CR-37005 CESKE BUDEJOVICE,CZECH REPUBLIC</t>
  </si>
  <si>
    <t>Czech Academy of Sciences; Biology Centre of the Czech Academy of Sciences</t>
  </si>
  <si>
    <t>Block, W (corresponding author), BRITISH ANTARCTIC SURVEY,NERC,HIGH CROSS,MADINGLEY RD,CAMBRIDGE CB3 0ET,ENGLAND.</t>
  </si>
  <si>
    <t>Starý, Josef/G-2721-2014</t>
  </si>
  <si>
    <t>10.1080/00222939600770561</t>
  </si>
  <si>
    <t>UX344</t>
  </si>
  <si>
    <t>WOS:A1996UX34400006</t>
  </si>
  <si>
    <t>Pugh, PJA</t>
  </si>
  <si>
    <t>The structure and function of the tarsus I sensillar field in mites of the genus Halarachne (Halarachnidae: Gamasida)</t>
  </si>
  <si>
    <t>Acari; Halarachne; receptor morphology; sensilla; parasite</t>
  </si>
  <si>
    <t>RESPONSES</t>
  </si>
  <si>
    <t>The sensillar field on tarsus I of Halarachne (Halarachnidae: Gamasida), a respiratory tract endoparasite of seals (Pinnipedia) is associated with 12 hair- or peg-like receptor sensilla in the larva and 13 or 14 in the adult. These include thermo-/hygroreceptors, each with a double wall traversed by 3 or 4 slit-like pores (dw/WP-sensilla), olfactory chemoreceptors of small inorganic molecules, each with a single wall spanned by several small and simple pores (sw/WP-sensilla), gustatory chemoreceptors with a single terminal pore (TP-sensilla), and aporous NP-sensilla which have thermoreceptive and/or other unknown functions. Some sensilla are sessile and others socketed, the latter having a possible additional/alternative mechanoreceptive function. One mechanoreceptor is a probable trichobothrium-like vibration receptor which has not been previously described in the Anactinotrichida. This range of sensilla combined with the absence of sw/WP-sensilla; i.e. olfactory chemoreceptors covered with numerous, large centrally-plugged pores, suggests that although Halarachne spp. can locate large endothermic animals, they lack the ability to discriminate between different species.</t>
  </si>
  <si>
    <t>Pugh, PJA (corresponding author), BRITISH ANTARCTIC SURVEY,NERC,HIGH CROSS,MADINGLEY RD,CAMBRIDGE CB3 0ET,ENGLAND.</t>
  </si>
  <si>
    <t>10.1080/00222939600770571</t>
  </si>
  <si>
    <t>WOS:A1996UX34400007</t>
  </si>
  <si>
    <t>Buchholz, F; Saborowski, R</t>
  </si>
  <si>
    <t>A field study on the physiology of digestion in the Antarctic krill, Euphausia superba, with special regard to chitinolytic enzymes</t>
  </si>
  <si>
    <t>GADUS-MORHUA L; SEASONAL ACTIVITIES; MOLT CYCLE; CHITINASE; TRACT; DANA; HEPATOPANCREAS; PHYTOPLANKTON; CARBOHYDRASES; PENINSULA</t>
  </si>
  <si>
    <t>Endo- and exochitinase activities were determined in the stomach and midgut gland of the Antarctic krill. Euphausia superba, along a transect west of the Antarctic Peninsula. Activities were compared with the digestive enzymes protease. cellulase (1,4-beta-D-glucanase) and laminarinase (1,3-beta-D-glucanase). The chlorophyll and protein contents in the surface water of the corresponding stations were determined. Enzyme activities were characterized by high individual and spatial variations. Chitinolytic activity in the stomach correlated well with all digestive enzymes investigated. In the midgut gland, a correlation with cellulase and laminarinase was evident. The amount of chlorophyll a and phytoplankton protein in the surface water was not correlated with enzyme activity. Specific enzyme activity was higher in the stomach than in the midgut gland. showing individual ratios for each enzyme. Elevated endochitinase activity in the stomach suggests that chitinous food is digested to oligomers in the stomach, while the subsequent degradation to amino sugars occurs predominantly in the midgut gland.</t>
  </si>
  <si>
    <t>INST MEERESKUNDE,D-23105 KIEL,GERMANY</t>
  </si>
  <si>
    <t>Saborowski, Reinhard/0000-0003-0289-6501</t>
  </si>
  <si>
    <t>10.1093/plankt/18.6.895</t>
  </si>
  <si>
    <t>UU799</t>
  </si>
  <si>
    <t>WOS:A1996UU79900003</t>
  </si>
  <si>
    <t>The respiratory system of Halarachne halichoeri (Halarachnidae: Gamasida: Anactinotrichida)</t>
  </si>
  <si>
    <t>PASSIVE DIFFUSION BARRIER; ACARINA; CRYPTOSTIGMATA; MESOSTIGMATA; METASTIGMATA; MORPHOLOGY; BEHAVIOR; IXODIDAE; SEALS</t>
  </si>
  <si>
    <t>Halarachne halichoeri Allman (Halarachnidae: Anactinotrichida), a parasitic mite occurring in the nasal cavities of the grey seal, Halichoerus grypus, has an unusual apneustic respiratory system, which is described in detail. The main functions of this system are ro facilitate gaseous (tracheal) respiration and prevent foreign material being forced into the tracheae under increased pressure experience when the host seal dives. Possible responses of the system to the rapidly changing pressure regimes are described.</t>
  </si>
  <si>
    <t>10.1111/j.1469-7998.1996.tb05452.x</t>
  </si>
  <si>
    <t>VB043</t>
  </si>
  <si>
    <t>WOS:A1996VB04300005</t>
  </si>
  <si>
    <t>Marshall, JD; Pirrie, D; Clarke, A; Nolan, CP; Sharman, J</t>
  </si>
  <si>
    <t>Stable-isotopic composition of skeletal carbonates from living Antarctic marine invertebrates</t>
  </si>
  <si>
    <t>LETHAIA</t>
  </si>
  <si>
    <t>oxygen isotopes; carbon isotopes; skeletal carbonates</t>
  </si>
  <si>
    <t>BIVALVE LATERNULA-ELLIPTICA; LIMPET NACELLA-CONCINNA; SIGNY ISLAND; BIOLOGICAL CARBONATES; FRACTIONATION; OXYGEN; DISEQUILIBRIUM; TEMPERATURE; ARAGONITE; C-13</t>
  </si>
  <si>
    <t>The carbon and oxygen stable-isotopic composition of the shells of four invertebrate species from Signy island, Antarctica, has been determined. The two species of bivalve (Laternula elliptica, Yoldia eightsi), a brachiopod (Liothyrella uva) and a gastropod (Nacella concinna), inhabit slightly different shallow marine environments, have different feeding strategies, and represent both calcitic and aragonitic shells. Oxygen isotopic values range from +0.8 to +3.8 parts per thousand PDB and can vary by more than 2 parts per thousand within individual shells. There is 0.3-2 parts per thousand variation between the final increments of shells of the same species. The most positive values are compatible with equilibrium precipitation from ambient seawater. The wide range of measured values, however, is difficult to reconcile with equilibrium precipitation given the narrow annual range of environmental temperatures and measured water compositions, even assuming a bias toward shell precipitation during the austral summer. Vital effects cannot therefore be ruled out. Carbon isotopic values range from -0.2 parts per thousand to +2.2 parts per thousand PDB and show an overall pattern of covariance with the oxygen data. Most of the variation can be explained by likely seasonal changes in food supply and dissolved bicarbonate composition, although vital effects may also be involved. The range and variability of isotopic composition in samples collected from an environmentally stable site demonstrates the potential for inherent inhomogeneity in the isotopic record and provides a cautionary tale for those attempting to interpret similar data sets from the fossil record.</t>
  </si>
  <si>
    <t>UNIV EXETER,CAMBORNE SCH MINES,REDRUTH TR15 3SE,CORNWALL,ENGLAND; BRITISH ANTARCTIC SURVEY,CAMBRIDGE CB3 0ET,ENGLAND</t>
  </si>
  <si>
    <t>University of Exeter; UK Research &amp; Innovation (UKRI); Natural Environment Research Council (NERC); NERC British Antarctic Survey</t>
  </si>
  <si>
    <t>Marshall, JD (corresponding author), UNIV LIVERPOOL,DEPT EARTH SCI,POB 147,LIVERPOOL L69 3BX,MERSEYSIDE,ENGLAND.</t>
  </si>
  <si>
    <t>Marshall, Jim/AAP-1726-2020</t>
  </si>
  <si>
    <t>Pirrie, Duncan/0000-0002-4954-5920</t>
  </si>
  <si>
    <t>SCANDINAVIAN UNIVERSITY PRESS</t>
  </si>
  <si>
    <t>OSLO</t>
  </si>
  <si>
    <t>PO BOX 2959 TOYEN, JOURNAL DIVISION CUSTOMER SERVICE, N-0608 OSLO, NORWAY</t>
  </si>
  <si>
    <t>0024-1164</t>
  </si>
  <si>
    <t>Lethaia</t>
  </si>
  <si>
    <t>10.1111/j.1502-3931.1996.tb01877.x</t>
  </si>
  <si>
    <t>WL447</t>
  </si>
  <si>
    <t>WOS:A1996WL44700008</t>
  </si>
  <si>
    <t>Gutt, J; Starmans, A; Dieckmann, G</t>
  </si>
  <si>
    <t>Impact of iceberg scouring on polar benthic habitats</t>
  </si>
  <si>
    <t>Antarctic; Arctic; Benthos; iceberg scouring; global warming</t>
  </si>
  <si>
    <t>MARINE</t>
  </si>
  <si>
    <t>In situ photographs and videos demonstrate that iceberg grounding in both polar regions causes considerable damage to benthic communities. Sessile organisms are eradicated and pioneer species begin to grow in high abundances on the devastated substratum. A preliminary quantitative analysis shows that the sea floor in the Antarctic and Arctic areas of investigation is disturbed by icebergs statistically once every 230 and 53 yr, respectively. Due to the extreme slow growth of many species, particularly in Antarctica, areas frequently disturbed in this manner are likely to be characterised by a continuous natural fluctuation between destruction and recovery. Increased perturbation by iceberg groundings through predicted global warming will result in considerable impairment of this environment.</t>
  </si>
  <si>
    <t>Gutt, J (corresponding author), ALFRED WEGENER INST POLAR &amp; MARINE RES, COLUMBUSSTR, D-27568 BREMERHAVEN, GERMANY.</t>
  </si>
  <si>
    <t>Dieckmann, Gerhard S/B-4307-2010</t>
  </si>
  <si>
    <t>Gutt, Julian/0000-0003-3773-9370; Starmans, Andreas/0000-0001-8829-0054</t>
  </si>
  <si>
    <t>10.3354/meps137311</t>
  </si>
  <si>
    <t>UY588</t>
  </si>
  <si>
    <t>WOS:A1996UY58800031</t>
  </si>
  <si>
    <t>Rodhouse, PG; Prince, PA; Trathan, PN; Hatfield, EMC; Watkins, JL; Bone, DG; Murphy, EJ; White, MG</t>
  </si>
  <si>
    <t>Cephalopods and mesoscale oceanography at the Antarctic Polar Front: Satellite tracked predators locate pelagic trophic interactions</t>
  </si>
  <si>
    <t>Martialia hyadesi; acoustic targets; warm core ring; grey-headed albatross</t>
  </si>
  <si>
    <t>PENGUIN APTENODYTES-PATAGONICUS; ALBATROSS DIOMEDEA-CHRYSOSTOMA; SOUTH-ATLANTIC; SCOTIA SEA; PREY; ISLAND; OMMASTREPHIDAE; FEATURES; EXULANS; SUMMER</t>
  </si>
  <si>
    <t>Predator data and exploratory fishing in the Scotia Sea have revealed the presence of cephalopod stocks in the Antarctic Polar Frontal Zone (PFZ). This is a vast, remote region where large epipelagic cephalopods aggregate into highly mobile schools making them difficult to locate and sample. We used satellite tagged predators and shipboard acoustics for coarse and fine scale location of cephalopod concentrations, and sampled them with commercial and scientific nets to determine the relationship between cephalopod distribution and mesoscale oceanographic features at the PFZ. Satellite tags were attached to 9 grey-headed albatrosses Diomedea chrysostoma, breeding at Bird Island, South Georgia, to monitor foraging at sea in January-March 1994. A foraging area at the PFZ, north of South Georgia, was located, an acoustic survey undertaken and a fixed station established where acoustic targets were found. A net survey was carried out with a commercial pelagic trawl, a rectangular midwater trawl 25 m(2) (RMT25), a horizontal multiple plankton sampler and a neuston net. Acoustic layers were targeted and the RMT25 sampled 200 m layers to 1000 m in daylight and darkness. Cephalopods were simultaneously recovered from food samples fed to D. chrysostoma chicks at Bird Island. Two CTD transects, approximately normal to the major current flow, were undertaken across the PFZ and remote-sensed sea-surface temperature images from NOAA polar orbiting satellites were obtained aboard ship. The pelagic trawl sampled a cephalopod community that closely resembled that exploited by D. chrysostoma. The largest and most conspicuous species was the ommastrephid squid Martialia hyadesi which is the most important cephalopod prey species. Net-sampled M. hyadesi had been feeding on crustaceans and mesopelagic fish. The cephalopod community was sampled in a feature, interpreted as a warm core ring, in an area characterised by mesoscale features associated with the bathymetry of the northern end of the Northeast Georgia Rise and near a gap in the Falkland Ridge. The association of these mesoscale features with the bathymetry suggests that they may be predictable foraging locations for the cephalopods and their predators.</t>
  </si>
  <si>
    <t>Rodhouse, PG (corresponding author), BRITISH ANTARCTIC SURVEY, NERC, HIGH CROSS, MADINGLEY RD, CAMBRIDGE CB3 0ET, ENGLAND.</t>
  </si>
  <si>
    <t>murphy, eugene/GZL-1620-2022</t>
  </si>
  <si>
    <t>10.3354/meps136037</t>
  </si>
  <si>
    <t>UU026</t>
  </si>
  <si>
    <t>WOS:A1996UU02600004</t>
  </si>
  <si>
    <t>Kaartvedt, S; Melle, W; Knutsen, T; Skjoldal, HR</t>
  </si>
  <si>
    <t>Vertical distribution of fish and krill beneath water of varying optical properties</t>
  </si>
  <si>
    <t>shading; visual predation; plankton behavior</t>
  </si>
  <si>
    <t>ANTARCTIC KRILL; SCATTERING LAYERS; MIGRATION; ZOOPLANKTON; PREDATION; NORWAY; SALMON; MICRONEKTON; MASFJORDEN; ABUNDANCE</t>
  </si>
  <si>
    <t>The distribution of acoustical scattering layers of fish and krill changed markedly in concert with fluctuating fluorescence (chlorophyll a) in upper waters, possibly due to a varying 'shadow effect'. Beneath clear waters on the outer Norwegian shelf (about 300 m depth), mesopelagic fish (Maurolicus muelleri) were located at approximately 150 to 200 m by day. Krill (mainly Thysanoessa inermis) was primarily found below the mesopelagic fish and above planktivorous demersal fish (Norway pout Trisopterus esmarkii). The vertical distributions changed abruptly across a front into water with less Light penetration associated with increased fluorescence (chlorophyll a). Mesopelagic fish ascended by about 100 m accompanied by a rise of krill. Demersal fish left the benthic boundary zone, with ascending Norway pout foraging in the lower part of the krill layer. We suggest that the intermediate light conditions inside the front provided an 'antipredation window' (sensu Clark &amp; Levy 1988: Am Nat 131:271-290) and thereby favorable feeding conditions for the planktivore. These results indicate that properties of upper layers may impact plankton and fish distributions and their predator-prey interactions throughout the water column on continental shelves.</t>
  </si>
  <si>
    <t>INST MARINE RES, N-5024 BERGEN, NORWAY</t>
  </si>
  <si>
    <t>Institute of Marine Research - Norway</t>
  </si>
  <si>
    <t>Kaartvedt, S (corresponding author), UNIV OSLO, INST BIOL, POB 1064, N-0316 OSLO, NORWAY.</t>
  </si>
  <si>
    <t>Knutsen, Tor/0000-0003-3531-5611</t>
  </si>
  <si>
    <t>10.3354/meps136051</t>
  </si>
  <si>
    <t>WOS:A1996UU02600005</t>
  </si>
  <si>
    <t>Davenport, J; Pugh, PJA; McKechnie, J</t>
  </si>
  <si>
    <t>Mixed fractals and anisotropy in subantarctic marine macroalgae from south Georgia: Implications for epifaunal biomass and abundance</t>
  </si>
  <si>
    <t>mixed fractals; anisotropy; macroalgae; epifauna</t>
  </si>
  <si>
    <t>ARTHROPOD BODY LENGTHS; ECOLOGICAL SCALES; CORAL-REEF; DIMENSION</t>
  </si>
  <si>
    <t>Fractal dimensions (D) of image perimeters of 4 macroalgae (Macrocystis pyrifera, Desmarestia menziesii, Schizoseris condensata, Palmaria georgica) collected at South Georgia, Southern Ocean were established over a wide scale range. For 3 species (M. pyrifera, S. condensata, P. georgica) cross-frond D was also estimated. At large scale all species showed complex perimeters (D 1.26 to 1.83, depending on species), but showed reduced complexity (low D) at small scale, and so have mixed fractal characteristics. Cross-frond D was low in the 3 species studied, indicating anisotropy, and was markedly low in P. georgica which has extensive, smooth, flat fronds. Epifaunal community analysis demonstrated that epifaunal abundance and biomass were related more to the scale at which complexity occurs than degree of complexity itself. S. condensata and D. menziesii (particularly complex, high D) show high epifaunal abundance and biomass and a predominance of large animals; M. pyrifera and P. georgica (simpler, lower D) have low abundances and biomasses and the epifauna is dominated by small animals. M. pyrifera is fairly complex (D ca 1.3) at scales above 50 mm; its complexity will impinge on fish, birds and mammals, not epifauna. M. pyrifera beds have a perimeter D (ca 1.4) similar to those of convoluted coastlines.</t>
  </si>
  <si>
    <t>Davenport, J (corresponding author), UNIV MARINE BIOL STN, MILLPORT, ISLE CUMBRAE, SCOTLAND.</t>
  </si>
  <si>
    <t>10.3354/meps136245</t>
  </si>
  <si>
    <t>WOS:A1996UU02600022</t>
  </si>
  <si>
    <t>Calmant, S; Baudry, N</t>
  </si>
  <si>
    <t>Modelling bathymetry by inverting satellite altimetry data: A review</t>
  </si>
  <si>
    <t>MARINE GEOPHYSICAL RESEARCH</t>
  </si>
  <si>
    <t>Workshop on Seafloor Mapping in the West and Southwest Pacific</t>
  </si>
  <si>
    <t>NOV 04-09, 1994</t>
  </si>
  <si>
    <t>LIFOU-NOUMEA, NEW CALEDONIA</t>
  </si>
  <si>
    <t>satellite altimetry; marine gravity; bathymetry</t>
  </si>
  <si>
    <t>PACIFIC-ANTARCTIC RIDGE; EXACT REPEAT MISSION; SHIP-BORNE PROFILES; SOUTH-PACIFIC; GEOID HEIGHTS; SEAMOUNT TOPOGRAPHY; LOUISVILLE RIDGE; SEASAT ALTIMETRY; GRAVITY; GEOSAT</t>
  </si>
  <si>
    <t>With the advent of satellite altimetry it has become possible to determine the gravity field of the oceans on a global scale. This set of data can be used to predict the bathymetry of deep-seafloor features such as seamounts and ridges. During the last two decades, several algorithms which can be used to develop bathymetric predictions from satellite altimeter data have been published. The characteristics and quality of these algorithms are reviewed in this study. Based on this analysis, we suggest some guidelines for processing data towards the production of maps showing predicted bathymetry for economical purposes.</t>
  </si>
  <si>
    <t>SEAFLOOR IMAGING INC, NOUMEA, NEW CALEDONIA</t>
  </si>
  <si>
    <t>ORSTOM, INST FRANCAIS RECH SCI DEV COOPERAT, BP A5, NOUMEA, NEW CALEDONIA.</t>
  </si>
  <si>
    <t>0025-3235</t>
  </si>
  <si>
    <t>1573-0581</t>
  </si>
  <si>
    <t>MAR GEOPHYS RES</t>
  </si>
  <si>
    <t>Mar. Geophys. Res.</t>
  </si>
  <si>
    <t>2-4</t>
  </si>
  <si>
    <t>10.1007/BF00286073</t>
  </si>
  <si>
    <t>Geochemistry &amp; Geophysics; Oceanography</t>
  </si>
  <si>
    <t>UZ923</t>
  </si>
  <si>
    <t>WOS:A1996UZ92300003</t>
  </si>
  <si>
    <t>Exon, NF; Royer, JY; Hill, PJ</t>
  </si>
  <si>
    <t>Tasmante cruise: Swath-mapping and underway geophysics south and west of Tasmania</t>
  </si>
  <si>
    <t>MARINE GEOPHYSICAL RESEARCHES</t>
  </si>
  <si>
    <t>Tasmania; South Tasman Rise; East Tasman Plateau; swath-mapping; continental crust; oceanic crust; Australia-Antarctic separation; Gondwana break-up; sheared margins</t>
  </si>
  <si>
    <t>AUSTRALIA; ANTARCTICA; EVOLUTION; ANOMALIES; BREAKUP; MARGIN</t>
  </si>
  <si>
    <t>The 1994 Tasmante swath-mapping and reflection seismic cruise covered 200 000 km(2) of sea floor south and west of Tasmania. The survey provided a wealth of morphological, structural and sedimentological information, in an area of critical importance in reconstructing the break-up of East Gondwana. The west Tasmanian margin consists of a non-depositional continental shelf less than 50 km wide and a sedimented continental slope about 100 km wide. The adjacent 20 km of abyssal plain to the west is heavily sedimented, and beyond that is lightly sedimented Eocene oceanic crust formed as Australia and Antarctica separated. The swath data revealed systems of 100 m-deep downslope canyons and large lower-slope fault-blocks, striking 320 degrees and dipping landward. These continental blocks lie adjacent to the continent ocean boundary (COB) and are up to 2500 m high and have 15 degrees-20 degrees scarps. The South Tasman Rise (STR) is bounded to the west by the Tasman Fracture Zone extending south to Antarctica. Adjacent to the STR, the fracture zone is represented by a scarp up to 2000 m high with slopes of 15-20 degrees. The scarp consists of continental fault-blocks dipping landward. Beyond the scarp to the west is a string of sheared parallel highs, and beyond that is lightly sedimented Oligocene oceanic crust 4200-4600 m deep with distinct E-W spreading fabric. The eastern margin of the bathymetric STR trends about 320 degrees and is structurally controlled. The depression between it and the continental East Tasman Plateau (ETP) is heavily sedimented; its western part is underlain by thinned continental crust and its central part by oceanic crust of Late Cretaceous to Early Tertiary age. The southern margin of the STR is formed by N-S transform faults and south-dipping normal Faults. The STR is cut into two major terrains by a N-S fracture zone at 146 degrees 15' E. The western terrain is characterised by rotated basement blocks and intervening basins mostly trending 270 degrees-290 degrees. The eastern terrain is characterised by basement blocks and intervening strike-slip basins trending 300 degrees-340 degrees. Recent dredging of basement rocks suggests that the western terrain has Antarctic affinities, whereas the eastern terrain has Tasmanian affinities. Stretching and slow spreading between Australia and Antarctica was in a NW direction from 130-45 Ma, and fast spreading was in a N-S direction thereafter. The western STR terrain was attached to Antarctica during the early movement, and moved down the west coast of Tasmania along a 320 degrees shear zone, forming the landward-dipping continental blocks along the present COB. The eastern terrain either moved with the western terrain, or was welded to it along the 146 degrees 15' E fracture zone in the Early Tertiary. At 45 Ma, fast spreading started in a N-S direction, and after some probable movement along the 146 degrees 15' E fracture zone, the west and east STR terrains were welded together and became part of Australia.</t>
  </si>
  <si>
    <t>LAB GEODYNAM SOUS MARINE,F-06230 VILLEFRANCHE MER,FRANCE</t>
  </si>
  <si>
    <t>Exon, NF (corresponding author), AUSTRALIAN GEOL SURVEY ORG,GPO BOX 378,CANBERRA,ACT 2601,AUSTRALIA.</t>
  </si>
  <si>
    <t>Royer, Jean-Yves/B-4312-2010</t>
  </si>
  <si>
    <t>Royer, Jean-Yves/0000-0002-7653-7715; Exon, Neville/0000-0003-4169-4144</t>
  </si>
  <si>
    <t>10.1007/BF00286081</t>
  </si>
  <si>
    <t>WOS:A1996UZ92300011</t>
  </si>
  <si>
    <t>Gracia, E; Canals, M; Farran, ML; Prieto, MJ; Sorribas, J; Team, G</t>
  </si>
  <si>
    <t>Morphostructure and evolution of the central and eastern Bransfield Basins (NW Antarctic Peninsula)</t>
  </si>
  <si>
    <t>back-are basin; incipient seafloor spreading; rifting; swath bathymetry; morphostructure; seismic reflection; Bransfield Basin</t>
  </si>
  <si>
    <t>SOUTH-SHETLAND ISLANDS; STRAIT; SEA</t>
  </si>
  <si>
    <t>The Bransfield Basin is a narrow and elongated active rift basin located between the Antarctic Peninsula and the South Shetland Islands. The Bransfield Basin is composed of three small basins, and two of them, the Central and Eastern Bransfield Basins, were surveyed during a recent cruise (GEBRA 93). The full swath bathymetry coverage as well as the single-channel seismic reflection and magnetic profiles that have been acquired, help us to better understand the morphostructure and recent evolution of the Bransfield Basin. Six large volcanic edifices aligned with the basin axis stick out of the sedimented seafloor of the Central Bransfield Basin. In contrast, the Eastern Bransfield Basin is characterised by four deep troughs displaying a rhombic-shape, and small, scattered volcanic cones located in the southwestern half basin. Seamount volcanism plays an important role in the formation of new crust in the Bransfield Basin. The larger seamounts of the Central Bransfield Basin are located al the intersection of the two main orthogonal sets of faults (longitudinal ENE-WSW and transversal NNW-SSE). Morphological analysis of the seamounts indicates a multi-staged volcano-tectonic construction. The distribution and shape of these edifices suggests that both volcanism and extension are concentrated at the same preferential areas through time. This might be related to the fracturation style of the continental crust. The Central and Eastern Bransfield Basins are very different in morphostructure, volcanism, and sedimentary cover. The Central Bransfield Basin shows evidence of NW-SE extensional faulting and focused active MORB-volcanism interpreted as result of incipient seafloor spreading. The Eastern Bransfield Basin is still in a rifting stage, mainly dominated by a NW-SE extension and some left-lateral strike-slip component probably related to the South Scotia Ridge.</t>
  </si>
  <si>
    <t>CSIC,INST CIENCIAS MAR,DEPT GEOL MARINA &amp; OCEANOGRAFIA FIS,UA GEOCIENCIES MARINES CSIC UB,E-08039 BARCELONA,SPAIN</t>
  </si>
  <si>
    <t>Consejo Superior de Investigaciones Cientificas (CSIC); CSIC - Centro Mediterraneo de Investigaciones Marinas y Ambientales (CMIMA); CSIC - Instituto de Ciencias del Mar (ICM)</t>
  </si>
  <si>
    <t>Gracia, E (corresponding author), UNIV BARCELONA,DEPT GEOL DINAM GEOFIS &amp; PALEONTOL,GRQ GEOCIENCIES MARINES,E-08028 BARCELONA,SPAIN.</t>
  </si>
  <si>
    <t>Gràcia, Eulàlia/E-6153-2013; Frances, Guillermo/P-1294-2014; Ramos, Emilio/C-6562-2015; Farran, Marcel.lí/G-8139-2015; De Batist, Marc/F-5722-2012; Prieto, Miguel J./L-7317-2014; Calafat, Antoni/J-5848-2017; Canals, Miquel/F-4922-2013; Casamor, Jose Luis/J-5719-2017</t>
  </si>
  <si>
    <t>Frances, Guillermo/0000-0001-7658-3300; Ramos, Emilio/0000-0003-4792-8511; De Batist, Marc/0000-0002-1625-2080; Prieto, Miguel J./0000-0001-9059-5519; Calafat, Antoni/0000-0001-7927-3105; Canals, Miquel/0000-0001-5267-7601; Sorribas Cervantes, Jordi/0000-0003-2395-546X; Casamor, Jose Luis/0000-0001-9445-6997; Ercilla, Gemma/0000-0002-9709-2938</t>
  </si>
  <si>
    <t>10.1007/BF00286088</t>
  </si>
  <si>
    <t>WOS:A1996UZ92300018</t>
  </si>
  <si>
    <t>Fowbert, JA</t>
  </si>
  <si>
    <t>An experimental study of growth in relation to morphology and shoot water content in maritime Antarctic mosses</t>
  </si>
  <si>
    <t>NEW PHYTOLOGIST</t>
  </si>
  <si>
    <t>Antarctica; moss; growth; shoot water content</t>
  </si>
  <si>
    <t>RESPIRATION; BRYOPHYTES; LAKE</t>
  </si>
  <si>
    <t>The dependence of shoot growth and growth form on water availability was studied experimentally in six species of maritime Antarctic moss. Under all conditions the largest growth increments were observed in the hydric species Brachythecium austro-salebrosum and Drepanocladus uncinatus. The xeric Andreaea depressinervis grew the least. Lateral shoot production varied within and between species. Over 50% of the biomass produced in D. uncinatus was derived from lateral shoot production, whereas Polytrichum alpestre produced very few lateral shoots and A. depressinervis produced none. Leaf density and leaf size also varied with total water content. In all species growth ceased at total water contents of 100% d. wt or less. However, the total water content at which maximum growth was observed differed between species. Racomitrium austro-georgicum (mesic/xeric) had the lowest optimum for growth at 370% of d. wt and D. uncinatus (hydric) exhibited maximum growth between 890 and 2300% d. wt. Optimum total water contents for growth were greater than those at full turgor and published optima for net assimilation. Growth and total water content of these Antarctic mosses were similar to those reported for temperate species.</t>
  </si>
  <si>
    <t>Fowbert, JA (corresponding author), BRITISH ANTARCTIC SURVEY,NERC,HIGH CROSS,MADINGLEY RD,CAMBRIDGE CB3 0ET,ENGLAND.</t>
  </si>
  <si>
    <t>0028-646X</t>
  </si>
  <si>
    <t>NEW PHYTOL</t>
  </si>
  <si>
    <t>New Phytol.</t>
  </si>
  <si>
    <t>10.1111/j.1469-8137.1996.tb01903.x</t>
  </si>
  <si>
    <t>UX390</t>
  </si>
  <si>
    <t>WOS:A1996UX39000018</t>
  </si>
  <si>
    <t>Zachos, JC; Quinn, TM; Salamy, KA</t>
  </si>
  <si>
    <t>High-resolution (10(4) years) deep-sea foraminiferal stable isotope records of the Eocene-Oligocene climate transition</t>
  </si>
  <si>
    <t>MIDDLE EOCENE; SEDIMENTOLOGICAL EVIDENCE; PLANKTONIC FORAMINIFERS; KERGUELEN PLATEAU; ANTARCTIC OCEAN; CARBON-DIOXIDE; SOUTHERN-OCEAN; INDIAN-OCEAN; MAUD-RISE; ICE-SHEET</t>
  </si>
  <si>
    <t>We have constructed high-resolution (10(4)-10(5) years) benthic foraminiferal delta(13)C and delta(18)O records for the upper Eocene through lower Oligocene of two pelagic sequences, Deep Sea Drilling Project (DSDP) Site 522 in the Angola Basin, South Atlantic Ocean, and Ocean Drilling Program (ODP) Site 744 in the southern Indian Ocean. These records provide improved constraints on both the timing and magnitude of marine oxygen and carbon isotope events from 30 to 35 Ma. The oxygen isotope records indicate that the ubiquitous delta(18)O increase (Oi-l), which marks the rapid expansion of continental ice sheets and a minimum of 3 degrees to 4 degrees C of cooling of bottom waters in the earliest Oligocene (33.6 Ma), occurred in &lt;350 kyr. More than half the transition occurred over the final 40-50 kyr. This period of lower temperatures and widespread continental glaciation persisted for roughly 400 kyr (i.e., the duration of magnetochron C13n). These records also indicate that this interval was characterized by at least two similar to 100-kyr waxing and waning cycles (Oi-la and Oi-lb) and possibly several higher-frequency events. The benthic foraminiferal delta(13)C records show a positive 0.8 parts per thousand excursion that is nearly isochronous with the Oi-1 oxygen isotope increase. Similar magnitude delta(13)C increases at other sites indicate this was a global phenomenon suggestive of an unusually large perturbation to the carbon cycle, This excursion was followed by smaller amplitude delta(13)C oscillations with periods of roughly similar to 400 kyr. We suspect that the ubiquitous Oi-l delta(13)C excursion resulted from a brief but substantial increase in export production and carbon burial.</t>
  </si>
  <si>
    <t>UNIV S FLORIDA, DEPT GEOL SCI, TAMPA BAY, FL 33620 USA; UNIV CALIF SANTA CRUZ, MARINE SCI BOARD, SANTA CRUZ, CA 95064 USA</t>
  </si>
  <si>
    <t>State University System of Florida; University of South Florida; University of California System; University of California Santa Cruz</t>
  </si>
  <si>
    <t>Zachos, JC (corresponding author), UNIV CALIF SANTA CRUZ, DEPT EARTH SCI, SANTA CRUZ, CA 95064 USA.</t>
  </si>
  <si>
    <t>Quinn, Terrence/A-5755-2008; Zachos, James/A-7674-2008</t>
  </si>
  <si>
    <t>Zachos, James/0000-0001-8439-1886</t>
  </si>
  <si>
    <t>10.1029/96PA00571</t>
  </si>
  <si>
    <t>VM328</t>
  </si>
  <si>
    <t>WOS:A1996VM32800002</t>
  </si>
  <si>
    <t>Makshtas, AP; Podgorny, IA</t>
  </si>
  <si>
    <t>Calculation of melt pond albedos on arctic sea ice</t>
  </si>
  <si>
    <t>POLAR RESEARCH</t>
  </si>
  <si>
    <t>OPTICAL-PROPERTIES; OCEAN; IRRADIANCE; RADIATION; SYSTEM; MODEL</t>
  </si>
  <si>
    <t>An analytical approximation of spectral albedo is derived for a melt pond with a Lambertian bottom assuming that Rayleigh scattering in the water is small compared to absorption. A Monte Carlo method is used to verify that scattering can be ignored in the water. This enables us to calculate pond albedos in the 400-700 nm wavelength band using the analytical approximation. Model calculations and observations indicate that a step-decrease in albedo is likely to occur when a melt pond initially forms, and melt pond albedos in the visible depend more on the structural and optical properties of the bottom than on the depth of the pond.</t>
  </si>
  <si>
    <t>UNIV WASHINGTON, JOINT INST STUDY ATMOSPHERE &amp; OCEANS, SEATTLE, WA 98195 USA</t>
  </si>
  <si>
    <t>Makshtas, AP (corresponding author), ARCTIC &amp; ANTARCTIC RES INST, 38 BERING ST, ST PETERSBURG 199397, RUSSIA.</t>
  </si>
  <si>
    <t>OPEN ACADEMIA AB</t>
  </si>
  <si>
    <t>SPANGA</t>
  </si>
  <si>
    <t>STORMBYVAGEN 6, SPANGA, SE-163 55, SWEDEN</t>
  </si>
  <si>
    <t>0800-0395</t>
  </si>
  <si>
    <t>1751-8369</t>
  </si>
  <si>
    <t>POLAR RES</t>
  </si>
  <si>
    <t>Polar Res.</t>
  </si>
  <si>
    <t>10.1111/j.1751-8369.1996.tb00457.x</t>
  </si>
  <si>
    <t>Ecology; Geosciences, Multidisciplinary; Oceanography</t>
  </si>
  <si>
    <t>Environmental Sciences &amp; Ecology; Geology; Oceanography</t>
  </si>
  <si>
    <t>VC555</t>
  </si>
  <si>
    <t>WOS:A1996VC55500004</t>
  </si>
  <si>
    <t>Chayes, DN; Kennedy, H; Lemmond, P</t>
  </si>
  <si>
    <t>Comparing multibeam bathymetric system performance</t>
  </si>
  <si>
    <t>SEA TECHNOLOGY</t>
  </si>
  <si>
    <t>ANTARCTIC SUPPORT ASSOCIATES,TECH SUPPORT,ENGLEWOOD,CO; WOODS HOLE OCEANOG INST,DEPT GEOL &amp; GEOPHYS,WOODS HOLE,MA</t>
  </si>
  <si>
    <t>Chayes, DN (corresponding author), COLUMBIA UNIV,LAMONT DOHERTY EARTH OBSERV,NEW YORK,NY 10027, USA.</t>
  </si>
  <si>
    <t>COMPASS PUBL INC</t>
  </si>
  <si>
    <t>ARLINGTON</t>
  </si>
  <si>
    <t>SUITE 1000 1117 N 19 ST, ARLINGTON, VA 22209</t>
  </si>
  <si>
    <t>0093-3651</t>
  </si>
  <si>
    <t>SEA TECHNOL</t>
  </si>
  <si>
    <t>Sea Technol.</t>
  </si>
  <si>
    <t>Engineering, Ocean</t>
  </si>
  <si>
    <t>UT536</t>
  </si>
  <si>
    <t>WOS:A1996UT53600002</t>
  </si>
  <si>
    <t>Behrendt, JC; Saltus, R; Damaske, D; McCafferty, A; Finn, CA; Blankenship, D; Bell, RE</t>
  </si>
  <si>
    <t>Patterns of late Cenozoic volcanic and tectonic activity in the West Antarctic rift system revealed by aeromagnetic surveys</t>
  </si>
  <si>
    <t>TECTONICS</t>
  </si>
  <si>
    <t>TRANSANTARCTIC MOUNTAINS; ICE-SHEET; UPLIFT; BOUNDARY; EAST</t>
  </si>
  <si>
    <t>Aeromagnetic surveys, spaced less than or equal to 5 km, over widely separated areas of the largely ice- and sea-covered West Antarctic rift system, reveal similar patterns of 100- to 1700-nT, shallow-source magnetic anomalies interpreted as evidence of extensive late Cenozoic volcanism. We use the aeromagnetic data to extend the volcanic rift interpretation over West Antarctica starting with anomalies over (1) exposures of highly magnetic, late Cenozoic volcanic rocks several kilometers thick in the McMurdo-Ross Island area and elsewhere; continuing through (2) volcanoes and subvolcanic intrusions directly beneath the Ross Sea continental shelf defined by marine magnetic and seismic reflection data and aeromagnetic data and (3) volcanic structures interpreted beneath the Ross Ice Shelf partly controlled by seismic reflection determinations of seafloor depth to (4) an area of similar magnetic pattern over the West Antarctic Ice Sheet (400 lan from the nearest exposed volcanic rock), where interpretations of late Cenozoic volcanic rocks at the base of the ice are controlled in part by radar ice sounding, North trending magnetic rift fabric in the Ross Sea-Ross Ice Shelf and Corridor Aerogeophysics of the Southeast Ross Transect Zone (CASERTZ) areas, revealed by the aeromagnetic surveys, is probably a reactivation of older rift trends Gate Mesozoic?) and is superimposed on still older crosscutting structural trends revealed by magnetic terrace maps calculated from horizontal gradient of pseudogravity. Long wavelength (similar to 100-km wide) magnetic terraces from sources within the subvolcanic basement cross the detailed survey areas. One of these extends across the Ross Sea survey from the front of the Transantarctic Mountains with an east-southeast trend crossing the north trending rift fabric. The Ross Sea-Ross Ice Shelf sun ey area is characterized by highly magnetic northern and southern zones which are separated by magnetically defined faults from a more moderately magnetic central zone. Aeromagnetic data in the south delineate the Ross fault of unknown age. The extension of the southern Central Basin south of the Ross fault is associated with an 825-nT magnetic anomaly over the Ross Ice Shelf requiring inferred late Cenozoic volcanic rock essentially at the seafloor at its south end, as shown by magnetic models. Models show that the thickness of magnetic volcanic rocks beneath Hut Point Peninsula at McMurdo Station is probably &lt;2 km. The detailed surveys, combined with data from &gt;100,000 km of widely spaced aeromagnetic profiles, led to the interpretation of the mostly subglacial West Antarctic flood basalts(?) or their subglacially erupted and intruded equivalent. The volume of the exposed volcanos is small in contrast to the much greater volume (&gt;10(6) km(3)) of late Cenozoic magnetic rock remaining at volcanic centers beneath the continental shelf, Ross Ice Shelf and West Antarctic Ice Sheet. We suggest as an alternative or supplemental explanation to the previously proposed mantle plume hypothesis for the late Cenozoic volcanism significantly greater lower lithosphere (mantle) stretching resulting in greater decompression melting than the limited Cenozoic crustal extension allows. However, this implies a space problem that is not obviously resolved, because the Antarctic Plate is essentially surrounded by spreading centers.</t>
  </si>
  <si>
    <t>GERMAN FED INST GEOSCI &amp; NAT RESOURCES,HANNOVER,GERMANY; UNIV TEXAS,INST GEOPHYS,AUSTIN,TX; COLUMBIA UNIV,LAMONT DOHERTY EARTH OBSERV,PALISADES,NY 10964</t>
  </si>
  <si>
    <t>University of Texas System; University of Texas Austin; Columbia University</t>
  </si>
  <si>
    <t>Behrendt, JC (corresponding author), US GEOL SURVEY,MS 964,DENVER,CO 80225, USA.</t>
  </si>
  <si>
    <t>Finn, Carol A/HKN-9277-2023; Blankenship, Donald D./G-5935-2010</t>
  </si>
  <si>
    <t>Finn, Carol A/0000-0002-6178-0405;</t>
  </si>
  <si>
    <t>0278-7407</t>
  </si>
  <si>
    <t>Tectonics</t>
  </si>
  <si>
    <t>10.1029/95TC03500</t>
  </si>
  <si>
    <t>UU428</t>
  </si>
  <si>
    <t>WOS:A1996UU42800008</t>
  </si>
  <si>
    <t>GarciaCarreno, FL</t>
  </si>
  <si>
    <t>Proteinase inhibitors</t>
  </si>
  <si>
    <t>TRENDS IN FOOD SCIENCE &amp; TECHNOLOGY</t>
  </si>
  <si>
    <t>PROTEASE INHIBITORS; MERLUCCIUS-PRODUCTUS; ANTARCTIC KRILL; PACIFIC; PLANTS; TIME</t>
  </si>
  <si>
    <t>Enzymatic protein hydrolysis plays a major role in various physiological processes, including digestion, and is regulated by proteinase inhibitors. Inhibitors in foods and food ingredients can reduce the absorption of free amino acids, and can impair protein hydrolysis in industrial processes. However, inhibitors can be useful tools in pest control, in the prevention and treatment of diseases such as cancers and AIDS, and in the elimination of unwanted proteinase activity in food processes. Proteinase inhibitors are also useful biochemical tools for studying proteinase classes and specificities. This article discusses how proteinase inhibition is involved in some processes of current interest to food scientists and technologists.</t>
  </si>
  <si>
    <t>CTR INVEST BIOL NOROESTE, POB 128, LA PAZ 23000, BAJA CALIF SUR, MEXICO.</t>
  </si>
  <si>
    <t>Garcia-Carreno, Fernando/0000-0001-7623-1030</t>
  </si>
  <si>
    <t>ELSEVIER SCIENCE LONDON</t>
  </si>
  <si>
    <t>84 THEOBALDS RD, LONDON WC1X 8RR, ENGLAND</t>
  </si>
  <si>
    <t>0924-2244</t>
  </si>
  <si>
    <t>TRENDS FOOD SCI TECH</t>
  </si>
  <si>
    <t>Trends Food Sci. Technol.</t>
  </si>
  <si>
    <t>10.1016/0924-2244(96)10023-6</t>
  </si>
  <si>
    <t>Food Science &amp; Technology</t>
  </si>
  <si>
    <t>UU363</t>
  </si>
  <si>
    <t>WOS:A1996UU36300004</t>
  </si>
  <si>
    <t>Belyaev, GM; Mironov, AN</t>
  </si>
  <si>
    <t>Starfishes Porcellanaster and Caulaster (Porcellanasteridae) from the Atlantic and the Antarctic</t>
  </si>
  <si>
    <t>Studying new collections of Porcellanasteridae starfishes from the Atlantic and the Antarctic has allowed to reestablish the genus Caulaster. The representatives of this genus were taken previously as juveniles in one of Porcellanaster Thomson, 1877 species - P. ceruleus Thomson, 1877. Morphology and age variability of the species C. pedunculatus Perrier, 1882, C. eremicus (Sladen, 1889) and P. ceruleus have been redescribed, The genus Albatrossaster Ludwig, 1889 is regarded as a junior synonym of Caulaster; A. richardi Koehler, 1909 is considered as a junior synonym of C. eremicus. Caulaster from the Antarctic has been registered for the first time.</t>
  </si>
  <si>
    <t>RUSSIAN ACAD SCI,INST OCEANOL,MOSCOW 117218,RUSSIA</t>
  </si>
  <si>
    <t>Russian Academy of Sciences</t>
  </si>
  <si>
    <t>UZ885</t>
  </si>
  <si>
    <t>WOS:A1996UZ88500011</t>
  </si>
  <si>
    <t>Montzka, SA; Butler, JH; Myers, RC; Thompson, TM; Swanson, TH; Clarke, AD; Lock, LT; Elkins, JW</t>
  </si>
  <si>
    <t>Decline in the tropospheric abundance of halogen from halocarbons: Implications for stratospheric ozone depletion</t>
  </si>
  <si>
    <t>HYDROGEN-CHLORIDE; ANTARCTIC OZONE; GROWTH-RATES; ATMOSPHERE; AIR; DESTRUCTION; RADICALS; LATITUDE; DECREASE; HCFC-22</t>
  </si>
  <si>
    <t>Analyses of air sampled from remote locations across the globe reveal that tropospheric chlorine attributable to anthropogenic halocarbons peaked near the beginning of 1994 and was decreasing at a rate of 25 +/- 5 parts per trillion per year by mid-1995. Although bromine from halons was still increasing in mid-1995, the summed abundance of these halogens in the troposphere is decreasing. To assess the effect of this trend on stratospheric ozone, estimates of the future stratospheric abundance of ozone-depleting gases were made for mid-latitude and polar regions on the basis of these tropospheric measurements. These results suggest that the amount of reactive chlorine and bromine will reach a maximum in the stratosphere between 1997 and 1999 and will decline thereafter if limits outlined in the adjusted and amended Montreal Protocol on Substances That Deplete the Ozone Layer are not exceeded in future years.</t>
  </si>
  <si>
    <t>UNIV COLORADO,COOPERAT INST RES ENVIRONM SCI,BOULDER,CO 80309</t>
  </si>
  <si>
    <t>University of Colorado System; University of Colorado Boulder</t>
  </si>
  <si>
    <t>Montzka, SA (corresponding author), NOAA,CLIMATE MONITORING &amp; DIAGNOST LAB,BOULDER,CO 80303, USA.</t>
  </si>
  <si>
    <t>montzka, stephen/V-6162-2019</t>
  </si>
  <si>
    <t>montzka, stephen/0000-0002-9396-0400</t>
  </si>
  <si>
    <t>MAY 31</t>
  </si>
  <si>
    <t>10.1126/science.272.5266.1318</t>
  </si>
  <si>
    <t>UN472</t>
  </si>
  <si>
    <t>WOS:A1996UN47200040</t>
  </si>
  <si>
    <t>Viswanathan, GM; Afanasyev, V; Buldyrev, SV; Murphy, EJ; Prince, PA; Stanley, HE</t>
  </si>
  <si>
    <t>Levy flight search patterns of wandering albatrosses</t>
  </si>
  <si>
    <t>SATELLITE TRACKING; BEHAVIOR</t>
  </si>
  <si>
    <t>LEVY flights are a special class of random walks whose step lengths are not constant but rather are chosen from a probability distribution with a power-law tail. Realizations of Levy flights in physical phenomena are very diverse, examples including fluid dynamics, dynamical systems, and micelles(1,2). This diversity raises the possibility that Levy flights may be found in biological systems. A decade ago, it was proposed that Levy flights may be observed in the behaviour of foraging ants(3). Recently, it was argued that Drosophila might perform Levy flights(4), but the hypothesis that foraging animals in natural environments perform Levy flights has not been tested, Here we study the foraging behaviour of the wandering albatross Diomedea exulans, and find a power-law distribution of flight-time intervals. We interpret our finding of temporal scale invariance in terms of a scale-invariant spatial distribution of food on the ocean surface. Finally, we examine the significance of our finding in relation to the basis of scale-invariant phenomena observed in biological systems.</t>
  </si>
  <si>
    <t>BOSTON UNIV,DEPT PHYS,BOSTON,MA 02215; BRITISH ANTARCTIC SURVEY,NERC,CAMBRIDGE CB3 0ET,ENGLAND</t>
  </si>
  <si>
    <t>Boston University; UK Research &amp; Innovation (UKRI); Natural Environment Research Council (NERC); NERC British Antarctic Survey</t>
  </si>
  <si>
    <t>Viswanathan, GM (corresponding author), BOSTON UNIV,CTR POLYMER STUDIES,BOSTON,MA 02215, USA.</t>
  </si>
  <si>
    <t>Viswanathan, Gandhimohan/AAF-3937-2020; Viswanathan, Gandhimohan M/J-8558-2012; murphy, eugene/GZL-1620-2022; Buldyrev, Sergey V/I-3933-2015</t>
  </si>
  <si>
    <t>Buldyrev, Sergey/0000-0002-3008-1070; Viswanathan, Gandhimohan/0000-0002-2301-5593</t>
  </si>
  <si>
    <t>MAY 30</t>
  </si>
  <si>
    <t>10.1038/381413a0</t>
  </si>
  <si>
    <t>UN479</t>
  </si>
  <si>
    <t>WOS:A1996UN47900048</t>
  </si>
  <si>
    <t>Barnes, DKA; Peck, LS</t>
  </si>
  <si>
    <t>Epibiota and attachment substrata of deep-water brachiopods from Antarctica and New Zealand</t>
  </si>
  <si>
    <t>LIOTHYRELLA-UVA BRODERIP; ARTICULATE BRACHIOPODS; INTERTIDAL COMMUNITY; COMPETITION; POPULATION; METABOLISM; PATTERNS; SPONGES; JACKSON; SPACE</t>
  </si>
  <si>
    <t>Prevalence (proportion of host organisms covered) and cover of encrusting epibiota were investigated for four Antarctic and two New Zealand species of deep-sea brachiopods. All epibiota was identified to the lowest possible taxonomic level, such that prevalence and dominance of each taxon could be assessed on different brachiopod species. Punctae had no detectable influence on fouling, whereas valve architecture and ornamentation were probably a major influence. Prevalence and percent cover of epibiota were found to decrease with depth (from 50-600 m) in the Antarctic terebratulid Liothyrella uva. A maximum of 5 % epibiotic cover was recorded on the punctate terebratulids from beyond 160 m (Liothyrella uva, Magellania fragilis and Magellania joubini from Antarctica and Neothyris lenticularis from New Zealand). Epibiotic cover significantly increased with valve area to over 40 % in the Antarctic inarticulate Neocrania lecointei and the New Zealand impunctate rynchonellid Notosaria nigricans. Bryozoans, foraminiferans and polychaetes were the most abundant colonizers, but there were also representatives present from seven other phyla. The epibiotic community structure of the terebratulids Liothyrella uva, Magellania joubini and Neothyris lenticularis, and the inarticulate Neocrania lecointei were broadly similar, suggesting a cosmopolitan nature to deep-sea brachiopod epibiota. The community on Magellania fragilis was notably different, in being almost entirely dominated by foraminiferans, but the reasons for this are unknown. Analyses of attachment substrata for the Antarctic terebratulid brachiopods indicated erect bryozoans were most commonly used, but that sponges, rocks and even echinoid spines were used. The substratum used by the majority of the New Zealand specimens was unknown, but this is possibly because N. lenticularis has been described as degenerating its attachment and becoming free-living with age.</t>
  </si>
  <si>
    <t>Barnes, DKA (corresponding author), BRITISH ANTARCTIC SURVEY, MADINGLEY RD, CAMBRIDGE CB3 0ET, ENGLAND.</t>
  </si>
  <si>
    <t>MAY 29</t>
  </si>
  <si>
    <t>10.1098/rstb.1996.0064</t>
  </si>
  <si>
    <t>UP530</t>
  </si>
  <si>
    <t>WOS:A1996UP53000007</t>
  </si>
  <si>
    <t>Woods, R; McLean, S; Nicol, S; Slip, DJ; Burton, HR</t>
  </si>
  <si>
    <t>Use of the respiratory stimulant doxapram in southern elephant seals (Mirounga leonina)</t>
  </si>
  <si>
    <t>VETERINARY RECORD</t>
  </si>
  <si>
    <t>HALICHOERUS-GRYPUS; GRAY SEALS; MIXTURE; IMMOBILIZATION; ANESTHESIA; XYLAZINE</t>
  </si>
  <si>
    <t>The use of doxapram to stimulate breathing was examined in southern elephant seals chemically restrained with ketamine and xylazine, Animals which were breathing spontaneously received doxapram (approximately 0.5, 1, 2, or 4 mg/kg) or saline into the extradural intravertebral vein, Doxapram caused a dose-dependent increase in the depth and rate of respiration which began within one minute, peaked after two minutes and lasted for up to five minutes, A dose of 2 mg/kg appeared to be safe and effective for the stimulation of respiration, while 4 mg/kg caused arousal and shaking. Doxapram (2 mg/kg) was tested on 14 occasions in animals which had developed apnoea during chemical restraint, Doxapram had no effect when administered into the extradural intravertebral vein and appeared to be of more benefit when administered directly into the lungs via an endotracheal tube, but it was not effective in all cases, There was evidence to suggest that the endotracheal tube prevented some of the animals from breathing, The effect of intubation and endotracheal doxapram administration was therefore examined in 19 apnoeic and 31 spontaneously breathing seals, Intubation induced apnoea in animals at low levels of chemical restraint and endotracheal doxapram was unreliable for the stimulation of breathing.</t>
  </si>
  <si>
    <t>UNIV TASMANIA,DEPT PHYSIOL,HOBART,TAS 7001,AUSTRALIA; AUSTRALIAN ANTARCTIC DIV,KINGSTON,TAS 7050,AUSTRALIA</t>
  </si>
  <si>
    <t>University of Tasmania; Australian Antarctic Division</t>
  </si>
  <si>
    <t>Woods, R (corresponding author), UNIV TASMANIA,SCH PHARM,GPO BOX 252C,HOBART,TAS 7001,AUSTRALIA.</t>
  </si>
  <si>
    <t>Slip, David/0000-0002-9010-7236; McLean, Stuart/0000-0003-1041-6563</t>
  </si>
  <si>
    <t>BRITISH VETERINARY ASSOC</t>
  </si>
  <si>
    <t>7 MANSFIELD ST, LONDON, ENGLAND W1M 0AT</t>
  </si>
  <si>
    <t>0042-4900</t>
  </si>
  <si>
    <t>VET REC</t>
  </si>
  <si>
    <t>Vet. Rec.</t>
  </si>
  <si>
    <t>MAY 25</t>
  </si>
  <si>
    <t>10.1136/vr.138.21.514</t>
  </si>
  <si>
    <t>Veterinary Sciences</t>
  </si>
  <si>
    <t>UP148</t>
  </si>
  <si>
    <t>WOS:A1996UP14800009</t>
  </si>
  <si>
    <t>Gomez, PC; Pacios, LF</t>
  </si>
  <si>
    <t>The torsional barrier of ClOOCl</t>
  </si>
  <si>
    <t>CHLORINE OXIDE DIMER; VIBRATIONAL-SPECTRA; INFRARED-SPECTRUM; ANTARCTIC OZONE; ULTRAVIOLET-ABSORPTION; TEMPERATURE-DEPENDENCE; SELF-REACTION; ISOMERS; CL2O2; PEROXIDE</t>
  </si>
  <si>
    <t>Ab initio internal rotation barrier heights V-cis and V-trans for the peroxide form of Cl2O2 have been calculated using shape-consistent effective core potentials (ECP) and triple-zeta valence-only basis sets specially optimized for the ECP recently developed by us (Pacios, L, F.; Gomez, P. C. Int. J. Quantum Chem. 1994, 49, 817), These basis sets are augmented with standard polarization functions, and correlation is accounted for at the MPn (n = 2, 4), CCSD, and CCSD(T) levels of theory. All calculations consistently produce a cis barrier higher than the trans one, being our highest level results (CCSD(T)): V-cis = 3538 cm(-1) and V-trans = 1890 cm(-1). This disagrees with previous experimental estimates, and the discrepancy is discussed here. Internal rotation potential and torsional constants g(beta beta)(beta) are calculated for a grid of points at the MP2 level allowing for full relaxation of the geometry, fitted to a Fourier series, and used to calculate some of the lowest torsional energy levels, A single-point calculation potential at the CCSD(T) level has also been calculated and used for this purpose. The torsional levels are presented, and the torsional fundamental transition is found to be in good agreement with the experimental values. Optimized geometry, rotational constants, harmonic frequencies, and dipole moments are presented as a test of the reliability of our calculations for future studies on other halogen peroxides.</t>
  </si>
  <si>
    <t>UNIV POLITECN MADRID,ETSI MONTES,DEPT QUIM &amp; BIOQUIM,E-28040 MADRID,SPAIN</t>
  </si>
  <si>
    <t>Universidad Politecnica de Madrid</t>
  </si>
  <si>
    <t>Gomez, PC (corresponding author), UNIV COMPLUTENSE MADRID,FAC CC QUIM,DEPT QUIM FIS 1,E-28040 MADRID,SPAIN.</t>
  </si>
  <si>
    <t>Pacios, Luis F./AAL-6124-2021</t>
  </si>
  <si>
    <t>Pacios, Luis F./0000-0002-0585-4289</t>
  </si>
  <si>
    <t>MAY 23</t>
  </si>
  <si>
    <t>10.1021/jp951493a</t>
  </si>
  <si>
    <t>UM677</t>
  </si>
  <si>
    <t>WOS:A1996UM67700017</t>
  </si>
  <si>
    <t>Pommereau, JP</t>
  </si>
  <si>
    <t>Physics and chemistry of the stratosphere</t>
  </si>
  <si>
    <t>stratosphere; chemistry; ozone; polar clouds; aerosol</t>
  </si>
  <si>
    <t>OZONE DEPLETION; ANTARCTIC OZONE; DESTRUCTION; ATMOSPHERE; AEROSOLS; ERUPTION; CHLORINE; VORTEX</t>
  </si>
  <si>
    <t>The understanding of the physics and chemistry of the stratosphere, that is of the ozone, has been deeply modified recently after the discovery of the role of heterogeneous reactions between the gas phase and liquid or solid particles: the permanent aerosol and the intermittent polar stratospheric clouds (PSCs) in winter. Extremely temperature dependent, the formation of PSCs, which controls the ozone depletion, introduces a direct link between ozone and climate. The large uncertainties regarding the evolution of climate make the prediction of ozone changes in the long-term very uncertain.</t>
  </si>
  <si>
    <t>Pommereau, JP (corresponding author), CNRS,SERV AERON,F-91371 VERRIERES BUISSON,FRANCE.</t>
  </si>
  <si>
    <t>MAY 20</t>
  </si>
  <si>
    <t>UR345</t>
  </si>
  <si>
    <t>WOS:A1996UR34500001</t>
  </si>
  <si>
    <t>Müller, R; Crutzen, PJ; Grooss, JU; Bruhl, C; Russell, JM; Tuck, AF</t>
  </si>
  <si>
    <t>Chlorine activation and ozone depletion in the Arctic vortex: Observations by the Halogen Occultation Experiment on the Upper Atmosphere Research Satellite</t>
  </si>
  <si>
    <t>ANTARCTIC OZONE; POLAR VORTEX; AIRCRAFT MEASUREMENTS; LOWER STRATOSPHERE; WINTER; CHEMISTRY; SPECTROSCOPY; AEROSOL; TRENDS; ICE</t>
  </si>
  <si>
    <t>Chlorine-catalyzed ozone destruction is clearly observed during austral spring in the Antarctic lower stratosphere. While high concentrations of ozone-destroying ClO radicals have likewise been measured during winter in the Arctic stratosphere, the chemical ozone depletion there is more difficult to quantify. Here we present observations of the Halogen Occultation Experiment on the Upper Atmosphere Research Satellite in the vortex region of the Arctic lower stratosphere during the winter and spring months of 1991/1992, 1992/1993, 1993/1994, and 1994/1995. All February measurements indicate an almost complete conversion of the otherwise main chlorine reservoir species HCl to chemically more reactive forms. Using CH4 as a chemically conserved tracer, we show that significant chemical ozone loss occurred in the Arctic vortex region during all four winters. The deficit in column ozone was about 60 and 50 Dobson units (DU) in the winters 1991/1992 and 1993/1994, respectively. During the two winters of 1992/1993 and 1994/1995 a severe chemical loss in lower-stratospheric ozone took place, with local reductions of the mixing ratios by over 50% and a loss in the column ozone of the order of 100 DU.</t>
  </si>
  <si>
    <t>NASA, LANGLEY RES CTR, HAMPTON, VA 23665 USA; NOAA, AERON LAB, BOULDER, CO 80303 USA; MAX PLANCK INST CHEM, DEPT ATMOSPHER CHEM, D-55020 MAINZ, GERMANY</t>
  </si>
  <si>
    <t>National Aeronautics &amp; Space Administration (NASA); NASA Langley Research Center; National Oceanic Atmospheric Admin (NOAA) - USA; Max Planck Society</t>
  </si>
  <si>
    <t>Grooß, Jens-Uwe/A-7315-2013; Grooß, Jens-Uwe/N-3305-2019; Crutzen, Paul J/F-6044-2012; Müller, Rolf/ABA-8213-2021; Tuck, Adrian/F-6024-2011</t>
  </si>
  <si>
    <t>Grooß, Jens-Uwe/0000-0002-9485-866X; Grooß, Jens-Uwe/0000-0002-9485-866X; Müller, Rolf/0000-0002-5024-9977; Tuck, Adrian/0000-0002-2074-0538</t>
  </si>
  <si>
    <t>D7</t>
  </si>
  <si>
    <t>UN558</t>
  </si>
  <si>
    <t>WOS:A1996UN55800005</t>
  </si>
  <si>
    <t>DeRudder, A; Larsen, N; Tie, XX; Brassuer, GP; Granier, C</t>
  </si>
  <si>
    <t>Model study of polar stratospheric clouds and their effect on stratospheric ozone .1. Model description</t>
  </si>
  <si>
    <t>NITRIC-ACID; ANTARCTIC STRATOSPHERE; VAPOR-PRESSURE; SAM-II; HOLE; ICE; CHEMISTRY</t>
  </si>
  <si>
    <t>We have included detailed microphysical processes accounting for the formation of polar stratospheric clouds (PSC) into a global chemical/dynamical two-dimensional model to study the effect of heterogeneous reactions occurring on the surface of PSCs on stratospheric ozone. The model explicitly calculates the formation of the PSC particles (50 bin sizes) in terms of heterogeneous nucleation, condensation, and sedimentation. The transport of the particles and heterogeneous reactions on the particles are also represented in the model. The calculated PSC particles show that the distributions of PSCs in the Arctic and in Antarctica are very different. Over Antarctica, nitric acid trihydrate particles (type I PSCs) are formed from early June to late September with a maximum surface area of 15 mu m(2)/cm(3), while in the Arctic, type I PSCs are formed only in January with a maximum surface area of 5 mu m(2)/cm(3). Ice crystal clouds (type II PSCs) are present over Antarctica in August, but ar not seen in the Arctic.</t>
  </si>
  <si>
    <t>DANISH METEOROL INST, DIV MIDDLE ATMOSPHER RES, DK-2100 COPENHAGEN, DENMARK; NATL CTR ATMOSPHER RES, BOULDER, CO 80307 USA</t>
  </si>
  <si>
    <t>Danish Meteorological Institute DMI; National Center Atmospheric Research (NCAR) - USA</t>
  </si>
  <si>
    <t>DeRudder, A (corresponding author), METEO FRANCE, CTR NATL RECH METEOROL, 42, AVE GUSTAVE CORIOLIS, F-31057 TOULOUSE, FRANCE.</t>
  </si>
  <si>
    <t>Granier, Claire/D-5360-2013; Larsen, Niels/G-3145-2014</t>
  </si>
  <si>
    <t>Larsen, Niels/0000-0002-1582-661X</t>
  </si>
  <si>
    <t>10.1029/96JD00404</t>
  </si>
  <si>
    <t>WOS:A1996UN55800007</t>
  </si>
  <si>
    <t>Tie, XX; Brassuer, GP; Granier, C; DeRudder, A; Larsen, N</t>
  </si>
  <si>
    <t>Model study of polar stratospheric clouds and their effect on stratospheric ozone .2. Model results</t>
  </si>
  <si>
    <t>TOTAL REACTIVE NITROGEN; INSITU ER-2 DATA; ANTARCTIC OZONE; HETEROGENEOUS CHEMISTRY; ARCTIC STRATOSPHERE; VERTICAL PROFILES; AEROSOL; VORTEX; AIRCRAFT; IMPACT</t>
  </si>
  <si>
    <t>We use detailed microphysical/chemical/dynamical two-dimensional model described in part I [De Rudder et al., this issue] to study the effect of heterogeneous reactions occurring on the surface of polar stratospheric clouds (PSCs) on stratospheric ozone. The calculations show that the heterogeneous reactions occurring on the surface of PSCs are the likely causes of the ozone decrease observed from 1980 to 1990 in both Antarctica and the Arctic. The calculation shows that the dense sulfate aerosol cloud produced by the eruption of Mount Pinatubo (in the Phillipines, 1991) has enhanced the formation rate of type I PSCs in the Arctic and the Antarctic. In the calculation, the concentration and surface area of type I PSCs are enhanced. The effect on the ozone depletion in the Antarctic is, however, limited due to fact that the conversion from ClONO2 to ClO on PSCs is almost ''saturated'' under no-volcanic conditions. For the potential ozone depletion, the enlargement in the area covered by PSCs may therefore be more important than the increase in PSC density. The calculation also shows that in the future, the density of PSCs in the Arctic could be enhanced owing to the potential emission of water vapor and nitrogen species by high altitude aircraft. The increase in PSC density could lead to a maximum of ozone depletion of 10% at the northern high latitudes in winter.</t>
  </si>
  <si>
    <t>DANISH METEOROL INST, DIV MIDDLE ATMOSPHER, DK-2100 COPENHAGEN, DENMARK; METEO FRANCE, CTR NATL RECH METEOROL, TOULOUSE, FRANCE</t>
  </si>
  <si>
    <t>Danish Meteorological Institute DMI; Meteo France</t>
  </si>
  <si>
    <t>Tie, XX (corresponding author), NATL CTR ATMOSPHER RES, POB 3000, BOULDER, CO 80307 USA.</t>
  </si>
  <si>
    <t>10.1029/96JD00403</t>
  </si>
  <si>
    <t>WOS:A1996UN55800008</t>
  </si>
  <si>
    <t>Gao, Y; Arimoto, R; Duce, RA; Chen, LQ; Zhou, MY; Gu, DY</t>
  </si>
  <si>
    <t>Atmospheric non-sea-salt sulfate, nitrate and methanesulfonate over the China Sea</t>
  </si>
  <si>
    <t>MARINE BOUNDARY-LAYER; DIMETHYL SULFIDE; PACIFIC-OCEAN; SULFUR EMISSIONS; BIOGENIC SULFUR; NORTH PACIFIC; AEROSOLS; PARTICLES; ACID; CLIMATE</t>
  </si>
  <si>
    <t>To characterize atmospheric particulate non-sea-salt (nss) sulfate, nitrate, methanesulfonate (MSA), and selected trace elements over the China Sea, aerosol sampling was conducted at Qingdao and Xiamen, which are on the coast of China, and over offshore regions of the East China Sea. The atmospheric concentrations of nss sulfate and nitrate were much higher along the coast of the China Sea than over remote oceans, with mean values of 10 to 12 mu g m(-3) for nss sulfate and 5.6 to 7.7 mu g m(-3) for nitrate. The mean concentrations of atmospheric MSA ranged from 0.029 to 0.066 mu g m(-3) over the China Sea; these are comparable to values from other coastal sites and remote oceans. Both MSA and nss sulfate are concentrated in particles less than or equal to 0.5 mu m in diameter, while nitrate shows a bimodel distribution. There was no dear correlation between nss sulfate and MSA concentrations, with the ratios of nss sulfate to MSA (60-870) being substantially higher than those over remote oceans. Based on a biogenic nss-sulfate/MSA ratio of 18 obtained from the remote North Pacific, the estimated anthropogenic sulfate accounts for 81-97% of the total nss sulfate over the China Sea. Results of factor analyses suggest that coal combustion is the dominate source,for anthropogenic sulfate over the basin of the China Sea. Oil combustion appears to be an additional important contributor for anthropogenic sulfate in the region of the East China Sea, but this feature does not exist in the South China Sea region. Pyrometallurgical nonferrous metal smelting is among the additional sources for nss sulfate in this region.</t>
  </si>
  <si>
    <t>UNIV RHODE ISL, GRAD SCH OCEANOG, NARRAGANSETT, RI 02881 USA; CHINESE ANTARCTIC ADM, BEIJING, PEOPLES R CHINA; TEXAS A&amp;M UNIV, DEPT OCEANOG, COLLEGE STN, TX 77843 USA; TEXAS A&amp;M UNIV, DEPT METEOROL, COLLEGE STN, TX 77843 USA; STATE OCEAN ADM, INST OCEANOG 3, XIAMEN, PEOPLES R CHINA; NATL RES CTR MARINE ENVIRONM FORECASTS, BEIJING, PEOPLES R CHINA</t>
  </si>
  <si>
    <t>University of Rhode Island; Texas A&amp;M University System; Texas A&amp;M University College Station; Texas A&amp;M University System; Texas A&amp;M University College Station; Third Institute of Oceanography, Ministry of Natural Resources</t>
  </si>
  <si>
    <t>RUTGERS STATE UNIV, INST MARINE &amp; COASTAL SCI, COOK CAMPUS, POB 231, NEW BRUNSWICK, NJ 08903 USA.</t>
  </si>
  <si>
    <t>Duce, Robert A/A-9917-2010</t>
  </si>
  <si>
    <t>10.1029/96JD00866</t>
  </si>
  <si>
    <t>WOS:A1996UN55800010</t>
  </si>
  <si>
    <t>Hernandez, G; Forbes, JM; Smith, RW; Portnyagin, Y; Booth, JF; Makarov, N</t>
  </si>
  <si>
    <t>Simultaneous mesospheric wind measurements near South Pole by optical and meteor radar methods</t>
  </si>
  <si>
    <t>ANTARCTICA; WAVES</t>
  </si>
  <si>
    <t>Simultaneous and co-located measurements of mesospheric winds near South Pole, by high-resolution optical and meteor radar methods, show that these two methods determine very similar motions at slightly different heights of observation. The measured atmospheric motions by the two techniques show that a) The mean wind during 12 days in June, 1995 was found to have a 7 m/s amplitude flowing towards the 5 degrees E longitude direction. The latter direction is different from the 30E degrees direction found earlier during August 1991 and 1992. b) The observed dominant oscillations in the wind at both heights of observation are those of zonal wavenumber one character. Westward phase propagation was determined for the observed short-period (similar to 10 hours) oscillations and eastward phase propagation for the longer-period (similar to 3 days) oscillations, respectively. Because of the neighboring heights of observation by the optical and meteor radar methods, the in situ vertical wavelengths of propagation of the observed waves have been determined to be greater than 100 km for the 10-hr oscillations and near 65 km for the longer period oscillations. With this new information we are able to independently establish the earlier assignment of the nearly 10-hr oscillations as the different meridional modes of a zonal wavenumber one Lamb wave. The determined vertical wavelength and eastward phase progression of the longer periodicity waves indicate these oscillations are likely to be the gravest inertio-gravity wave, which has the appropriate equivalent depths at these periods of oscillation. The simultaneous absence of statistically significant kinetic temperature and optical-tracer emission rate oscillations at the frequencies corresponding to the wind motions, provides independent support to the earlier deductions on the ability of the atmosphere near the rotational poles to support only certain zonal character oscillations.</t>
  </si>
  <si>
    <t>UNIV COLORADO,DEPT AEROSP ENGN SCI,BOULDER,CO 80309; SCI PROD ASSOC TYPHOON,INST EXPT METEOROL,OBNINSK,RUSSIA; ANTARCTIC SUPPORT ASSOCIATES,ENGLEWOOD,CO 80112; UNIV ALASKA,INST GEOPHYS,FAIRBANKS,AK 99775</t>
  </si>
  <si>
    <t>University of Colorado System; University of Colorado Boulder; University of Alaska System; University of Alaska Fairbanks</t>
  </si>
  <si>
    <t>Hernandez, G (corresponding author), UNIV WASHINGTON,GRAD PROGRAM GEOPHYS,BOX 351650,SEATTLE,WA 98195, USA.</t>
  </si>
  <si>
    <t>Forbes, Jeffrey M/B-7234-2016; Smith, Richard/JZD-2895-2024</t>
  </si>
  <si>
    <t>Forbes, Jeffrey M/0000-0001-6937-0796; Hernandez, Gonzalo/0000-0003-4245-8696</t>
  </si>
  <si>
    <t>MAY 15</t>
  </si>
  <si>
    <t>10.1029/96GL01193</t>
  </si>
  <si>
    <t>UM113</t>
  </si>
  <si>
    <t>WOS:A1996UM11300005</t>
  </si>
  <si>
    <t>Dibb, JE; Whitlow, SI</t>
  </si>
  <si>
    <t>Recent climate anomalies and their impact on snow chemistry at South Pole, 1987-1994</t>
  </si>
  <si>
    <t>LAYERS</t>
  </si>
  <si>
    <t>Three 2-m deep snowpits sampled at South Pole in 1994 provide detailed (2-cm resolution) profiles of the concentrations of soluble ionic species for the period 1987 - 1994. The most prominent feature is a large concentration spike of SO4= in snow deposited in 1992 reflecting fallout from the eruptions of Pinatubo and Hudson in 1991. Concentrations of MSA and values of the MSA/(non-sea-salt SO4=) ratio are elevated for about three years centered on the prominent volcanic signal. These changes appear to be due to the extended 1991 - 1993 El Nino. The overlapping effects of the volcanic eruptions and El Nine circulation preclude partitioning the enhanced deposition of SO4= into volcanic and biogenic fractions. Nitrate concentration profiles show no relation to the severity of O-3 depletion in the Antarctic stratosphere during the period of record. Rather, the profiles show a progressive decline of the annual peak concentrations over the top 0.5 - 1.0 m of each pit. This behavior is attributed to post-deposition loss of NO3-, presumably by re-emission of HNO3 into the atmosphere.</t>
  </si>
  <si>
    <t>Dibb, JE (corresponding author), UNIV NEW HAMPSHIRE,INST STUDY EARTH OCEANS &amp; SPACE,GLACIER RES GRP,DURHAM,NH 03824, USA.</t>
  </si>
  <si>
    <t>10.1029/96GL01039</t>
  </si>
  <si>
    <t>WOS:A1996UM11300014</t>
  </si>
  <si>
    <t>Bub, FL; Brown, WS</t>
  </si>
  <si>
    <t>Intermediate layer water masses in the western tropical Atlantic ocean</t>
  </si>
  <si>
    <t>NORTH-ATLANTIC; CIRCULATION; THERMOCLINE; TRANSPORTS</t>
  </si>
  <si>
    <t>Intermediate layer water masses are defined according to temperature-salinity relationships derived from conductivity-temperature-depth (CTD) observations measured during four 1990-1991 Western Tropical Atlantic Experiment (WESTRAX) hydrographic surveys, The intermediate layer, bounded by density surfaces of sigma theta 26.00 and 27.65 (approximately 150 and 1300 m deep, respectively), is conveniently divided into upper and lower layers by the relatively low salinity Antarctic Intermediate Water (AAIW) which is centered at sigma theta 27.25 (approximately 700 m deep), Approximately 60+/-5% of the region's waters are traced to a southern hemisphere origin. indicating the importance of AAIW in the western tropical Atlantic's water mass structure, The southern source water masses, South Atlantic Central Water and AAIW, enter the WESTRAX region (west of 44 degrees W and between the equator and 9 degrees N) as part of the subthermocline North Brazil Current, Depending on the season, all or part of tllese southern waters retroflect anticyclonically through the region and flow eastward into the North Equatorial Undercurrent, The primary northern source water mass, North Atlantic Central Water, enters the northeastern corner of the WESTRAX region as part of a cyclonic branch of the North Equatorial Current (NEC) and converges with the southern water, This meeting produces mixture water masses which make up 45+/-4% of the region in volume and are predominantly of a southern nature, The patterns of the mixture water masses which fill the areas between the source water masses suggest the importance of lateral mixing in this ocean region. Further, some of the mixture water in the upper layer appears to be part of the NEC, suggesting southern water recirculation in the tropical Atlantic gyre. A time dependent water mass box model of advective and mixing transports is used to suggest that lateral mixing dominates vertical mixing by a ratio of approximately 10 to 1. Typical box model results for the fall-winter 1990-1991 period indicate that 13 Sv of mixture water masses are produced through mixing (a sum of 9 Sv and 4 Sv from southern and northern source water masses, respectively), while a net 17 Sv of mixture water masses are exported from the region.</t>
  </si>
  <si>
    <t>Bub, FL (corresponding author), UNIV NEW HAMPSHIRE, INST STUDY EARTH OCEANS &amp; SPACE, OCEAN PROC ANAL LAB, DURHAM, NH 03824 USA.</t>
  </si>
  <si>
    <t>C5</t>
  </si>
  <si>
    <t>10.1029/95JC03372</t>
  </si>
  <si>
    <t>UL258</t>
  </si>
  <si>
    <t>WOS:A1996UL25800003</t>
  </si>
  <si>
    <t>Woodworth, PL; Vassie, JM; Hughes, CW; Meredith, MP</t>
  </si>
  <si>
    <t>A test of the ability of TOPEX/POSEIDON to monitor flows through the drake passage</t>
  </si>
  <si>
    <t>ANTARCTIC CIRCUMPOLAR CURRENT</t>
  </si>
  <si>
    <t>TOPEX/POSEIDON (TIP) altimeter data from the Drake Passage (DP) area of the Southern Ocean, near to the highest latitudes accessible by the satellite, are found to agree as well, in general, to data from an extensive set of in situ instrumentation as has been observed for other parts of the ocean. Root-mean-square (rms) differences between subsurface pressures (SSP) measured by altimetry and bottom pressures (BP) measured by in situ devices are approximately 2 mbar in the northern DP and 4 mbar in the south, after application of a 20-day low-pass filter. Two mbar accuracy would suggest that altimetry could be capable of providing useful additional information on Antarctic Circumpolar Current (ACC) transport fluctuations through the DP on seasonal and interannual timescales. The larger rms differences on what is considered to be the more important southern side are explainable in terms of baroclinic variability at the southern end of the World Ocean Circulation Experiment (WOCE) SR1 section. The first WOCE conductivity-temperature-depth data sets from SR1 have confirmed the existence of a major baroclinic ''eddy feature'' in the south, which could account to a great extent for the larger rms values. Better southern DP locations could possibly have been chosen for WOCE. However, further recent in situ measurements from other locations near to the DP have shown that the southern DP ACC-related signals in SSP or BP are only slightly larger than T/P accuracy, which suggests that, as yet, they cannot be adequately monitored by means of altimetry alone, whichever location is chosen. Even if the altimetric and in situ observations were perfect, would they provide information directly relatable to transport variability through the passage? Tl-iis question has been studied by means of Fine-Resolution Antarctic Model (FRAM) numerical modeling investigations which have demonstrated the complexity of the correlation between the variability in DP transport and SSP (or sea level). Within FRAM, northern SSP (or BP) variations are virtually uncorrelated with transport fluctuations, and the modelling has confirmed the importance of southern measurements, as inferred from in situ measurements over a decade ago. It is evident that, for the foreseeable future, an extensive set of in situ instrumentation will be required, in addition to the altimetry, if further insight into circulation in this part of the Southern Ocean is to be obtained.</t>
  </si>
  <si>
    <t>UNIV E ANGLIA, SCH ENVIRONM SCI, NORWICH NR4 7TJ, NORFOLK, ENGLAND</t>
  </si>
  <si>
    <t>University of East Anglia</t>
  </si>
  <si>
    <t>Hughes, Chris/GQP-7479-2022; Hughes, Chris W/A-3791-2010</t>
  </si>
  <si>
    <t>Hughes, Chris W/0000-0002-9355-0233; Meredith, Michael/0000-0002-7342-7756; Woodworth, Philip/0000-0002-6681-239X</t>
  </si>
  <si>
    <t>10.1029/96JC00350</t>
  </si>
  <si>
    <t>WOS:A1996UL25800005</t>
  </si>
  <si>
    <t>Kashino, Y; Aoyama, M; Kawano, T; Hendiarti, N; Syaefudin; Anantasena, Y; Muneyama, K; Watanabe, H</t>
  </si>
  <si>
    <t>The water masses between Mindanao and New Guinea</t>
  </si>
  <si>
    <t>INTERMEDIATE WATER; NORTH PACIFIC; CIRCULATION; OCEAN</t>
  </si>
  <si>
    <t>Water masses between Mindanao and New Guinea are investigated, using hydrographic data, during two R/V kaiyo World Ocean Circulation Experiment cruises conducted in October 1992 and February 1994. The analysis of this data indicates that the South Pacific Tropical Water (SPTW), which is formed in the southern hemisphere, reached the area of Morotai Island in 1992 and farther north in 1994. The Antarctic Intermediate Water (AAIW) exists in the southwestern area of the southernmost Philippine Sea. There is northeastward flow between Talaud Islands and Morotai Island, which Is probably a part of the retroflection of the Mindanao Current. The remnant of the North Pacific Intermediate Water, advected by the flow from the Celebes Sea, was found in 1992. The New Guinea Coastal Undercurrent, transporting SPTW and AAIW from the southern hemisphere, is divided into at least two parts because the retroflection of the Mindanao Current prevents its shallow part from reaching farther north; the shallow part of SPTW turns eastward as a source water of North Equatorial Countercurrent and retroflects toward the southeast, AAIW and the lower part of SPTW flow northward and seem to be linked with the Mindanao Undercurrent.</t>
  </si>
  <si>
    <t>BADAN PENGKAJIAN DAN PENERAPAN TEKNOL, JAKARTA 10340, INDONESIA; SANYO TECHNO MARINE INC, CHUO KU, TOKYO 103, JAPAN; METEOROL RES INST, TSUKUBA, IBARAKI 305, JAPAN</t>
  </si>
  <si>
    <t>National Research &amp; Innovation Agency of Indonesia (BRIN); Agency for the Assessment &amp; Application of Technology (BPPT); Meteorological Research Institute - Japan</t>
  </si>
  <si>
    <t>JAPAN MARINE SCI &amp; TECHNOL CTR, 2-15 NATSUSHIMA, YOKOSUKA, KANAGAWA 237, JAPAN.</t>
  </si>
  <si>
    <t>Aoyama, Michio/G-6169-2010</t>
  </si>
  <si>
    <t>Aoyama, Michio/0000-0003-0362-7602; Kashino, Yuji/0000-0001-8841-6526</t>
  </si>
  <si>
    <t>10.1029/95JC03797</t>
  </si>
  <si>
    <t>WOS:A1996UL25800038</t>
  </si>
  <si>
    <t>Cooper, APR; Hinton, JC</t>
  </si>
  <si>
    <t>Correction of satellite radar altimeter data on ice-covered surfaces in Antarctica using an integrated Geographical Information System</t>
  </si>
  <si>
    <t>INTERNATIONAL JOURNAL OF REMOTE SENSING</t>
  </si>
  <si>
    <t>CONTINENTAL ICE; GROWTH; SHEET</t>
  </si>
  <si>
    <t>The problem of correcting satellite altimeter measurements for errors introduced by topographic surfaces was chosen to test the capabilities of a prototype integrated geographical information system. A system to calculate and apply corrections to altimeter data has been implemented and tested using Geosat data from the Wilkins Ice Shelf, to the west of Alexander Island, West Antarctica. The method used is presented here, with particular discussion of the suitability of the GIS as a platform for performing such corrections.</t>
  </si>
  <si>
    <t>INST TERR ECOL, MONKS WOOD EXPTL STN, BRITISH NATL SPACE CTR, REMOTE SENSING APPLICAT DEV UNIT, HUNTINGDON PE17 2LS, ENGLAND</t>
  </si>
  <si>
    <t>UK Centre for Ecology &amp; Hydrology (UKCEH)</t>
  </si>
  <si>
    <t>Cooper, APR (corresponding author), BRITISH ANTARCTIC SURVEY, HIGH CROSS, MADINGLEY RD, CAMBRIDGE CB3 0ET, ENGLAND.</t>
  </si>
  <si>
    <t>ABINGDON</t>
  </si>
  <si>
    <t>2-4 PARK SQUARE, MILTON PARK, ABINGDON OR14 4RN, OXON, ENGLAND</t>
  </si>
  <si>
    <t>0143-1161</t>
  </si>
  <si>
    <t>1366-5901</t>
  </si>
  <si>
    <t>INT J REMOTE SENS</t>
  </si>
  <si>
    <t>Int. J. Remote Sens.</t>
  </si>
  <si>
    <t>MAY 10</t>
  </si>
  <si>
    <t>10.1080/01431169608948709</t>
  </si>
  <si>
    <t>Remote Sensing; Imaging Science &amp; Photographic Technology</t>
  </si>
  <si>
    <t>UH732</t>
  </si>
  <si>
    <t>WOS:A1996UH73200008</t>
  </si>
  <si>
    <t>Yeoman, TK; Pinnock, M</t>
  </si>
  <si>
    <t>The high latitude convection response to an interval of substorm activity</t>
  </si>
  <si>
    <t>TWO-DIMENSIONAL OBSERVATIONS; WESTWARD TRAVELING SURGE; NEAR-EARTH MAGNETOTAIL; AURORAL-ZONE CURRENTS; NORTH-SOUTH COMPONENT; NIGHTSIDE POLAR-CAP; ELECTRIC-FIELDS; MAGNETOSPHERIC SUBSTORMS; IONOSPHERIC CONVECTION; CURRENT FLOW</t>
  </si>
  <si>
    <t>On 17 March 1991, five clear substorm onsets/intensifications took place within a three hour interval. During this interval ground-based data from the EISCAT incoherent scatter radar, a digital CCD all sky camera, and an extensive array of magnetometers were available, in addition to data from the CRRES and DMSP spacecraft, whose footprints passed over Scandinavia very close to most of the ground-based instrumentation. This interval of substorm activity has been interpreted as being in support of a near-Earth current disruption model of substorm onset. In the present study the ionospheric convection response, observed some four hours to the west in MLT by the Halley HF radar in Antarctica, is related to the growth, expansion and recovery phases of two of the substorm onsets/expansions observed in the Northern Hemisphere. Bursts of ionospheric flow and motion of the convection reversal boundary (CRB) are observed at Halley in response to the substorm activity and changes in the IMF. The delay between the substorm expansion phase onset and the response in the CRB location is dependent on the local time separation from, and latitude of, the initial substorm onset region. These results are interpreted in terms of a synthesis of the very near-Earth current disruption model and the near-Earth neutral line model of substorm onset.</t>
  </si>
  <si>
    <t>Yeoman, TK (corresponding author), UNIV LEICESTER,DEPT PHYS &amp; ASTRON,UNIV RD,LEICESTER LE1 7RH,LEICS,ENGLAND.</t>
  </si>
  <si>
    <t>Yeoman, Timothy k/L-9105-2014</t>
  </si>
  <si>
    <t>Yeoman, Timothy k/0000-0002-8434-4825</t>
  </si>
  <si>
    <t>MAY</t>
  </si>
  <si>
    <t>10.1007/s005850050315</t>
  </si>
  <si>
    <t>UK400</t>
  </si>
  <si>
    <t>WOS:A1996UK40000006</t>
  </si>
  <si>
    <t>Rodger, AS; Graham, AC</t>
  </si>
  <si>
    <t>Diurnal and seasonal occurrence of polar patches</t>
  </si>
  <si>
    <t>CAP; FIELD; CUSP</t>
  </si>
  <si>
    <t>Analysis of the diurnal and seasonal variation of polar patches, as identified in two years of HF-radar data from Halley, Antarctica during a period near sunspot maximum, shows that there is a broad maximum in occurrence centred about magnetic noon, not local noon. There are minima in occurrence near midsummer and midwinter, with maxima in occurrence between equinox and winter. There are no significant correlations between the occurrence of polar patches and the corresponding hourly averages of the solar wind and IMF parameters, except that patches usually occur when the interplanetary magnetic field has a southward component. The results can be understood in terms of UT and seasonal differences in the plasma concentration being convected from the dayside ionosphere into the polar cap. In summer and winter the electron concentrations in the polar cap are high and low, respectively, but relatively unstructured. About equinox, a tongue of enhanced ionisation is convected into the polar cap; this tongue is then structured by the effects of the interplanetary magnetic field, but these Halley data cannot be used to separate the various competing mechanisms for patch formation. The observed diurnal and seasonal variation in the occurrence of polar patches are largely consistent with predictions of Sojka et al. (1994) when their results are translated into the southern hemisphere. However, the ionospheric effects of flux transfer events are still considered essential in their formation, a feature not yet included in the Sojka et al. model.</t>
  </si>
  <si>
    <t>Rodger, AS (corresponding author), BRITISH ANTARCTIC SURVEY,NERC,MADINGLEY RD,CAMBRIDGE CB3 0ET,ENGLAND.</t>
  </si>
  <si>
    <t>10.1007/s00585-996-0533-5</t>
  </si>
  <si>
    <t>WOS:A1996UK40000007</t>
  </si>
  <si>
    <t>Desideri, P; Lepri, L; Checchini, L; Santianni, D</t>
  </si>
  <si>
    <t>Organic compounds in Antarctic marine sediments</t>
  </si>
  <si>
    <t>ANNALI DI CHIMICA</t>
  </si>
  <si>
    <t>HYDROCARBONS; IDENTIFICATION; SEAWATER; STATION</t>
  </si>
  <si>
    <t>Marine sediments, sampled at the sea floor of Terra Nova Bay and the Ross Sea during the Italian Expeditions in Antarctica 1989/90 and 1990/91 were analyzed to detect natural and anthropogenic organic compounds. The samples were collected at depths ranging from the floor surface to 28 cm below it. Considerable differences in the concentration of anthropogenic organic compounds were found in the sediments collected in the two sampling areas. The origin of the alkanes, PAHs and phthalates is also discussed.</t>
  </si>
  <si>
    <t>Desideri, P (corresponding author), UNIV FLORENCE,DEPT PUBL HLTH EPIDEMIOL &amp; ENVIRONM ANALYT CHEM,VIA G CAPPONI 9,I-50121 FLORENCE,ITALY.</t>
  </si>
  <si>
    <t>SOC CHIMICA ITALIANA</t>
  </si>
  <si>
    <t>ROME</t>
  </si>
  <si>
    <t>VIALE LIEGI 48, I-00198 ROME, ITALY</t>
  </si>
  <si>
    <t>0003-4592</t>
  </si>
  <si>
    <t>ANN CHIM-ROME</t>
  </si>
  <si>
    <t>Ann. Chim.</t>
  </si>
  <si>
    <t>MAY-JUN</t>
  </si>
  <si>
    <t>5-6</t>
  </si>
  <si>
    <t>Chemistry, Analytical; Environmental Sciences</t>
  </si>
  <si>
    <t>Chemistry; Environmental Sciences &amp; Ecology</t>
  </si>
  <si>
    <t>VZ324</t>
  </si>
  <si>
    <t>WOS:A1996VZ32400002</t>
  </si>
  <si>
    <t>Abollino, O; Aceto, M; Sacchero, G; Sarzanini, C; Mentasti, E</t>
  </si>
  <si>
    <t>Distribution of minor and trace metals in lake and sea environments (Antarctica)</t>
  </si>
  <si>
    <t>CATHODIC STRIPPING VOLTAMMETRY; ATOMIC-ABSORPTION SPECTROMETRY; TERRA-NOVA BAY; WATER; SEAWATER; IRON</t>
  </si>
  <si>
    <t>We report the distribution of a series of metals in natural samples collected from Antarctic lakes (Carezza lake no. 3, Edmonson Point lake no. 13C, Inexpressible Island lake no. 9) during the Italian Expeditions in the austral summers 1990/91 and 1991/92. The considered elements are :water, sediments, soil sampled from the surroundings of the lake and algae, for the samplings of 1990/91, and water for the samplings of 1991/92. The determination of the total concentration of the following metals was performed: Al, Ba, Ca, Cd, Co, Cr, Cu, Fe, Mg, Mn, Na, Ni, Pb, Si, Sr, Zn. The determination of some metals, namely Cd, Cu, Fe, Mn, Ni, was also performed on sea water samples collected in 1990/91 on one vertical profile for one off-shore Antarctic Ocean site, and on a series of sampling stations of Ross Sea Bay.</t>
  </si>
  <si>
    <t>Abollino, O (corresponding author), UNIV TURIN,DEPT ANALYT CHEM,VIA P GIURIA 5,I-10125 TURIN,ITALY.</t>
  </si>
  <si>
    <t>Aceto, Maurizio/H-8803-2017; Abollino, Ornella/AAS-7412-2020</t>
  </si>
  <si>
    <t>Aceto, Maurizio/0000-0001-6360-3632; Abollino, Ornella/0000-0003-2350-4941</t>
  </si>
  <si>
    <t>WOS:A1996VZ32400003</t>
  </si>
  <si>
    <t>Kirchhoff, VWJH; Schuch, NJ; Pinheiro, DK; Harris, JM</t>
  </si>
  <si>
    <t>Evidence for an ozone hole perturbation at 30 degrees south</t>
  </si>
  <si>
    <t>ATMOSPHERIC ENVIRONMENT</t>
  </si>
  <si>
    <t>ozone; stratosphere; Brazil; Antarctic</t>
  </si>
  <si>
    <t>IMPACT</t>
  </si>
  <si>
    <t>A relatively strong stratospheric column ozone decrease was observed in the south of Brazil (29.5 degrees S) in 1993, at the end of October. This ozone decrease was observed when the normal behavior of the ozone column at low latitudes, in Brazil, reaches its yearly maximum, so that a decrease of ozone during this time period is unexpected. The local observations were made by two different measurement techniques. Two independent ground-based Brewer spectrophotometers documented strong column ozone decreases in the south of Brazil, in 1993. The vertical distribution of ozone was observed with ozone-soundings, showing a uniform ozone decrease at all heights in the stratosphere, and very low ozone in the lower stratosphere, which has been shown to be a characteristic of Antarctic ozone in Spring. TOMS ozone data, representing a third observational technique, averaged over small latitude-longitude bands, correlate very well with the local observations, which leaves no doubt that the observed ozone decreases in the south of Brazil during October 1993 were real. Also, the observed ozone decreases may be considered large, since for comparison, the local seasonal variation is at most of the order of 30 Dobson Units (DU), whereas one of the October decreases measured about 60 DU. There seems to be no physical or chemical mechanism at low latitudes, that could account for such a large and fast perturbation in the stratosphere. On the other hand, inspection of the TOMS total ozone data maps, on the days of the above observations, show a distinct link between the Antarctic ozone hole latitudes, reaching out to the north in a curved path, and touching tropical latitudes over a narrow belt. Trajectory analyses confirm that for days of low ozone in Santa. Maria, Brazil, the air masses at 20 and 25 km height have an Antarctic origin.</t>
  </si>
  <si>
    <t>UNIV FED SANTA MARIA, NEPAE, BR-97119900 SANTA MARIA, RS, BRAZIL; NOAA, ENVIRONM RES LABS, BOULDER, CO 80303 USA</t>
  </si>
  <si>
    <t>Universidade Federal de Santa Maria (UFSM); National Oceanic Atmospheric Admin (NOAA) - USA</t>
  </si>
  <si>
    <t>INST NACL PESQUISAS ESPACIAIS, 12201-970 S JOSE CAMPOS, SAO PAULO, BRAZIL.</t>
  </si>
  <si>
    <t>Schuch, Nelson Jorge/K-9730-2015; Pinheiro, Damaris Kirsch/AAE-6120-2020</t>
  </si>
  <si>
    <t>Pinheiro, Damaris Kirsch/0000-0001-6939-7091</t>
  </si>
  <si>
    <t>1352-2310</t>
  </si>
  <si>
    <t>1873-2844</t>
  </si>
  <si>
    <t>ATMOS ENVIRON</t>
  </si>
  <si>
    <t>Atmos. Environ.</t>
  </si>
  <si>
    <t>+</t>
  </si>
  <si>
    <t>10.1016/1352-2310(95)00362-2</t>
  </si>
  <si>
    <t>UG559</t>
  </si>
  <si>
    <t>WOS:A1996UG55900011</t>
  </si>
  <si>
    <t>Davison, B; ODowd, C; Hewitt, CN; Smith, MH; Harrison, RM; Peel, DA; Wolf, E; Mulvaney, R; Schwikowski, M; Baltensperger, U</t>
  </si>
  <si>
    <t>Dimethyl sulfide and its oxidation products in the atmosphere of the Atlantic and Southern Oceans</t>
  </si>
  <si>
    <t>Joint 8th CACGP/2nd IGAC Conference on Global Atmospheric Chemistry</t>
  </si>
  <si>
    <t>SEP 05-09, 1994</t>
  </si>
  <si>
    <t>FUJI, JAPAN</t>
  </si>
  <si>
    <t>dimethyl sulfide; Antarctica; aerosol</t>
  </si>
  <si>
    <t>CLOUD CONDENSATION NUCLEI; MARINE ATMOSPHERE; VERTICAL-DISTRIBUTION; NATURAL SULFUR; CLIMATE; FLUX; MECHANISM; SEA; PHOTOOXIDATION; PHYTOPLANKTON</t>
  </si>
  <si>
    <t>Dimethyl sulfide, methane sulfonate, non-sea-salt sulfate and sulfur dioxide concentrations in air were obtained during a cruise between the U.K. and the Antarctic during the period October 1992-January 1993. In equatorial regions (30 degrees N to 30 degrees S) the atmospheric DMS concentration ranged from 3 to 46 ng (S)m(-3) with an average of 18 ng(S)m(-3). In the polar waters and regions south of the Falkland Islands concentrations from 3 to 714 ng(S)m(-3) were observed with a mean concentration of 73 ng(S)m(-3) Methane sulfonate concentrations were also enhanced in the vicinity of the Antarctic Peninsula and in the Weddell Sea. A simple model of DMS oxidation was used to estimate the ocean to atmosphere flux rate,and this was found to be within the range of previous estimates, with a mean value of 1011 ng(S) m(-2) h(-1).</t>
  </si>
  <si>
    <t>UMIST,DEPT PURE &amp; APPL PHYS,MANCHESTER M60 1QD,LANCS,ENGLAND; UNIV BIRMINGHAM,INST PUBL &amp; ENVIRONM HLTH,BIRMINGHAM B15,W MIDLANDS,ENGLAND; BRITISH ANTARCTIC SURVEY,CAMBRIDGE CB3 0ET,ENGLAND; PAUL SCHERRER INST,CH-5232 VILLIGEN,SWITZERLAND</t>
  </si>
  <si>
    <t>University of Manchester; University of Birmingham; UK Research &amp; Innovation (UKRI); Natural Environment Research Council (NERC); NERC British Antarctic Survey; Swiss Federal Institutes of Technology Domain; Paul Scherrer Institute</t>
  </si>
  <si>
    <t>Davison, B (corresponding author), UNIV LANCASTER,INST ENVIRONM &amp; BIOL SCI,LANCASTER LA1 4YQ,ENGLAND.</t>
  </si>
  <si>
    <t>Hewitt, Charles Nicholas/ABF-9429-2020; Harrison, Roy Michael/A-2256-2008; Hewitt, Charles Nicholas/B-1219-2009; O'Dowd, Colin D/K-8904-2012; Mulvaney, Robert/K-3929-2012</t>
  </si>
  <si>
    <t>Hewitt, Charles Nicholas/0000-0001-7973-2666; Hewitt, Charles Nicholas/0000-0001-7973-2666; O'Dowd, Colin D/0000-0002-3068-2212; Schwikowski, Margit/0000-0002-0856-5183; Mulvaney, Robert/0000-0002-5372-8148</t>
  </si>
  <si>
    <t>10-11</t>
  </si>
  <si>
    <t>10.1016/1352-2310(95)00428-9</t>
  </si>
  <si>
    <t>UH179</t>
  </si>
  <si>
    <t>WOS:A1996UH17900038</t>
  </si>
  <si>
    <t>The influence of environmental characteristics on life history attributes of Antarctic terrestrial biota</t>
  </si>
  <si>
    <t>BIOLOGICAL REVIEWS</t>
  </si>
  <si>
    <t>INSECT COLD-HARDINESS; FREEZE-THAW CYCLES; COLLEMBOLAN CRYPTOPYGUS-ANTARCTICUS; PARISOTOMA-OCTOOCULATA WILLEM; ALASKOZETES-ANTARCTICUS; RESPIRATORY METABOLISM; BELGICA-ANTARCTICA; SIGNY ISLAND; WATER-LOSS; PERIMYLOPS-ANTARCTICUS</t>
  </si>
  <si>
    <t>BRITISH ANTARCTIC SURVEY, NERC, MADINGLEY RD, HIGH CROSS, CAMBRIDGE CB3 0ET, ENGLAND.</t>
  </si>
  <si>
    <t>1464-7931</t>
  </si>
  <si>
    <t>1469-185X</t>
  </si>
  <si>
    <t>BIOL REV</t>
  </si>
  <si>
    <t>Biol. Rev.</t>
  </si>
  <si>
    <t>10.1111/j.1469-185X.1996.tb00747.x</t>
  </si>
  <si>
    <t>TY582</t>
  </si>
  <si>
    <t>WOS:A1996TY58200002</t>
  </si>
  <si>
    <t>Xie, SM; Bao, CL; Xue, ZH; Zhang, L; Hao, CJ</t>
  </si>
  <si>
    <t>Southern oceanic oscillation</t>
  </si>
  <si>
    <t>CHINESE SCIENCE BULLETIN</t>
  </si>
  <si>
    <t>southern oceanic oscillation; ENSO event; Antarctic sea ice</t>
  </si>
  <si>
    <t>Xie, SM (corresponding author), NATL RES CTR MARINE ENVIRONM FORECAST,BEIJING 100081,PEOPLES R CHINA.</t>
  </si>
  <si>
    <t>SCIENCE CHINA PRESS</t>
  </si>
  <si>
    <t>BEIJING</t>
  </si>
  <si>
    <t>16 DONGHUANGCHENGGEN NORTH ST, BEIJING 100717, PEOPLES R CHINA</t>
  </si>
  <si>
    <t>1001-6538</t>
  </si>
  <si>
    <t>CHINESE SCI BULL</t>
  </si>
  <si>
    <t>Chin. Sci. Bull.</t>
  </si>
  <si>
    <t>UH901</t>
  </si>
  <si>
    <t>WOS:A1996UH90100011</t>
  </si>
  <si>
    <t>Wilske, J; Arnbom, T</t>
  </si>
  <si>
    <t>Seasonal variation in vitamin D metabolites in southern elephant seal (Mirounga leonina) females at South Georgia</t>
  </si>
  <si>
    <t>calcifediol; calcitriol; Mirounga leonina; seasonal changes; vitamin D metabolites</t>
  </si>
  <si>
    <t>DIVING BEHAVIOR</t>
  </si>
  <si>
    <t>Southern elephant seals spend two periods on land each year, during breeding and moult, exposed to intensive UV radiation. The time between periods on land are spent at sea, with little exposure to the sun. A study of serum 25-OH-D-3 and 1,25(OH)(2)-D-3 on southern elephant seals was carried out at South Georgia. Samples were collected on four different occasions: early and late breeding, and early and late moult. The levels of 25-OH-D-3 increased when seals were on land, and decreased when at sea. Two annual peaks of 25-OH-D-3 were found, both oi which immediately followed periods of intensive exposure of UV radiation. 1,25(OH)(2)-D-3 levels showed a seasonal variation, but no significant cant changes while being on land were detected. The diving behaviour at sea for southern elephant seals and no detectable change in 25-OH-D-3 indicates that the seals feed on prey containing vitamin</t>
  </si>
  <si>
    <t>UNIV STOCKHOLM,DEPT ZOOL,S-10691 STOCKHOLM,SWEDEN; NERC,BRITISH ANTARCTIC SURVEY,CAMBRIDGE CB3 0ET,ENGLAND; NERC,SEA MAMMAL RES UNIT,CAMBRIDGE CB3 0ET,ENGLAND</t>
  </si>
  <si>
    <t>Stockholm University; UK Research &amp; Innovation (UKRI); Natural Environment Research Council (NERC); NERC British Antarctic Survey; UK Research &amp; Innovation (UKRI); Natural Environment Research Council (NERC); NERC British Antarctic Survey</t>
  </si>
  <si>
    <t>Wilske, J (corresponding author), SAHLGRENS HOSP,DEPT NEPHROL,S-41345 GOTHENBURG,SWEDEN.</t>
  </si>
  <si>
    <t>10.1016/0300-9629(95)02035-7</t>
  </si>
  <si>
    <t>UN505</t>
  </si>
  <si>
    <t>WOS:A1996UN50500002</t>
  </si>
  <si>
    <t>Larese, A; Acker, J; Muldrew, K; Yang, HY; McGann, L</t>
  </si>
  <si>
    <t>Antifreeze proteins induce intracellular nucleation</t>
  </si>
  <si>
    <t>CRYO-LETTERS</t>
  </si>
  <si>
    <t>antifreeze protein; ice nucleation; intracellular ice; cryopreservation</t>
  </si>
  <si>
    <t>ICE FORMATION; ANTARCTIC FISHES; GROWTH; CELLS; POLYPEPTIDE; ADSORPTION; MECHANISMS; DAMAGE; INJURY</t>
  </si>
  <si>
    <t>Antifreeze proteins (AFPs) provide a natural ability to avoid freezing in several species, stimulating attempts to use AFPs in artificial cryoprotection. This study shows that the addition of type I AFPs from winter flounder increases the incidence of intracellular ice formation in animal cells at high subzero temperatures, resulting in reduced recovery of cryopreserved cells. These observations are consistent with the concept that AFP binding to a growing ice crystal allows ice to interact physically with the plasma membrane thereby facilitating the increased incidence of intracellular nucleation.</t>
  </si>
  <si>
    <t>CTR REG TRANSFUS SANGUINE,CRYOBIOL LAB,LYON,FRANCE; UNIV ALBERTA,DEPT LAB MED &amp; PATHOL,EDMONTON,AB T6G 2R7,CANADA; UNIV CALGARY,DEPT SURG,CALGARY,AB,CANADA</t>
  </si>
  <si>
    <t>University of Alberta; University of Calgary</t>
  </si>
  <si>
    <t>Acker, Jason/0000-0002-1445-827X</t>
  </si>
  <si>
    <t>CRYO LETTERS</t>
  </si>
  <si>
    <t>7 WOOTTON WAY, CAMBRIDGE, CAMBS, ENGLAND CB3 9LX</t>
  </si>
  <si>
    <t>0143-2044</t>
  </si>
  <si>
    <t>CRYO-LETT</t>
  </si>
  <si>
    <t>Cryo-Lett.</t>
  </si>
  <si>
    <t>Biology; Physiology</t>
  </si>
  <si>
    <t>Life Sciences &amp; Biomedicine - Other Topics; Physiology</t>
  </si>
  <si>
    <t>UP487</t>
  </si>
  <si>
    <t>WOS:A1996UP48700009</t>
  </si>
  <si>
    <t>Vaz, RAN; Lennon, GW</t>
  </si>
  <si>
    <t>Physical oceanography of the Prydz Bay region of Antarctic waters</t>
  </si>
  <si>
    <t>SHELF-OCEAN INTERACTION; SOUTHERN WEDDELL SEA; ICE-SHELF; FRAZIL ICE; MODEL; CIRCULATION; ICEBERGS; CRYSTALS; SLOPE; RONNE</t>
  </si>
  <si>
    <t>Hydrographic data from four major Australian cruises to the Prydz Bay region are interpreted to show features of the large-scale circulation that remain consistent across a number of years. A large cyclonic gyre, extending from within the Bay to the Antarctic Divergence north-west of the Bay, is recognised in all of the data. It is associated with a relatively narrow coastal current that runs from the southern limits of Prydz Bay past the Amery Ice Shelf and continues westward after leaving the Bay (becoming very strong, with currents exceeding 1 m s(-1)) along the MacRobertson Land shelf. Part of the current Bows offshore near 63 degrees E, while another (unknown) fraction continues westward. Data from a number of current-meter moorings deployed within the Bay and on the MacRobertson Land shelf lend support to the interpretation of gross features of the circulation. Coherences between different vertical levels show that the shelf waters respond barotropically to variations of a few days period or more. Little coherence with winds measured at Davis and Mawson stations was evident. Diurnal variations are strong near the shelf edge, and are associated with substantial encroachment of(modified) Circumpolar Deep Water over the shelf break. Dense water production within Prydz Bay appears to mimic processes occurring within the Weddell Sea, involving the intrusion of modified Circumpolar Deep Water over the shelf and its mixing with High Salinity Shelf Water (and Ice Shelf Water) promoted by marginal or unstable conditions below the intrusions. No observations of dense plumes leaving Prydz Bay have been obtained. Instead, this paper tests the hypothesis, dynamically, that locally formed Antarctic Bottom Water observed near the foot of the continental slope at 62 degrees E in 1974, had its origin in Prydz Bay. An integral model of the descent of a dense plume over a sloping boundary, also incorporating the fully non-linear equation of state of seawater, implies an origin either within Prydz Bay or to the west of the Bay. Copyright (C) 1996 Elsevier Science Ltd</t>
  </si>
  <si>
    <t>NATL TIDAL FACIL, BEDFORD PK, SA 5042, AUSTRALIA</t>
  </si>
  <si>
    <t>Vaz, RAN (corresponding author), UNIV NEW S WALES COLL, DEPT GEOG &amp; OCEANOG, AUSTRALIAN DEF FORCE ACAD, CAMPBELL, ACT 2600, AUSTRALIA.</t>
  </si>
  <si>
    <t>10.1016/0967-0637(96)00028-3</t>
  </si>
  <si>
    <t>VK762</t>
  </si>
  <si>
    <t>WOS:A1996VK76200002</t>
  </si>
  <si>
    <t>Cunningham, AP; Barker, PF</t>
  </si>
  <si>
    <t>Evidence for westward-flowing Weddell Sea Deep Water in the Falkland trough, western South Atlantic</t>
  </si>
  <si>
    <t>SCOTIA-RIDGE; ARGENTINE BASIN; CIRCULATION; COLLISION; MUDWAVES; CURRENTS; WAVES</t>
  </si>
  <si>
    <t>The North Scotia Ridge controls the eastward and northward flow of the Antarctic Circumpolar Current (ACC) emerging from Drake Passage. Existing physical oceanographic data in this region are sparse and do not define the how pattern of Circumpolar Deep Water (CDW) within the ACC, or of Weddell Sea Deep Water (WSDW) heading northward beneath it, in the region of the North Scotia Ridge and Falkland Trough. 3.5-kHz reflection profiles show mudwaves at the surface of a sediment drift along the axis of the eastern Falkland Trough that have a consistent NE-SW alignment and are migrating SE, indicating persistent westward bottom-current flow along the trough axis. Sediment thinning and non-deposition at the southern drift margin indicate intensified westward flow, considered to be Weddell Sea Deep Water from the Malvinas Outer Basin to the east. This flow probably continues to 48 degrees W, but beyond there its fate is unknown. Similar non-deposition along the northern margin of the drift is considered to result from intensified eastward return flow of WSDW, or from CDW. The mudwave geometry appears to extend to at least 400-m depth within the drift, which therefore most probably contains a record of southern-origin bottom water (presently WSDW) extending back for several million years. Copyright (C) 1996 Elsevier Science Ltd</t>
  </si>
  <si>
    <t>Cunningham, AP (corresponding author), BRITISH ANTARCTIC SURVEY,MADINGLEY RD,CAMBRIDGE CB3 0ET,ENGLAND.</t>
  </si>
  <si>
    <t>10.1016/0967-0637(96)00034-9</t>
  </si>
  <si>
    <t>WOS:A1996VK76200003</t>
  </si>
  <si>
    <t>Froneman, PW; Perissinotto, R</t>
  </si>
  <si>
    <t>Microzooplankton grazing and protozooplankton community structure in the South Atlantic and in the Atlantic sector of the Southern Ocean</t>
  </si>
  <si>
    <t>WEDDELL SEA; FOOD WEB; PHYTOPLANKTON PRODUCTION; POPULATION-DYNAMICS; CILIATED PROTOZOA; SPECIAL EMPHASIS; COASTAL WATERS; ICE; MICROPLANKTON; TINTINNIDS</t>
  </si>
  <si>
    <t>Microzooplankton grazing and protozooplankton community structure in the South Atlantic and Atlantic sector of the Southern Ocean were investigated during late austral summer (January/February) 1993. Grazing rates and numerical abundances of protozooplankton were estimated in the surface waters and at the subsurface chlorophyll maximum (SCM) by employing the dilution technique and epifluorescent microscopy. Protozooplankton abundance co-varied with chlorophyll concentrations at both depths. Nanoheteroflagellates (&lt; 2O mu m) dominated numerically at all stations while the &gt; 20 mu m component was dominated by ciliates, comprising aloricate ciliates and tintinnids. Instantaneous growth rates of alga along the transect ranged between 0.24 and 1.86 day(-1) in surface waters and between 0.06 and 1.87 day(-1) at the SCM. Instantaneous grazing rates of microzooplankton on phytoplankton varied from 0 to 0.33 day(-1) in the surface waters and between 0 and 0.58 day(-1) at the SCM. This level of grazing corresponds to a daily loss of 0-23% of the initial standing stock (0-46% of potential production) in the surface waters and between 0 and 44% (0-60% of potential production) of the initial standing stock at the SCM. Analysis of variance and multiple range tests indicate that both the Initial standing stock and potential production removed were not significantly different between depths (F=0.84; F=0.29: P&lt;0.05). Indirect evidence presented, suggests that microzooplankton are preferentially grazing on the nano- and picophytoplankton size fractions. The spatial distribution of phytoplankton size classes in the different zones of the Southern Ocean has important ecological implications for the oceanic carbon Aux. South of the Antarctic Polar Front (APF), where larger netphytoplankton dominates chlorophyll concentration, the bulk of the photosynthetically fixed carbon appears to be channelled into the meso/macrozooplankton component or is lost by sedimentation. However, north of the APF, the contribution of the smaller fractions to total chlorophyll increases, suggesting a relative increase in the amount of carbon channelled into the smaller grazing fractions. Copyright (C) 1996 Elsevier Science Ltd</t>
  </si>
  <si>
    <t>Froneman, William/GLS-0460-2022; Froneman, William/C-9085-2012</t>
  </si>
  <si>
    <t>Froneman, William/0000-0003-0615-1355;</t>
  </si>
  <si>
    <t>10.1016/0967-0637(96)00010-6</t>
  </si>
  <si>
    <t>WOS:A1996VK76200006</t>
  </si>
  <si>
    <t>Gomez, I; Wiencke, C; Thomas, DN</t>
  </si>
  <si>
    <t>Variations in photosynthetic characteristics of the Antarctic marine brown alga Ascoseira mirabilis in relation to thallus age and size</t>
  </si>
  <si>
    <t>EUROPEAN JOURNAL OF PHYCOLOGY</t>
  </si>
  <si>
    <t>Antarctic; Ascoseira mirabilis; carbon fixation; growth rates; photosynthesis; physiology; seasonality</t>
  </si>
  <si>
    <t>CARBON FIXATION; MACROALGAE; PHAEOPHYTA; RESPIRATION; PERFORMANCE; LIGHT</t>
  </si>
  <si>
    <t>Growth, photosynthesis, dark respiration, chlorophyll a (Chl a) content and dry weight were measured in 2- and 3-year-old plants of Ascoseria mirabilis (Ascoseirales), cultivated in the laboratory under changing daylengths which matched the seasonal variations in the Antarctic. Determinations were made in four thallus regions. Growth of A. mirabilis was seasonal, with higher rates in spring. Parameters such as net photosynthesis (P-max), photosynthetic efficiency (alpha), both measured on a fresh weight (FW) basis, and dry weight content, showed significant age- and size-dependent variations. In contrast, no variations were observed in dark respiration, initial light-saturating point of photosynthesis (I-k) and Chl a contents. P-max had maximum values close to 16.5 mu mol O-2 g(-1) FW h(-1) in 2-year-old plants, whereas in 3-year-old plants maximum values of 8 mu mol O-2 g(-1) FW h(-1) were determined. The alpha-values reached maximum rates of 1.4 and 0.6 mu mol O-2 g(-1) FW h(-1) (mu mol photons m(-2) s(-1))(-1) in 2- and 3-year-old plants, respectively. Light compensation point (I-c), dry weight ratios and Chl a contents varied significantly along the length of the blade. Maximum dry : fresh weight ratios were observed in the basal region, with values close to 18%. Distal regions of the 3-year-old plants had significantly higher dry weight content than 2-year-old plants (17.5% and 13%, respectively). Chl a concentrations increased towards the middle regions of the thallus to values close to 0.35 mg Chl a g(-1) FW. The results indicate that some morpho-functional processes in A. mirabilis, especially net photosynthesis and photosynthetic efficiency, are governed by age of the plant, thereby reflecting differences in biomass allocation and size. Our data also confirm the previously demonstrated relationship between growth and seasonal physiological activity that allows A. mirabilis to survive under the low light conditions prevailing in the Antarctic.</t>
  </si>
  <si>
    <t>UNIV OLDENBURG,ICBM,D-26111 OLDENBURG,GERMANY</t>
  </si>
  <si>
    <t>Carl von Ossietzky Universitat Oldenburg</t>
  </si>
  <si>
    <t>Gomez, I (corresponding author), ALFRED WEGENER INST POLAR &amp; MARINE RES,AM HANDELSHAFEN 12,D-27515 BREMERHAVEN,GERMANY.</t>
  </si>
  <si>
    <t>Thomas, David Neville/B-1448-2010</t>
  </si>
  <si>
    <t>Thomas, David Neville/0000-0001-8832-5907; Gomez, Ivan/0000-0001-8381-3792</t>
  </si>
  <si>
    <t>0967-0262</t>
  </si>
  <si>
    <t>EUR J PHYCOL</t>
  </si>
  <si>
    <t>Eur. J. Phycol.</t>
  </si>
  <si>
    <t>10.1080/09670269600651341</t>
  </si>
  <si>
    <t>UP495</t>
  </si>
  <si>
    <t>WOS:A1996UP49500008</t>
  </si>
  <si>
    <t>Sheehy, MRJ</t>
  </si>
  <si>
    <t>Quantitative comparison of in situ lipofuscin concentration with soluble autofluorescence intensity in the crustacean brain</t>
  </si>
  <si>
    <t>EXPERIMENTAL GERONTOLOGY</t>
  </si>
  <si>
    <t>Cherax quadricarinatus; lipofuscin age pigment; quantification; image analysis; soluble autofluorescence; FAP</t>
  </si>
  <si>
    <t>FLUORESCENT MORPHOLOGICAL LIPOFUSCIN; EUPHAUSIA-SUPERBA DANA; FRESH-WATER CRAYFISH; AGE-PIGMENT; ANTARCTIC KRILL; LIPID-PEROXIDATION; ACCUMULATION; PARASTACIDAE; POPULATION; PRODUCTS</t>
  </si>
  <si>
    <t>The intensity of soluble 'lipofuscin-like' autofluorescences extracted from the brain of the freshwater crayfish, Cherax quadricarinatus, was compared with the concentration of morphological lipofuscin present in sections of the same tissue. This study represents the first quantitative demonstration that these soluble autofluorescences, previously attributable to lipofuscin or fluorescent age pigment (FAP), actually bear no quantitative relationship to it at all. This result confirms previous suspicions in the literature. In some cases the intensities of these unidentified soluble autofluorescences are positive linear or curvilinear functions of or an or body weight and, therefore, may give the misleading impression that they are related to age and derived from age pigment. It is strongly recommended that researchers, particularly on aquatic species, avoid using the original biochemical assay procedure for lipofuscin and its more recent modifications.</t>
  </si>
  <si>
    <t>UNIV QUEENSLAND,DEPT ZOOL,BRISBANE,QLD 4072,AUSTRALIA</t>
  </si>
  <si>
    <t>University of Queensland</t>
  </si>
  <si>
    <t>0531-5565</t>
  </si>
  <si>
    <t>EXP GERONTOL</t>
  </si>
  <si>
    <t>Exp. Gerontol.</t>
  </si>
  <si>
    <t>10.1016/0531-5565(95)02034-9</t>
  </si>
  <si>
    <t>Geriatrics &amp; Gerontology</t>
  </si>
  <si>
    <t>UN728</t>
  </si>
  <si>
    <t>WOS:A1996UN72800008</t>
  </si>
  <si>
    <t>Feller, G; Narinx, E; Arpigny, JL; Aittaleb, M; Baise, E; Genicot, S; Gerday, C</t>
  </si>
  <si>
    <t>Enzymes from psychrophilic organisms</t>
  </si>
  <si>
    <t>FEMS MICROBIOLOGY REVIEWS</t>
  </si>
  <si>
    <t>1st International Congress on Extremophiles</t>
  </si>
  <si>
    <t>JUN 02-06, 1996</t>
  </si>
  <si>
    <t>ESTORIL, PORTUGAL</t>
  </si>
  <si>
    <t>cold enzyme; psychrophile; Antarctic bacterium; adaptation to cold</t>
  </si>
  <si>
    <t>PROTEIN STABILITY; NUCLEOTIDE-SEQUENCE; ANTARCTIC BACTERIA; HISTIDINE-RESIDUES; MORAXELLA TA144; ALPHA-AMYLASE; SUBTILISIN; CLONING; LIPASE; TEMPERATURE</t>
  </si>
  <si>
    <t>Psychrophilic organisms such as micro-organisms and other ectothermic species living in polar, deep- sea or any constantly low temperature environments, produce enzymes adapted to function at low temperature. These enzymes are characterized by a high catalytic efficiency at low and moderate temperatures but are rather thermolabile. Due to their high specific activity and their rapid inactivation at temperatures as low as 30 degrees C, they offer, along with the producing micro-organisms, a great potential in biotechnology. The molecular basis of the adaptation of cold cu-amylase, subtilisin, triose phosphate isomerase from Antarctic bacteria and of trypsin from fish living in North Atlantic and in Antarctic sea waters have been studied. The comparison of the 3D structures obtained either by protein modelling or by X-ray crystallography (North Atlantic trypsin) with those of their mesophilic counterparts indicates that the molecular changes tend to increase the flexibility of the structure by a weakening of the intramolecular interactions and by an increase of the interactions with the solvent. For each enzyme, the most appropriate strategy enabling it to accommodate the substrate at a low energy cost is selected. There is a price to pay in terms of thermosensibility because the selective pressure is essentially oriented towards the harmonization of the specific activity with ambient thermal conditions. However, as demonstrated by site-directed mutagenesis experiments carried out on the Antarctic subtilisin, the possibility remains to stabilize the structure of these enzymes without affecting their high catalytic efficiency.</t>
  </si>
  <si>
    <t>UNIV LIEGE, INST CHEM, BIOCHEM LAB, B-4000 LIEGE, BELGIUM</t>
  </si>
  <si>
    <t>University of Liege</t>
  </si>
  <si>
    <t>0168-6445</t>
  </si>
  <si>
    <t>1574-6976</t>
  </si>
  <si>
    <t>FEMS MICROBIOL REV</t>
  </si>
  <si>
    <t>Fems Microbiol. Rev.</t>
  </si>
  <si>
    <t>2-3</t>
  </si>
  <si>
    <t>10.1111/j.1574-6976.1996.tb00236.x</t>
  </si>
  <si>
    <t>UN341</t>
  </si>
  <si>
    <t>WOS:A1996UN34100009</t>
  </si>
  <si>
    <t>Zotos, A; Taylor, KDA</t>
  </si>
  <si>
    <t>Partial purification and characterization of proteases from Norway lobster (Nephrops norvegicus) and their role in the phenolase activation process</t>
  </si>
  <si>
    <t>FOOD CHEMISTRY</t>
  </si>
  <si>
    <t>ANTARCTIC KRILL; PROTEINASES; MUSCLE</t>
  </si>
  <si>
    <t>Proteolytic activity in Norway lobster (Nephrops norvegicus) was studied. An improved separation and partial purification of the three proteases (designated as proteases I, II and III) was achieved from Norway lobster heads by a combination of acetone precipitation and DEAE-Sepharose CL-6B column chromatography. The purification achieved was 63-, 25- and 217-fold at pH 8.2, and 40-, 25- and 160-fold at pH 6.4 for protease I, II and III, respectively. With casein as substrate, protease III was most active at pH 8.2, whilst proteases I and II showed activity over a wide range of pH. Protease III was characterized as an alkaline Zn-serine protease as it was strongly inhibited by PMSF, soybean trypsin inhibitor, Co2+, Mn2+ and 1-10 phenanthroline. Protease I was strongly inhibited by p-benzoquinone, iodoacetamide, heavy metals (Ag+, Cu2+) and 1-10 phenanthroline and was thus characterized as a Zn-thiol protease. Protease II was also inhibited by the same inhibitors as protease I (but to a lesser extent) and was characterized as a thiol protease. The molecular weights were determined to be 22.5, 45 and 42.5 kDa (with activity at 18 kDa) for proteases I, II and III, respectively. It was found that protease III activates phenolase at pH 8.2, whilst proteases II and I can activate phenolase at both pH 6.7 and 8.2. (C) 1996 Published by Elsevier Science Ltd.</t>
  </si>
  <si>
    <t>Zotos, A (corresponding author), UNIV HUMBERSIDE,SCH APPL SCI &amp; TECHNOL,NUNS CORNER,GRIMSBY DN34 5BQ,S HUMBERSIDE,ENGLAND.</t>
  </si>
  <si>
    <t>ELSEVIER SCI LTD</t>
  </si>
  <si>
    <t>THE BOULEVARD, LANGFORD LANE, KIDLINGTON, OXFORD, OXON, ENGLAND OX5 1GB</t>
  </si>
  <si>
    <t>0308-8146</t>
  </si>
  <si>
    <t>FOOD CHEM</t>
  </si>
  <si>
    <t>Food Chem.</t>
  </si>
  <si>
    <t>10.1016/0308-8146(95)00158-1</t>
  </si>
  <si>
    <t>Chemistry, Applied; Food Science &amp; Technology; Nutrition &amp; Dietetics</t>
  </si>
  <si>
    <t>Chemistry; Food Science &amp; Technology; Nutrition &amp; Dietetics</t>
  </si>
  <si>
    <t>UJ750</t>
  </si>
  <si>
    <t>WOS:A1996UJ75000009</t>
  </si>
  <si>
    <t>Rebesco, M; Larter, RD; Camerlenghi, A; Barker, PF</t>
  </si>
  <si>
    <t>Giant sediment drifts on the continental rise west of the Antarctic Peninsula</t>
  </si>
  <si>
    <t>PACIFIC MARGIN</t>
  </si>
  <si>
    <t>Multichannel seismic reflection profiles from the continental rise west of the Antarctic Peninsula between 63 degrees and 69 degrees S show the growth of eight very large mound-shaped sedimentary bodies. MCS profiles and long-range side-scan sonar (GLORIA) images show the sea floor between mounds is traversed by channels originating in a dendritic pattern near the base of the continental slope. The mounds are interpreted as sediment drifts, constructed mainly from the fine-grained components of turbidity currents originating on the continental slope, entrained in a nepheloid layer within the ambient southwesterly bottom currents and redeposited down-current.</t>
  </si>
  <si>
    <t>OSSERV GEOFIS SPERIMENTALE,I-34016 TRIESTE,ITALY; BRITISH ANTARCTIC SURVEY,CAMBRIDGE CB3 0ET,ENGLAND</t>
  </si>
  <si>
    <t>Rebesco, M (corresponding author), UNIV PARMA,IST GEOL,VIALE SCI,I-43100 PARMA,ITALY.</t>
  </si>
  <si>
    <t>Camerlenghi, Angelo/O-1593-2013; Rebesco, Michele/B-7462-2014; Camerlenghi, Angelo/C-8816-2011; Camerlenghi, Angelo/AAG-3852-2019</t>
  </si>
  <si>
    <t>Camerlenghi, Angelo/0000-0002-8128-9533; Rebesco, Michele/0000-0002-9492-4081; Camerlenghi, Angelo/0000-0002-8128-9533; Larter, Robert/0000-0002-8414-7389</t>
  </si>
  <si>
    <t>10.1007/BF02202600</t>
  </si>
  <si>
    <t>UQ916</t>
  </si>
  <si>
    <t>WOS:A1996UQ91600004</t>
  </si>
  <si>
    <t>Jacobs, SS; Hellmer, HH; Jenkins, A</t>
  </si>
  <si>
    <t>Antarctic ice sheet melting in the Southeast Pacific</t>
  </si>
  <si>
    <t>MASS BALANCE; SHELF</t>
  </si>
  <si>
    <t>The first oceanographic measurements across a deep channel beneath the calving front of Pine Island Glacier reveal a sub-ice circulation driven by basal melting of 10-12 m yr(-1). A salt box model described here gives a melt rate similar to that of ice balance and numerical models, 5-50 times higher than averages for the George VI and Ross Ice Shelves. Melting is fueled by relatively warm Circumpolar Deep Water that floods the deep floor of the Amundsen and Bellingshausen Sea continental shelves, reaching the deep draft of this floating glacier. A revised melt rate for ice shelves in the Southeast Pacific sector raises circumpolar ice shelf melting to 756 Gt yr(-1). Given prior estimates of surface accumulation and iceberg calving, this suggests that the Antarctic Ice Sheet is currently losing mass to the ocean.</t>
  </si>
  <si>
    <t>COLUMBIA UNIV, LAMONT DOHERTY GEOL OBSERV, PALISADES, NY 10964 USA.</t>
  </si>
  <si>
    <t>Jenkins, Adrian/IUN-2406-2023</t>
  </si>
  <si>
    <t>Hellmer, Hartmut/0000-0002-9357-9853; Jenkins, Adrian/0000-0002-9117-0616</t>
  </si>
  <si>
    <t>MAY 1</t>
  </si>
  <si>
    <t>10.1029/96GL00723</t>
  </si>
  <si>
    <t>UK814</t>
  </si>
  <si>
    <t>WOS:A1996UK81400014</t>
  </si>
  <si>
    <t>Regulation of food provisioning in the Antarctic petrel Thalassoica antarctica</t>
  </si>
  <si>
    <t>Antarctica; body mass; body condition; reproductive effort; chick growth</t>
  </si>
  <si>
    <t>WANDERING ALBATROSS; FEEDING RATES; ENERGY COSTS; STORM-PETREL; MEAL SIZE; REPRODUCTION; INCUBATION; DIOMEDEA; ISLAND; CHICK</t>
  </si>
  <si>
    <t>1. Life-history theory predicts that individual birds should invest in reproduction according to their current body condition and the future prospects for survival and reproduction. Thus, it could be expected that current adult body condition should significantly influence food provisioning rates, food loads and concurrent chick growth in the Antarctic petrel. 2. In order to study the significance of parental body condition I correlated meal sizes, feeding frequencies and chick growth with the body condition of the parents. 3. There was a strong correlation between the average meal size delivered to a chick and its growth rare. Adult body condition at the time of hatching was strongly correlated with the average size of meals delivered to individual chicks. Male and female body condition at the time of hatching and average body condition of the pair at the first incubation shift and at hatching significantly influenced the body mass of the chick on day 30. Male body condition and the average body condition of the pair correlated significantly with the growth rate of the chick. 4. The difference in body mass at the age of 30 days of chicks from parents with good body condition compared with chicks from parents with poorer body condition was nearly double that expected. 5. The results strongly suggest that the effort spent during the chick-rearing period, and thus reproductive success, is regulated by the body condition of the parents.</t>
  </si>
  <si>
    <t>Lorentsen, SH (corresponding author), NORWEGIAN INST NAT RES, TUNGASLETTA 2, N-7005 TRONDHEIM, NORWAY.</t>
  </si>
  <si>
    <t>1365-2656</t>
  </si>
  <si>
    <t>10.2307/5884</t>
  </si>
  <si>
    <t>UM116</t>
  </si>
  <si>
    <t>WOS:A1996UM11600013</t>
  </si>
  <si>
    <t>Marchese, PJ; Gordon, AL</t>
  </si>
  <si>
    <t>The eastern boundary of the Gulf Stream recirculation</t>
  </si>
  <si>
    <t>NORTH-ATLANTIC OCEAN; POTENTIAL VORTICITY; STATISTICAL DESCRIPTION; SOFAR FLOATS; CIRCULATION; VARIABILITY; SALINITY; WATER; GYRE; TEMPERATURE</t>
  </si>
  <si>
    <t>A meridionally aligned thermocline front near 60W in the subtropical North Atlantic is revealed by the 1992 Trident data set. The front separates saltier thermocline water to the east from less salty water to the west. The eastern water is subjected to excess evaporation of the subtropics, while the western water is fed by lower salinity Gulf Stream water, which derives water from the wet tropical Atlantic. It is suggested that the front marks the eastern edge of the Gulf Stream recirculation cell, hence refer to it as the recirculation front. ?The surface layer displays a fan-like TIS scatter above the 18 degrees C Subtropical Mode Water, with the fresher surface water located west of the recirculation front, and a subsurface salinity maximum to the east. In the lower thermocline (8 to 12 degrees C) there is a step-like salinity increase of about 0.04 toward the east as measured along isotherms, producing two modes in the TIS scatter. At the intermediate water level (approximately in the 4 to 8 degrees C range) the extent of the low salinity Antarctic Intermediate Water and salty Mediterranean outflow water are also reflected in the position of the recirculation front. That the front marks the easternmost extent of the Gulf Stream recirculation is supported by the potential vorticity, which reveals a region of high homogeneous values within the recirculation cell. East of the front, the potential vorticity field is sloped along isopycnals indicating the meridional flow of the Sverdrup interior. Mapping of the recirculation front using archived data reveals that it extends deep into the subtropical convergence zone (STCZ), a region whose fronts have all been previously attributed to Ekman convergence.</t>
  </si>
  <si>
    <t>Marchese, PJ (corresponding author), COLUMBIA UNIV,LAMONT DOHERTY GEOL OBSERV,PALISADES,NY 10964, USA.</t>
  </si>
  <si>
    <t>KLINE GEOLOGY LABORATORY</t>
  </si>
  <si>
    <t>YALE UNIV, NEW HAVEN, CT 06520</t>
  </si>
  <si>
    <t>10.1357/0022240963213510</t>
  </si>
  <si>
    <t>UN282</t>
  </si>
  <si>
    <t>WOS:A1996UN28200006</t>
  </si>
  <si>
    <t>Tsuchiya, M; Talley, LD</t>
  </si>
  <si>
    <t>Water-property distributions along an eastern Pacific hydrographic section at 135W</t>
  </si>
  <si>
    <t>SHALLOW SALINITY MINIMA; NORTH PACIFIC; OCEAN; HAWAII; CIRCULATION; FLOW</t>
  </si>
  <si>
    <t>As part of the World Ocean Circulation Experiment, full-depth CTD/hydrographic measurements with high horizontal and vertical resolutions were made in June-August 1991 along a line extending from 34N to 33S at a nominal longitude of 135W with an additional short leg that connects it to the California coast roughly along 34N. The line spans the major part of the subtropical and intertropical circulation regime of the eastern North and South Pacific. The primary purpose of this paper is to present vertical sections of various properties from CTD and discrete water-sample measurements along this line and to give an overview of some important features as a basis for more comprehensive basin-scale studies. These features include: the frontal structures found in the surface-layer salinity field in the North Pacific; relatively high-salinity water that dominates the subpycnocline layer between the equator and 17N; troughs of the subpycnocline isopycnals for 26.8-27.5 sigma(theta) found at 12N and 12.5S; a permanent thermostad at 9-10 degrees C observed between 4.5N and 15N; the pycnostad of the Subantarctic Mode Water centered at 27.0-27.05 sigma(theta) and developed south of 22S; two types of the Antarctic Intermediate Water representing the subtropical and equatorial circulation regimes; a thick tongue of high silica centered at 3000 m (45.8 sigma(4)) and extending southward across the entire section; deep (2000-3000 m) westward flows at 5-8N and 10-15S separated by an eastward flow at 1-2S; and dense, cold, oxygen-rich, nutrient-poor bottom waters, which are associated with fracture zones and believed to represent the pathways of eastward flows into the Northeast Pacific Basin of the bottom waters separated from the northward-flowing western boundary undercurrent. This work once again demonstrates the usefulness of long lines of high-quality, high-resolution hydrographic stations such as the one described herein in advancing the understanding of the large-scale ocean circulation.</t>
  </si>
  <si>
    <t>UNIV CALIF SAN DIEGO, SCRIPPS INST OCEANOG, LA JOLLA, CA 92093 USA.</t>
  </si>
  <si>
    <t>Talley, Lynne/0000-0003-1574-729X</t>
  </si>
  <si>
    <t>10.1357/0022240963213583</t>
  </si>
  <si>
    <t>WOS:A1996UN28200007</t>
  </si>
  <si>
    <t>Virtue, P; Nichols, PD; Boon, PI</t>
  </si>
  <si>
    <t>Simultaneous estimation of microbial phospholipid fatty acids and diether lipids by capillary gas chromatography</t>
  </si>
  <si>
    <t>JOURNAL OF MICROBIOLOGICAL METHODS</t>
  </si>
  <si>
    <t>3rd International Symposium on the Interface Between Analytical Chemistry and Microbiology - Analytical Chemistry in Environmental Toxicology</t>
  </si>
  <si>
    <t>MAR 12-15, 1995</t>
  </si>
  <si>
    <t>KNOXVILLE, TN</t>
  </si>
  <si>
    <t>archaea; methanogen; gas chromatography; diether lipid; phospholipid fatty acid</t>
  </si>
  <si>
    <t>COMMUNITY STRUCTURE; BIOMASS; METHANOTROPHS; SEDIMENTS; NOV</t>
  </si>
  <si>
    <t>The simultaneous measurement of specific phospholipid ester-linked fatty acids (PLFA) and diether lipids was achieved using high temperature capillary gas chromatography (GC). A GC method was developed and used to simultaneously determine diether lipid and PLFA content in the same GC run. The key features of the method were a slow (1 degrees C/min) temperature ramp through the fatty acid region of the chromatogram followed by a high temperature ramp where the diether lipid eluted. Using this method on both pure bacterial cultures and aquatic sediments, resolution was achieved of the diether lipid and the PLFA, including novel C-16 and C-18 monounsaturated fatty acids derived from methanotrophs.</t>
  </si>
  <si>
    <t>UNIV TASMANIA,INST ANTARCTIC &amp; SO OCEAN STUDIES,HOBART,TAS 7001,AUSTRALIA; UNIV TASMANIA,ANTARCTIC CRC,HOBART,TAS 7001,AUSTRALIA; VICTORIA UNIV TECHNOL ST ALBANS,DEPT ENVIRONM MANAGEMENT,MELBOURNE,VIC 3000,AUSTRALIA</t>
  </si>
  <si>
    <t>University of Tasmania; University of Tasmania; Victoria University</t>
  </si>
  <si>
    <t>Virtue, P (corresponding author), CSIRO,DIV OCEANOG,GPO BOX 1538,HOBART,TAS 7001,AUSTRALIA.</t>
  </si>
  <si>
    <t>0167-7012</t>
  </si>
  <si>
    <t>J MICROBIOL METH</t>
  </si>
  <si>
    <t>J. Microbiol. Methods</t>
  </si>
  <si>
    <t>10.1016/0167-7012(95)00095-X</t>
  </si>
  <si>
    <t>Biochemical Research Methods; Microbiology</t>
  </si>
  <si>
    <t>Biochemistry &amp; Molecular Biology; Microbiology</t>
  </si>
  <si>
    <t>UV685</t>
  </si>
  <si>
    <t>WOS:A1996UV68500008</t>
  </si>
  <si>
    <t>Ivchenko, VO; Richards, KJ; Stevens, DP</t>
  </si>
  <si>
    <t>The dynamics of the Antarctic Circumpolar Current</t>
  </si>
  <si>
    <t>BETA-PLANE CHANNEL; SOUTHERN-OCEAN; GENERAL-CIRCULATION; WIND-DRIVEN; MODEL; TOPOGRAPHY; EDDIES; FLOWS</t>
  </si>
  <si>
    <t>The dynamics of the Antarctic Circumpolar Current (ACC) in a near-eddy-resolving model of the Southern Ocean (FRAM) are investigated. A streamwise coordinate system is used, rather than a more conventional approach of considering zonally averaged quantities. The motivation for this approach is the large deviation from a purely zonal flow made by the current. Comparisons are made with a zonal-mean analysis of the same model. It is found that the topographic form drag is the main sink of the momentum that is input by the wind. However, in contrast to a zonal-mean analysis other terms, namely, horizontal mixing, bottom friction, and advection of momentum, are no longer negligible. The total effect of transient eddies is to produce a drag on the mean how, again in contrast to the zonally averaged case. The vertical penetration of stress is considered. A generalized formula is derived for the interfacial form stress averaged along a convoluted path and that includes nonquasigeostrophic effects. The interfacial form stress is found to be related not only to the local wind stress but also to changes in stratification and the Coriolis parameter along the path of integration. The vertical gradient of the extra terms is found to be proportional to the quasi-meridional velocity averaged along an isopycnic surface. Using the model data, the nonquasigeostrophic effects are found to be important, particularly toward the northern flank of the ACC. Relating the vertical shear of the flow to the interfacial form stress, it is shown that the vertical structure of the how is set by a combination of the wind stress and the meridional overturning. There is, therefore, an intimate linking of the wind and thermohaline-driven circulations.</t>
  </si>
  <si>
    <t>UNIV E ANGLIA, SCH MATH, NORWICH NR4 7TJ, NORFOLK, ENGLAND</t>
  </si>
  <si>
    <t>UNIV SOUTHAMPTON, DEPT OCEANOG, SOUTHAMPTON SO17 1BJ, HANTS, ENGLAND.</t>
  </si>
  <si>
    <t>Stevens, David/F-2509-2010</t>
  </si>
  <si>
    <t>Stevens, David/0000-0002-7283-4405</t>
  </si>
  <si>
    <t>10.1175/1520-0485(1996)026&lt;0753:TDOTAC&gt;2.0.CO;2</t>
  </si>
  <si>
    <t>UL085</t>
  </si>
  <si>
    <t>Bronze, Green Accepted</t>
  </si>
  <si>
    <t>WOS:A1996UL08500007</t>
  </si>
  <si>
    <t>Hirst, AC; Jackett, DR; McDougall, TJ</t>
  </si>
  <si>
    <t>The meridional overturning cells of a world ocean model in neutral density coordinates</t>
  </si>
  <si>
    <t>GENERAL-CIRCULATION MODELS; WATER</t>
  </si>
  <si>
    <t>A comparison is made of the meridional overturning circulation in a coarse-resolution World Ocean model when the integration is performed along (i) level, (ii) potential density, and (iii) neutral density surfaces. In the level-surface calculation, all the usual cells are evident, including the Atlantic ''conveyor,'' the Deacon cell, and the direct Antarctic cell. In the potential or neutral density calculations, all cells remain present; however, the Deacon cell is greatly reduced in strength (to just a few Sverdrups). An analysis of the thermodynamics underlying the dianeutral motion is conducted. Most dianeutral motion results from fluxes associated with the vertical diffusivity and the (unphysical) horizontal diffusivity. Caballing is not important, despite the inclusion of isopycnal diffusivity. The mechanism of the residual Deacon cell involves densification near 40 degrees S resulting from fluxes associated with the horizontal diffusivity. Horizontal diffusivity results in substantial dianeutral motion in several other parts of the ocean. Most significant is motion toward lesser density in the far Southern Ocean, which integrates zonally and between 67 degrees S and 57 degrees S to give a transport of about 25 Sv across density surfaces. This transport dominates other dianeutral transports at high density in the ocean interior and indicates serious distortion of the solution by the horizontal diffusivity. A second model run is conducted where the horizontal diffusivity is reduced to near the (experimentally determined) limit for the numerical integrity of water properties on the large scale. Dianeutral transports associated with horizontal diffusivity generally decline modestly. In neutral density coordinates, the Deacon cell now vanishes almost completely. The Deacon cell of the level-surface integration results mainly from large-scale isopycnal motions occurring on sloping density surfaces, which superpose to yield a cell upon zonal integration at constant depth. Finally, it is apparent that the neutral density coordinate provides a clearer picture of the ocean circulation than do potential density coordinates, because of inherent ambiguity in choosing the reference pressure of potential density.</t>
  </si>
  <si>
    <t>Hirst, AC (corresponding author), CSIRO,DIV ATMOSPHER RES,PRIVATE BAG 1,MORDIALLOC,VIC 3195,AUSTRALIA.</t>
  </si>
  <si>
    <t>10.1175/1520-0485(1996)026&lt;0775:TMOCOA&gt;2.0.CO;2</t>
  </si>
  <si>
    <t>WOS:A1996UL08500008</t>
  </si>
  <si>
    <t>Willan, RCR</t>
  </si>
  <si>
    <t>The Moores Peak Formation, a Cretaceous debris avalanche deposit in the Antarctic Peninsula Volcanic Group, Livingston Island, South Shetland Islands</t>
  </si>
  <si>
    <t>JOURNAL OF SOUTH AMERICAN EARTH SCIENCES</t>
  </si>
  <si>
    <t>HYDROTHERMAL VEINS; WILLIAMS POINT; EVOLUTION; BRECCIAS</t>
  </si>
  <si>
    <t>The Moores Peak Formation occurs on eastern Hurd Peninsula, Livingston Island, part of the South Shetland Island volcanic arc, which was active during Mesozoic and Cenozoic times. The rocks were formerly described as deformed Miers Bluff Formation (MBF) turbidites of early Triassic age. More recent work identified lithogically distinctive sedimentary and volcanic breccias in an ambiguous stratigraphic position, possibly belonging to the underlying turbiditic accretionary complex, or to the overlying volcanic sequence of ?Cretaceous age (Antarctic Peninsula Volcanic Group - APVG), or representing a formation in between the MBF and APVG. New mapping reinterprets the Moores Peak Formation as a c. 150 m thick megabreccia unit unconformably overlying the MBF, and forming part of the mid- to late Cretaceous APVG. The megabreccia consists of sheared angular clasts and large blocks of lithified, deformed and hydrothermally altered sandstone, distal turbidite, mudstone and conglomerate (derived from the MBF), and volcanic breccia and tuff and lava clasts (typical of the APVG), supported in a matrix of pulverized sedimentary and volcanic material, with relatively abundant epidote and clinozoisite. Jigsaw-breccias, irregular colour domains and intra-block shears indicate that the breccias formed as subaerial debris-avalanches from an area of uplifted pre-volcanic basement (MBF) overlain by volcanic rocks. Hydrothermal alteration contributed to weakening of the uplifted rocks. Collapse of large volcanic edifices results in sudden decompression of underlying basement and contained hydrothermal systems, resulting in solution boiling, hydraulic brecciation, and mineral deposition. The MBF hosts a laterally extensive quartz vein and breccia system 3 km west of Moores Peak, which may have formed as a result of a stratovolcano collapse event similar to that represented by the Moores Peak Formation. Copyright (C) 1996 Elsevier Science Ltd &amp; Earth Sciences &amp; Resource Institute</t>
  </si>
  <si>
    <t>Willan, RCR (corresponding author), BRITISH ANTARCTIC SURVEY,NERC,HIGH CROSS,MADINGLEY RD,CAMBRIDGE CB3 0ET,ENGLAND.</t>
  </si>
  <si>
    <t>0895-9811</t>
  </si>
  <si>
    <t>J S AM EARTH SCI</t>
  </si>
  <si>
    <t>J. South Am. Earth Sci.</t>
  </si>
  <si>
    <t>MAY-JUL</t>
  </si>
  <si>
    <t>10.1016/0895-9811(96)00011-9</t>
  </si>
  <si>
    <t>VU245</t>
  </si>
  <si>
    <t>WOS:A1996VU24500010</t>
  </si>
  <si>
    <t>Smellie, JL; Pallas, R; Sabat, F; Zheng, X</t>
  </si>
  <si>
    <t>Age and correlation of volcanism in central Livingston Island, South Shetland Islands: K-Ar and geochemical constraints</t>
  </si>
  <si>
    <t>ANTARCTIC PENINSULA; BRANSFIELD STRAIT; WILLIAMS POINT; ROCKS</t>
  </si>
  <si>
    <t>Volcanic sequences in central Livingston Island can be divided into two broad groups. The older group consists of basalt-dacite lavas, elastic rocks and associated hypabyssal intrusions. The lavas are lithologically and compositionally similar to other pre-Pliocene, volcanic are lavas in the South Shetland Islands. The outcrops vary from relatively fresh (at Cape Shirreff, Hannah Point and Siddons Point) to indurated and pervasively altered (at Mount Bowles, Burdick Peak and Hurd Peninsula). Samples from the fresh outcrops yielded Late Cretaceous ages for eruption or intrusion, ranging from 90.2 +/- 5.6 Ma at Cape Shirreff, to 73.0 +/- 2.3 at Siddons Point. Chemical analyses of the lavas suggest that the sequences at these two outcrops can probably be correlated stratigraphically with the Byers Group and Coppermine Formation, respectively. Two samples from Hannah Point yielded conflicting ages of 87.9 +/- 2.6 Ma and 67.5 +/- 2.5 Ma from the centre and top of the sequence, respectively. The stratigraphical affinities of the Hannah Point sequence cannot yet be determined unambiguously but it is unlikely to be part of the Byers Group. All of the samples from the altered outcrops (which correspond to the Mount Bowles Formation) yielded Eocene-Oligocene K-Ar ages (44.4 to 35.0 Ma), interpreted as reset ages related to the emplacement and cooling of a nearby Eocene tonalite pluton responsible for much of the alteration, and also dated in this study (43.3 +/- 2.8 Ma). A Cretaceous eruptive age (possibly Late Cretaceous) for the altered outcrops is likely but cannot yet be proven. By contrast, the younger group consists of degraded basalt lava flows, tuff cone and tuff ring remnants, which are part of the Inott Point Formation. The lavas are very fresh and Pleistocene or Recent in age (less than or equal to 1 Ma). They are compositionally distinctive and are indistinguishable from supra-subduction alkali basalts preserved elsewhere in Livingston, Greenwich and Penguin islands. Copyright (C) 1996 Elsevier Science &amp; Earth Sciences &amp; Resources Institute</t>
  </si>
  <si>
    <t>Smellie, JL (corresponding author), BRITISH ANTARCTIC SURVEY,NERC,HIGH CROSS,MADINGLEY RD,CAMBRIDGE CB3 0ET,ENGLAND.</t>
  </si>
  <si>
    <t>Pallas Serra, Raimon/N-6895-2013</t>
  </si>
  <si>
    <t>Pallas Serra, Raimon/0000-0002-2768-6466; Sabat, Francesc/0000-0002-9188-2234</t>
  </si>
  <si>
    <t>10.1016/0895-9811(96)00012-0</t>
  </si>
  <si>
    <t>WOS:A1996VU24500011</t>
  </si>
  <si>
    <t>Gleitz, M; Kukert, H; Riebesell, U; Dieckmann, GS</t>
  </si>
  <si>
    <t>Carbon acquisition and growth of Antarctic sea ice diatoms in closed bottle incubations</t>
  </si>
  <si>
    <t>Antarctica; sea ice microalgae; carbon uptake; growth; dissolved inorganic carbon; pH; oxygen</t>
  </si>
  <si>
    <t>WEDDELL SEA; MARINE-PHYTOPLANKTON; PACK ICE; ISOTOPE FRACTIONATION; ORGANIC-MATTER; WINTER; PRODUCTIVITY; PHYSIOLOGY; DELTA-C-13; DIOXIDE</t>
  </si>
  <si>
    <t>Mixed cultures of 4 polar diatoms regularly found in Antarctic pack ice were grown over 20 d in closed bottles at high light (200 to 250 mu mol photons m(-2) s(-1)) and at 0 degrees C in order to investigate growth physiology and biomass production under conditions simulating the sea ice habitat during summer. Species tested were: Chaetoceros cf. neogracile, Fragilariopsis cylindrus, Thalassiosira antarctica and Porosira pseudodenticulata. Initially, all species grew exponentially, but exponential growth ceased for P. pseudodenticulata and T. antarctica after 6 d, for F. cylindrus after 8 d, and for C. cf. neogracile after 10 d. Slight increases in cell number were observed for all species 2 d later. Peak biomass amounted to 140 mu g chl a (850 mu mol particulate organic carbon, POC) 1(-1). At the same time, concentrations of dissolved inorganic carbon (DIC) were reduced by 1000 mu M, oxygen concentrations increased to 1400 mu M, and pH increased to 10.5. At this stage, a substantial decline in plasma-containing cells was recorded for F. cylindrus. C. cf. neogracile accounted for 80%, and C. cf. neogracile and F. cylindrus accounted for &gt;95% of total carbon biomass. The carbon isotope composition of POC (expressed as delta(13)C) increased from -24 to -9 parts per thousand during the experiment. Model calculations showed that diffusive uptake of dissolved CO2 satisfied cellular carbon demand for all species except P. pseudodenticulata at CO2(aq) concentrations &gt;0.5 mu M, whereas direct HCO3- utilization was observed for C. cf. neogracile below this concentration. Our data confirm that intense photosynthetic carbon assimilation may lead to profound chemical changes in isolated interstitial brine solutions, with significant consequences for sea ice biota. We propose that the capacity to efficiently utilize ambient DIC, possibly mediated by virtue of favorable surface to volume ratios as well as active pathways of inorganic carbon acquisition, favors growth of small diatoms, and may be an important factor driving ice algal species succession during summer blooms. Since only 2 species continued to grow in fresh medium following experimental incubation (C. cf. neogracile and P. pseudodenticulata), differential tolerance to chemical variations may influence the seeding potential of ice algae following release into the open water.</t>
  </si>
  <si>
    <t>Gleitz, M (corresponding author), ALFRED WEGENER INST POLAR &amp; MARINE RES, POSTFACH 120161, D-27515 BREMERHAVEN, GERMANY.</t>
  </si>
  <si>
    <t>Riebesell, Ulf/AAC-9717-2020; Dieckmann, Gerhard S/B-4307-2010</t>
  </si>
  <si>
    <t>Riebesell, Ulf/0000-0002-9442-452X</t>
  </si>
  <si>
    <t>10.3354/meps135169</t>
  </si>
  <si>
    <t>UQ145</t>
  </si>
  <si>
    <t>Green Accepted, Bronze</t>
  </si>
  <si>
    <t>WOS:A1996UQ14500016</t>
  </si>
  <si>
    <t>Archer, SD; Leakey, RJG; Burkill, PH; Sleigh, MA; Appleby, CJ</t>
  </si>
  <si>
    <t>Microbial ecology of sea ice at a coastal Antarctic site: Community composition, biomass and temporal change</t>
  </si>
  <si>
    <t>sea ice; Antarctica; micro-organisms; carbon; biomass</t>
  </si>
  <si>
    <t>SPRING-SUMMER TRANSITION; MCMURDO-SOUND; PACK ICE; WEDDELL SEA; MICROALGAL COMMUNITY; BACTERIAL PRODUCTION; EAST-ANTARCTICA; BRINE COMMUNITY; CARBON-DIOXIDE; WATER-COLUMN</t>
  </si>
  <si>
    <t>The coastal sea ice in the vicinity of Davis Station, Antarctica (68 degrees 35' S, 77 degrees 58' E), supported a diverse microbial community which varied in composition and biomass in response to increasing insolation and temperature during the austral summer. To understand more fully the fate of photosynthetically fixed carbon in sea ice, we examined the dynamics of community composition, biomass and production in autotrophs, heterotrophic protozoa and bacteria. The microbial community inhabiting the bottom few centimeters of land fast ice differed markedly from the interior communities in taxonomic composition and biomass and in the timing and fate of production. Total microbial biomass integrated throughout the ice depth declined during the season from a mean of 1150 mg C m(-2) on 17 November to 628 mg C m(-2) by 22 December. This largely reflected a decrease in the biomass of the bottom ice community which was dominated by the diatom Entomoneis spp. In contrast, the biomass of the interior ice community increased during summer and was dominated by autotrophic forms &lt;20 mu m in length with a small dinoflagellate, Gymnodinium sp., becoming particularly abundant. Heterotrophic protozoa, composed of mainly nanoflagellate, euglenoid and dinoflagellate taxa, contributed between 16 and 19% of the total integrated microbial biomass in the interior ice and between 1 and 11% in the bottom ice. The biomass of heterotrophic protozoa increased throughout the ice depth during summer and estimated taxon-specific net growth rates ranged between 0.168 d(-1) for a heterotrophic euglenoid and 0.05 d(-1) for the heterotrophic nanoflagellate population over a 23 d period. Bacterial biomass varied by several orders of magnitude between ice depths mainly due to the occurrence of an abundant population of large epiphytic bacteria attached to Entomoneis; spp. in the bottom ice. However, bacterial biomass contributed a similar proportion of between 4 and 16% of the total microbial biomass in both interior and bottom ice. The biomass of unattached bacteria increased throughout the ice depth during summer and exhibited an estimated net growth rate of 0.05 d(-1). These data are used to quantify autotrophic production in bottom and interior communities, to estimate the flux of carbon to heterotrophs and to illustrate the complexity of the trophic interactions in coastal sea ice.</t>
  </si>
  <si>
    <t>PLYMOUTH MARINE LAB, PLYMOUTH PL1 3DH, DEVON, ENGLAND; UNIV SOUTHAMPTON, DEPT BIOL, SOUTHAMPTON SO16 7PX, HANTS, ENGLAND</t>
  </si>
  <si>
    <t>Plymouth Marine Laboratory; University of Southampton</t>
  </si>
  <si>
    <t>10.3354/meps135179</t>
  </si>
  <si>
    <t>WOS:A1996UQ14500017</t>
  </si>
  <si>
    <t>DiesterHaass, L; Robert, C; Chamley, H</t>
  </si>
  <si>
    <t>The Eocene-oligocene preglacial-glacial transition in the Atlantic sector of the Southern Ocean (ODP site 690)</t>
  </si>
  <si>
    <t>DEEP-SEA SEDIMENTS; CARBONATE DISSOLUTION; BENTHIC FORAMINIFERA; EQUATORIAL PACIFIC; MAUD RISE; CLIMATE; PALEOCEANOGRAPHY; PRESERVATION; HISTORY; OPAL</t>
  </si>
  <si>
    <t>High resolution interdisciplinary analyses of the clay and coarse (&gt;40 mu m) fractions of ODP Leg 113 Site 690 Eocene-Oligocene sediments on the flank of the Maud Rise, provide information on paleoproductivity, water masses, paleoclimate and erosion in the Antarctic range as well as on the cyclicity of these processes. Three time intervals are distinguished: (1)The middle Eocene, characterized by (a) nearly pure smectites, (b) productivity varying between relatively high values in the 42-44 Ma interval to very low values after 42, Ma, and (c) cyclic variations which correspond to changes in clay mineral associations. A warm saline deep water mass is inferred to have protected carbonate shells against dissolution at Site 690. We interpret the abundant mica in the coarse fraction as distributed by intermediate currents. (2) The latest middle Eocene-late Eocene, characterized by low productivity values increasing with time. Kaolinite and illite concentrations also increase. Since the middle/late Eocene boundary mixing in the water column, which starts during a cooling event, causes similar clay mineral assemblages at Site 690 and at Site 689 on top of Maud Rise. (3) The Oligocene, separated from the Eocene by a hiatus, is characterized by high productivity, highly increased amounts of illite and other minerals originating from erosion and physical weathering of Antarctica, and by cyclic variations of clay mineral indices which appear to be synchronous with productivity variations with a 400-450 kyr cyclicity. Six periods of strong carbonate dissolution associated with low productivity levels are attributed to incursions of cold carbonate aggressive bottom water of a ''Proto-AABW'' type.</t>
  </si>
  <si>
    <t>CTR OCEANOL MARSEILLE, F-13288 MARSEILLE 09, FRANCE; UNIV LILLE 1, URA 719 CNRS, F-59655 VILLENEUVE DASCQ, FRANCE</t>
  </si>
  <si>
    <t>Centre National de la Recherche Scientifique (CNRS); Universite de Lille - ISITE; Universite de Lille</t>
  </si>
  <si>
    <t>DiesterHaass, L (corresponding author), UNIV SAARLAND, FACHRICHTUNG GEOG, D-66041 SAARBRUCKEN, GERMANY.</t>
  </si>
  <si>
    <t>ROBERT, Christian/0000-0003-1324-1295</t>
  </si>
  <si>
    <t>10.1016/0025-3227(95)00174-3</t>
  </si>
  <si>
    <t>UQ391</t>
  </si>
  <si>
    <t>WOS:A1996UQ39100001</t>
  </si>
  <si>
    <t>Boltovskoy, E; Boltovskoy, D; Correa, N; Brandini, F</t>
  </si>
  <si>
    <t>Planktic foraminifera from the southwestern Atlantic (30 degrees-60 degrees S): Species-specific patterns in the upper 50 m</t>
  </si>
  <si>
    <t>WEST-EQUATORIAL PACIFIC; ARGENTINE BASIN; CIRCULATION; BRAZIL; ZOOPLANKTON; CURRENTS; SOUTH; OCEAN</t>
  </si>
  <si>
    <t>Planktic foraminifers were studied in 96 samples collected in the southwestern Atlantic (30 degrees-60 degrees S, along 53 degrees W) in November 1993, mainly from depths between 0 and 50 m. Very high proportions of juveniles (unidentified) were present throughout the area, especially north of 37 degrees S, where they accounted for up to 70-80% of all shells recorded. For most species no clear vertical specific stratification was detected in the 0-50 m layer. Zoogeographic grouping of the 18 species identified allowed the defining of 5 distinct zones along the transect: Subtropical (north of 31 degrees S, 80% warm water individuals); Warm-Transitional (34 degrees-37 degrees S, 35% warm water); Transitional (37 degrees-49 degrees S, 99% cold water); Subantarctic (49-55 degrees S, 100% cold water); and Antarctic (south of 56 degrees S, 100% cold water). Boundaries between foraminiferal assemblage zones are in good agreement with hydrological fronts described for the area, Comparison of the present data with planktic collections from the North Atlantic show large differences in the proportions of various taxa. In the 14-24 degrees C range, G. bulloides is much more abundant in the northern hemisphere than in the southern one, whereas G. quinqueloba, G. inflata and G, rubescens show the opposite trend. On the other hand, temperature-related percentage contributions within the 14 degrees-24 degrees C range indicate that the preferred thermic regimes of the 9 species considered are remarkably similar in the North and South Atlantic collections compared. The southernmost planktic distributional ranges of selected warm water taxa are roughly coincident with those established previously on the basis of surface sediments, disagreements being chiefly attributable to selective dissolution on the bottom. In contrast, at the bottom percentages of cold water foraminifers (G. bulloides, G, pachyderma) are significantly enhanced with respect to their planktic populations, and their sedimentary northward limits extend well beyond their maximum ranges in the upper-layer plankton. It is suggested that submergence of these cold water species and northward displacement at subsurface depths is chiefly responsible for the mismatching patterns observed. Dissimilar species proportions in both hemispheres and plankton-sediment uncoupling can conceivably engender erroneous conclusions when distributional data are used for paleoecologic reconstructions with the aid of numerical analyses such as the Imbrie-Kipp transfer-function technique.</t>
  </si>
  <si>
    <t>UNIV BUENOS AIRES,FAC CIENCIAS EXACTAS &amp; NAT,DEPT CIENCIAS BIOL,RA-1428 BUENOS AIRES,DF,ARGENTINA; CONSEJO NACL INVEST CIENTIF TECN,BUENOS AIRES,DF,ARGENTINA; SERV HIDROG NAVAL,RA-1271 BUENOS AIRES,DF,ARGENTINA; FED UNIV PARANA,CTR ESTUDOS MAR,BR-83255 PARAIBA,BRAZIL</t>
  </si>
  <si>
    <t>University of Buenos Aires; Consejo Nacional de Investigaciones Cientificas y Tecnicas (CONICET); Servicio de Hidrografia Naval; Universidade Federal do Parana</t>
  </si>
  <si>
    <t>Boltovskoy, E (corresponding author), MUSEO ARGENTINO CIENCIAS NAT BERNARDINO RIVADAVIA,AV ANGEL GALLARDO 470,RA-1405 BUENOS AIRES,DF,ARGENTINA.</t>
  </si>
  <si>
    <t>Brandini, Frederico/C-9402-2012; Boltovskoy, Demetrio/ITA-5729-2023</t>
  </si>
  <si>
    <t>Boltovskoy, Demetrio/0000-0003-3484-2954; Correa, Nancy/0000-0001-7769-0239; Brandini, Frederico/0000-0002-3177-4274</t>
  </si>
  <si>
    <t>10.1016/0377-8398(95)00076-3</t>
  </si>
  <si>
    <t>UP557</t>
  </si>
  <si>
    <t>WOS:A1996UP55700005</t>
  </si>
  <si>
    <t>Joyner, CC</t>
  </si>
  <si>
    <t>The 1991 Madrid Environmental Protection Protocol - Contributions to marine pollution law</t>
  </si>
  <si>
    <t>MARINE POLICY</t>
  </si>
  <si>
    <t>The 1991 Protocol on Environmental Protection to the Antarctic Treaty and its annexes contribute substantially to contemporary international law prohibiting marine pollution, As the Protocol approaches obtaining the number of ratifications necessary for entry into force, its relevance for international ocean law accordingly becomes more salient, Thus, measures in the Protocol and its annexes take on particular importance, as they are made to apply to all sources of pollution affecting the Southern Ocean ecosystem (i.e., sources from land, dumping, vessels, the atmosphere and the seabed), Such an all-encompassing approach well serves to bolster both the normative and policy framework for effecting antipollution marine law in the region. Copyright (C) 1996 Elsevier Science Ltd</t>
  </si>
  <si>
    <t>Joyner, CC (corresponding author), GEORGETOWN UNIV,DEPT GOVT,WASHINGTON,DC 20057, USA.</t>
  </si>
  <si>
    <t>BUTTERWORTH-HEINEMANN LTD</t>
  </si>
  <si>
    <t>0308-597X</t>
  </si>
  <si>
    <t>MAR POLICY</t>
  </si>
  <si>
    <t>Mar. Pol.</t>
  </si>
  <si>
    <t>10.1016/0308-597X(96)00012-7</t>
  </si>
  <si>
    <t>Environmental Studies; International Relations</t>
  </si>
  <si>
    <t>Environmental Sciences &amp; Ecology; International Relations</t>
  </si>
  <si>
    <t>UT639</t>
  </si>
  <si>
    <t>WOS:A1996UT63900001</t>
  </si>
  <si>
    <t>Sun, KM</t>
  </si>
  <si>
    <t>Freeze the tropical seas - An ice-cool prescription for the burning Spratly issues!</t>
  </si>
  <si>
    <t>Recently, the Spratly crisis erupted again, This time, a Sino-Filipino military confrontation took place In the Philippines-claimed area of the archipelago, Although both sides demonstrated a high degree of self-control, the old problem remains and could explode again at any time, The reason for the latest episode is not difficult to understand, Past efforts only touched upon the tip of the iceberg, While calling for shelving of the sovereignty issue, they never indicated how this was to be brought about and very little progress has been made in the negotiations in the past several years, The author submits that the only solution, for the present at least, is the Antarctic formula, Although one might argue that the Antarctic regime, at first sight, does not fit the Spratly situation, the legal foundation of the claims to the Spratlies is comparable to that in the Antarctic case, Moreover, there are no sector claims in the disputed area, which makes the Antarctic approach even more appropriate in the South China Sea. Copyright (C) 1996 Elsevier Science Ltd</t>
  </si>
  <si>
    <t>Sun, KM (corresponding author), NATL CHENGCHI UNIV, INST INT RELAT, TAIPEI, TAIWAN.</t>
  </si>
  <si>
    <t>10.1016/0308-597X(96)00010-3</t>
  </si>
  <si>
    <t>WOS:A1996UT63900002</t>
  </si>
  <si>
    <t>Armstrong, DC; Willan, RCR</t>
  </si>
  <si>
    <t>Orthomagmatic quartz and post-magmatic carbonate veins in a reported porphyry copper deposit, Andean intrusive suite, Livingston Island, South Shetland islands</t>
  </si>
  <si>
    <t>MINERALIUM DEPOSITA</t>
  </si>
  <si>
    <t>FLUID INCLUSIONS; SYSTEM; TEMPERATURES; SALINITY; CRYSTALLIZATION; MINERALIZATION; ENVIRONMENTS; SOLUBILITY; EVOLUTION; BATHOLITH</t>
  </si>
  <si>
    <t>A previously reported porphyry Cu + Mo deposit in an Eocene pluton within the South Shetland Island magmatic are has been re-interpreted as three distinct hydrothermal assemblages. The oldest assemblage (1) exsolved under confinement from the deep (similar to 6 km?) cooling magma whereas assemblages (2) and (3) formed during tectonic +/- magmatic episodes at depths of &lt; 1.5 km in the late Cenozoic. The three assemblages occur over the 5 x 11 km mapped in Barnard Point tonalite pluton. Assemblage (1) comprises shallowly dipping sheets of aplite, biotite + tourmaline pegmatite, massive 'grey' quartz, and quartz + tourmaline + bornite + chalcopyrite + molybdenite veins. Magnetite + tourmaline + chalcopyrite breccias have associated biotite, K-feldspar and muscovite alteration. Fluid inclusions indicate formation from hot (similar to 600 degrees C), saline (40 equivalent weight % NaCl + CaCl2) aqueous-carbonic fluids that exsolved from the partly consolidated magma. The primary control on solution chemistry and nature of fracturing was the depth of pluton emplacement. Assemblage (2) consists of steep, vuggy veins and country-rock breccias, with thick propylitic alteration selvages, cemented by microcrystalline quartz, complex intergrowths of FeMg carbonate, bladed barite and trace amounts of bornite and chalcopyrite. These rocks, previously described as breccia (sensu 'pebble') dykes in the porphyry complex, are reinterpreted as an influx of moderately hot (175-330 degrees C), weak to moderately saline (2-21 EWP NaCl), aqueous-carbonic fluids that underwent isobaric boiling at 0.8 to 1.3 km depth. Assemblage (3) consists of thin, hematitic fault infillings formed during a second episode of brittle faulting.</t>
  </si>
  <si>
    <t>Armstrong, DC (corresponding author), BRITISH ANTARCTIC SURVEY,NERC,HIGH CROSS,MADINGLEY RD,CAMBRIDGE CB3 0ET,ENGLAND.</t>
  </si>
  <si>
    <t>0026-4598</t>
  </si>
  <si>
    <t>MINER DEPOSITA</t>
  </si>
  <si>
    <t>Miner. Depos.</t>
  </si>
  <si>
    <t>10.1007/s001260050035</t>
  </si>
  <si>
    <t>UP588</t>
  </si>
  <si>
    <t>WOS:A1996UP58800004</t>
  </si>
  <si>
    <t>Belyaeva, AN; Gorshkov, AN; Shelagina, IA; Ilynsky, VV</t>
  </si>
  <si>
    <t>Origin and composition of alkanes in snow, ice and sea water in the vicinity of King George Island</t>
  </si>
  <si>
    <t>HYDROCARBONS</t>
  </si>
  <si>
    <t>The distribution and molecular alkane composition of sea water, surface microlayer, lake water, snow and ice in the vicinity of King George Island and on the island itself are discussed. This study aimed at the assessment of similiraty and difference between the source input and biotransformation of alkanes in the named objects in the antarctic environment. High content of alkanes C-27, C-24, C-28, C-20, C-18 and low content of C-29 are the characteristic features of the lake water, snow and ice. The alkane composition of the lake water is more similar to the show and ice alkanes than the sea water and surface microlayer indicating a stronger influence of thawed water on the formation of alkane composition in the lake water. Sea water and surface microlayer contains low quatities of terrestrial and pollutant alkanes that could be related to intensive transformation of the initial organic matter. Concentration effect of individual alkanes in the surface layer which is the highest for C-23, C-26, C-29 I C-32 and for C-20 can not be explained only by the sorption processes. It is supposed that selected accumulation of definite alkanes in the surface microlayer is caused by the local microbial transformation of the natural and pollutant organic matter.</t>
  </si>
  <si>
    <t>ARCTIC &amp; ANTARCTIC RES INST,ST PETERSBURG 199226,RUSSIA; MOSCOW MV LOMONOSOV STATE UNIV,MOSCOW,RUSSIA</t>
  </si>
  <si>
    <t>Arctic &amp; Antarctic Research Institute; Lomonosov Moscow State University</t>
  </si>
  <si>
    <t>Belyaeva, AN (corresponding author), PP SHIRSHOV OCEANOL INST,MOSCOW,RUSSIA.</t>
  </si>
  <si>
    <t>UZ803</t>
  </si>
  <si>
    <t>WOS:A1996UZ80300010</t>
  </si>
  <si>
    <t>Hayakawa, K; Handa, N; Ikuta, N; Fukuchi, M</t>
  </si>
  <si>
    <t>Downward fluxes of fatty acids and hydrocarbons during a phytoplankton bloom in the austral summer in Breid Bay, Antarctica</t>
  </si>
  <si>
    <t>ORGANIC GEOCHEMISTRY</t>
  </si>
  <si>
    <t>sinking particles; time-series sediment trap; the Antarctic Ocean; hydrocarbons; fatty acids; diatom bloom</t>
  </si>
  <si>
    <t>ICE DIATOM COMMUNITIES; NORTH-ATLANTIC OCEAN; SEA-ICE; BRANSFIELD STRAIT; ORGANIC-MATTER; PARTICLE-FLUX; PHAEODACTYLUM-TRICORNUTUM; ECOLOGICAL SIGNIFICANCE; MEDITERRANEAN-SEA; LIPID-COMPOSITION</t>
  </si>
  <si>
    <t>Vertical fluxes of fatty acids and hydrocarbons were measured in sinking particles collected by a time-series sediment trap in Breid Bay, Antarctica during the austral summer December 1985 to February 1986. Temporal variations in fatty acid fluxes were related to changes in growth of the overlying diatom population. High contents of 21:6 alkenes and 14:0, 16:0, 16:1, 20:5 acids of the sinking particles supported the idea that the source of the sinking organic matter was mainly diatoms. 21:6 Alkenes and 20:5 acids increased in the late exponential phase of the overlying diatom bloom. Branched C-25 alkenes were detected in the sinking particles. Measurements of changes in the fatty acid composition of the sinking particles were shown to provide useful information on the ecophysiological status of the phytoplankton population as the bloom progressed. Unsaturated fatty acid/saturated fatty acid ratios in the sinking particles indicated active growth of diatoms during the observations. High fluxes of 20:5 acids suggested a late exponential phase and a stationary phase of the overlying diatom bloom. Copyright (C) 1996 Elsevier Science Ltd</t>
  </si>
  <si>
    <t>NATL INST POLAR RES, ITABASHI KU, TOKYO 173, JAPAN; NAGOYA UNIV, INST HYDROSPHER ATMOSPHER SCI, CHIKUSA KU, NAGOYA, AICHI 46401, JAPAN</t>
  </si>
  <si>
    <t>Research Organization of Information &amp; Systems (ROIS); National Institute of Polar Research (NIPR) - Japan; Nagoya University</t>
  </si>
  <si>
    <t>Hayakawa, Kazuhide/0000-0001-9434-9729</t>
  </si>
  <si>
    <t>0146-6380</t>
  </si>
  <si>
    <t>1873-5290</t>
  </si>
  <si>
    <t>ORG GEOCHEM</t>
  </si>
  <si>
    <t>Org. Geochem.</t>
  </si>
  <si>
    <t>10.1016/0146-6380(96)00047-2</t>
  </si>
  <si>
    <t>VK943</t>
  </si>
  <si>
    <t>WOS:A1996VK94300003</t>
  </si>
  <si>
    <t>Bjorck, S; Olsson, S; EllisEvans, C; Hakansson, H; Humlum, O; deLirio, JM</t>
  </si>
  <si>
    <t>Late Holocene palaeoclimatic records from lake sediments on James Ross Island, Antarctica</t>
  </si>
  <si>
    <t>VESTFOLD HILLS; EVOLUTION; WATER; PENINSULA; DEPOSITION; CHEMISTRY; CLIMATE; CORES; ICE</t>
  </si>
  <si>
    <t>Sediment profiles from several lakes/ponds in the northern, ice-free area of James Ross Island, Antarctica, were the subject of a multi-disciplinary palaeoenvironmental investigation. The results, obtained from lithological, geomagnetic, geochemical and diatom analyses, and the frequency of Branchinecta eggs, were evaluated with multivariate statistics and provide a fairly detailed picture of climate change during the last 5000 years. New radiocarbon dates are combined with previously published C-14 dates, so as to date the palaeoenvironmental and palaeohydrological changes identified by the stratigraphic studies. In combination with the findings of glacial geological studies our data suggest that the Brandy Bay glacier began to recede rapidly just before 5000 yr B.P., due to calving and moisture starvation caused by cold and arid conditions. In one of the ponds studied gypsum began to precipitate as a consequence of these conditions when the influence of glacial meltwater ceased. This hypothesis was tested by hydrochemical modeling. At approximately 4200 yr B.P. the climate became more humid (and warmer) and the pond supported a fairly diverse biota, which included a variety of diatom species and, for example, Branchinecta gaini, a crustacean that feeds on benthic cyanobacterial mats. The Brandy Bay glacier probably advanced during this humid period, but the advance was interrupted by subsequent arid conditions which started at 3000 yr B.P. During this arid phase, glaciers became completely absent from the study area. As a result formerly large lakes, fed by glacial meltwater, transformed into small, enclosed, brackish water bodies that contained B. gaini. The arid and fairly cold conditions lasted for 1500-2000 years, until approximately 1200 yr B.P. when the aquatic systems expanded and their salinity was lowered as a result of increased snow accumulation and glacial expansion. The increased deposition of minerogenic matter caused by glacial erosion and meltwater inflow probably caused the disappearance of Branchinecta on James Ross Island. We regard this most recent phase as a period of increased humidity and warmth compared to the previous period, although the conditions appear to be less warm and humid than those which prevailed during the climatic optimum between 4200 and 3000 yr B.P. In spite of certain correlation problems we tentatively correlate our results to other studies of Holocene environments in Antarctica, and from that it can be suggested that the climatic optimum was of circumpolar significance. Therefore the climatic oscillations recorded in sediments on James Ross Island may reflect oscillations in the anticyclonic stormtracks and the strength of the high pressure cell over the inland ice sheet.</t>
  </si>
  <si>
    <t>LUND UNIV, DEPT QUATERNARY GEOL, S-22363 LUND, SWEDEN; BRITISH ANTARCTIC SURVEY, TERR &amp; FRESHWATER LIFE SCI DIV, CAMBRIDGE CB3 0ET, ENGLAND; UNIV COPENHAGEN, INST GEOG, DK-1350 COPENHAGEN K, DENMARK; INST ANTARTICO ARGENTINO, BUENOS AIRES, DF, ARGENTINA</t>
  </si>
  <si>
    <t>Lund University; UK Research &amp; Innovation (UKRI); Natural Environment Research Council (NERC); NERC British Antarctic Survey; University of Copenhagen; Instituto Antartico Argentino</t>
  </si>
  <si>
    <t>UNIV COPENHAGEN, INST GEOL, OSTER VOLDGADE 10, DK-1350 COPENHAGEN K, DENMARK.</t>
  </si>
  <si>
    <t>1872-616X</t>
  </si>
  <si>
    <t>10.1016/0031-0182(95)00086-0</t>
  </si>
  <si>
    <t>UQ026</t>
  </si>
  <si>
    <t>WOS:A1996UQ02600005</t>
  </si>
  <si>
    <t>Dearborn, JH; Hendler, G; Edwards, KC</t>
  </si>
  <si>
    <t>The diet of Ophiosparte gigas (Echinodermata: Ophiuroidea) along the Antarctic Peninsula, with comments on its taxonomic status</t>
  </si>
  <si>
    <t>Analyses of stomach contents of 121 adult Ophiosparte gigas Koehler 1922, collected along the western coast of the Antarctic Peninsula in 1981-1983, show that this species is an active predator and scavenger whose diet consists of representatives of at least 10 phyla. The top five prey groups are sponges, ophiuroids, bivalves, polychaetes and crustaceans by percentage frequency of occurrence, and ophiuroids, bivalves, polychaetes, amphipods and sponges by fullness relative volume. Rankings of prey by various frequency and volume measures vary among different sites suggesting that Ophiosparte gigas is an opportunistic feeder. Significant differences in diet, feeding behavior and morphological characteristics related to feeding, and others, including composition of the integument and structure of the oral and dental plates, show the conventional placement of the monotypic genus Ophiosparte in the Ophiacanthidae is not justified. We suggest placement in the Ophiomyxidae but formal designation within a sub-family must await a thorough revision of the suborder Ophiomyxina.</t>
  </si>
  <si>
    <t>MUSEUM NAT HIST,INVERTEBRATE ZOOL SECT,LOS ANGELES,CA 90007</t>
  </si>
  <si>
    <t>Dearborn, JH (corresponding author), UNIV MAINE,DEPT ZOOL,ORONO,ME 04469, USA.</t>
  </si>
  <si>
    <t>UM010</t>
  </si>
  <si>
    <t>WOS:A1996UM01000001</t>
  </si>
  <si>
    <t>Trathan, PN; Croxall, JP; Murpby, EJ</t>
  </si>
  <si>
    <t>Dynamics of Antarctic penguin populations in relation to interannual variability in sea ice distribution</t>
  </si>
  <si>
    <t>SOUTH ORKNEY ISLANDS; CHINSTRAP PENGUINS; PYGOSCELIS-ADELIAE; MARINE MAMMALS; SIGNY ISLAND; WEDDELL SEA; SEABIRDS; OSCILLATIONS; ECOLOGY; OCEAN</t>
  </si>
  <si>
    <t>To investigate the role of sea ice cover on penguin populations we used principal component analysis to compare population variables of Adelie (Pygoscelis adeliae) and chinstrap (Pygoscelis antarctica) penguins breeding on Signy Island, South Orkney Islands with local (from direct observations) and regional (from remote sensing data) sea ice variables. Throughout the study period, the Adelie penguin population size remained stable, whereas that of chinstrap penguins decreased slightly. For neither species were there significant relationships between population size and breeding success, except for an apparent inverse density-dependent relationship between the number of Adelie breeding pairs and the number of eggs hatching. For both species, no general relationship was found between either population size or breeding success and the local sea ice conditions. However, the regional sea ice extent at a particular time prior to the start of the breeding season was related to the number of birds that arrived to breed. For both species, this period occurred before the sea ice reached its maximum extent and was slightly earlier for Adelie than for chinstrap penguins. These results suggest that sea ice conditions outside the breeding season may play an important role in penguin population processes.</t>
  </si>
  <si>
    <t>Trathan, PN (corresponding author), BRITISH ANTARCTIC SURVEY,NAT ENVIRONM RES COUNCIL,HIGH CROSS,MADINGLEY RD,CAMBRIDGE CB3 0ET,ENGLAND.</t>
  </si>
  <si>
    <t>WOS:A1996UM01000002</t>
  </si>
  <si>
    <t>Daneri, GA</t>
  </si>
  <si>
    <t>Fish diet of the Antarctic fur seal, Arctocephalus gazella, in summer, at Stranger Point, King George Island, South Shetland Islands</t>
  </si>
  <si>
    <t>AUTUMN PERIOD; LAURIE ISLAND; HEARD ISLAND</t>
  </si>
  <si>
    <t>In February 1992, 34 faecal samples from non-breeding male Antarctic fur seals, Arctocephalus gazella, were collected at Stranger Point, King George Island, South Shetlands. Fish constituted an important part of the diet, occurring in 90% of those seats containing prey remains. From 1162 otoliths found in the faeces, 1086 were identified to at least family level. Myctophids and nototheniids represented together almost 90% of the fish eaten. The dominant species were Gymnoscopelus nicholsi, Pleuragramma antarcticum and Electrona antarctica, contributing 33.3%, 30.8% and 12.0% of the otoliths respectively. The standard length of these three species was estimated from otoliths with little or no signs of erosion. This study showed that fur seals fed mainly on pelagic fish species that are often associated with krill. These findings are corroborated by fur seal diving patterns.</t>
  </si>
  <si>
    <t>Daneri, GA (corresponding author), MUSEO ARGENTINO CIENCIAS NAT BERNARDINO RIVADAVIA,BERNARDINO RIVADAVIA MACNBR,DIV MASTOZOOL,RA-1405 BUENOS AIRES,DF,ARGENTINA.</t>
  </si>
  <si>
    <t>WOS:A1996UM01000007</t>
  </si>
  <si>
    <t>Weykam, G; Wiencke, C</t>
  </si>
  <si>
    <t>Seasonal photosynthetic performance of the endemic Antarctic red alga Palmaria decipiens (Reinsch) Ricker</t>
  </si>
  <si>
    <t>MARINE MACROALGAE; LAMINARIA-SOLIDUNGULA; QUANTUM YIELD; J-AG; GROWTH; LIGHT; IRRADIANCE; PHAEOPHYTA; ISLAND; RATES</t>
  </si>
  <si>
    <t>A male gametophyte of the endemic Antarctic red macroalga Palmaria decipiens (Reinsch) Ricker was cultivated under fluctuating daylengths, simulating the seasonal changes at the site of collection (King George Island, Antarctica). The plant was maintained at 0 +/- 1 degrees C, an irradiance of 25 mu mol m(-2) s(-1) and under growth-saturating nutrient conditions. Samples were taken at intervals of 3-6 weeks to measure growth, photosynthesis, dark respiration and pigment content. The growth optimum in spring coincided with a higher photosynthetic activity. Whereas dark respiration was constantly low over the year, there was a rapid increase in maximum photosynthetic rate (P-max) in conditions corresponding to September and October. This was correlated with a change in the initial slope (alpha) of the photosynthesis versus irradiance (P vs I) curve. Higher activity in photosynthesis mainly resulted from higher Chl a and phycobilin concentrations during Antarctic spring, an indication of an increase in absorption cross-section areas of photosynthetic reaction centres. These changes in physiology are discussed in relation to the seasonal growth ''strategy'' of the species, which is controlled by seasonal variation in daylength.</t>
  </si>
  <si>
    <t>Weykam, G (corresponding author), ALFRED WEGENER INST POLAR &amp; MARINE RES,D-27515 BREMERHAVEN,GERMANY.</t>
  </si>
  <si>
    <t>WOS:A1996UM01000008</t>
  </si>
  <si>
    <t>SaizSalinas, JI</t>
  </si>
  <si>
    <t>Echiura from South Shetland Islands together with a review of its geographic distribution in the Antarctic Ocean</t>
  </si>
  <si>
    <t>BENTHOS</t>
  </si>
  <si>
    <t>Echiuran worms collected by the Spanish BENTART (= Bentos Antartico) cruises during years 1994 and 1995 to the South Shetland Islands from depths ranging from 24 to 1019 m are recorded. Three species are recognized: Alomasoma belyaevi, Echiurus antarcticus and Prashadus sp., with the presence of Prashadus sp. confirmed in the Antarctic. Distribution maps and a checklist of the echiuran species south of the Antarctic Convergence with depths and bibliographic references are included.</t>
  </si>
  <si>
    <t>SaizSalinas, JI (corresponding author), UNIV BASQUE COUNTRY, APDO 644, E-48080 BILBAO, SPAIN.</t>
  </si>
  <si>
    <t>Saiz Salinas, Jose Ignacio/I-5216-2015</t>
  </si>
  <si>
    <t>Saiz Salinas, Jose Ignacio/0000-0002-6245-7589</t>
  </si>
  <si>
    <t>WOS:A1996UM01000009</t>
  </si>
  <si>
    <t>Chen, YJ</t>
  </si>
  <si>
    <t>Dynamics of the mid-ocean ridge plate boundary: Recent observations and theory</t>
  </si>
  <si>
    <t>PURE AND APPLIED GEOPHYSICS</t>
  </si>
  <si>
    <t>IUTAM/IASPEI Symposium on Mechanics Problems in Geodynamics</t>
  </si>
  <si>
    <t>BEIJING, PEOPLES R CHINA</t>
  </si>
  <si>
    <t>oceanic spreading center; mantle upwelling; rift valley to no-rift valley transition; ridge segmentation</t>
  </si>
  <si>
    <t>EAST PACIFIC RISE; AUSTRALIAN-ANTARCTIC DISCORDANCE; KANE FRACTURE-ZONE; BENEATH SPREADING CENTERS; UPPER MANTLE STRUCTURE; CRUSTAL MAGMA CHAMBER; ATLANTIC RIDGE; GRAVITY-ANOMALIES; MIDOCEAN RIDGES; MARK AREA</t>
  </si>
  <si>
    <t>The global mid-ocean ridge system is one of the most active plate boundaries on the earth and understanding the dynamic processes at this plate boundary is one of the most important problems in geodynamics. In this paper I present recent results of several aspects of mid-ocean ridge studies concerning the dynamics of oceanic lithosphere at these diverging plate boundaries. I show that the observed rift valley to no-rift valley transition (globally due to the increase of spreading rate or locally due to the crustal thickness variations and/or thermal anomalies) can be explained by the strong temperature dependence of the power law rheology of the oceanic lithosphere, and most importantly, by the difference in the rheological behavior of the oceanic crust from the underlying mantle. The effect of this weaker lower crust on ridge dynamics is mainly influenced by spreading rate and crustal thickness variations. The accumulated strain pattern from a recently developed lens model, based on recent seismic observations, was proposed as an appealing mechanism for the observed gabbro layering sequence in the Oman Ophiolite. It is now known that the mid-ocean ridges at all spreading rates are offset into individual spreading segments by both transform and nontransform discontinuities. The tectonics of ridge segmentation are also spreading-rate dependent: the slow-spreading Mid-Atlantic Ridge is characterized by distinct ''bulls-eye'' shaped gravity lows, suggesting large along-axis variations in melt production and crustal thickness, whereas the fast-spreading East-Pacific Rise is associated with much smaller along-axis variations. These spreading-rate dependent changes have been attributed to a fundamental differences in ridge segmentation mechanisms and mantle upwelling at mid-ocean ridges: the mantle upwelling may be intrinsically plume-like (3-D) beneath a slow-spreading ridge but more sheet-like (2-D) beneath a fast-spreading ridge.</t>
  </si>
  <si>
    <t>Chen, YJ (corresponding author), OREGON STATE UNIV,COLL OCEAN &amp; ATMOSPHER SCI,CORVALLIS,OR 97331, USA.</t>
  </si>
  <si>
    <t>BIRKHAUSER VERLAG AG</t>
  </si>
  <si>
    <t>BASEL</t>
  </si>
  <si>
    <t>PO BOX 133 KLOSTERBERG 23, CH-4010 BASEL, SWITZERLAND</t>
  </si>
  <si>
    <t>0033-4553</t>
  </si>
  <si>
    <t>PURE APPL GEOPHYS</t>
  </si>
  <si>
    <t>Pure Appl. Geophys.</t>
  </si>
  <si>
    <t>10.1007/BF00874736</t>
  </si>
  <si>
    <t>UN775</t>
  </si>
  <si>
    <t>WOS:A1996UN77500011</t>
  </si>
  <si>
    <t>Rapier, CB; Michael, KJ</t>
  </si>
  <si>
    <t>Infrared radiometer</t>
  </si>
  <si>
    <t>REMOTE SENSING OF ENVIRONMENT</t>
  </si>
  <si>
    <t>Two Everest 4000A radiometers were used to measure sea surface temperatures in the Southern Ocean from the RSV Aurora Australis during the periods 7 August 1993-9 October 1993 and 1 January 1994-1 March 1994. On four separate occasions, the radiometers were calibrated under controlled laboratory conditions using a Thermos(TM) 60-L cooler; a cool room and a Contherm(TM) unit. The calibration results were best when the radiometers and calibration target were allowed to come to equilibrium at a set temperature, with root-mean-square differences of 0.1 degrees C between the measured and actual target temperatures. When the radiometers were operated under conditions of rapid temperature change, the root-mean-square differences were found to be as large as 0.6 degrees C. The bias error of the radiometers was found to have changed subsequent to each of their deployments in the Southern Ocean, and this underlines the importance of monitoring changes in the offset of the radiometers in the field.</t>
  </si>
  <si>
    <t>UNIV TASMANIA,ANTARCTIC CRC,HOBART,TAS 7001,AUSTRALIA; UNIV TASMANIA,INST ANTARCTIC &amp; SO OCEAN STUDIES,HOBART,TAS 7001,AUSTRALIA</t>
  </si>
  <si>
    <t>University of Tasmania; University of Tasmania</t>
  </si>
  <si>
    <t>Michael, Kelvin J/J-7217-2014</t>
  </si>
  <si>
    <t>ELSEVIER SCIENCE INC</t>
  </si>
  <si>
    <t>655 AVENUE OF THE AMERICAS, NEW YORK, NY 10010</t>
  </si>
  <si>
    <t>0034-4257</t>
  </si>
  <si>
    <t>REMOTE SENS ENVIRON</t>
  </si>
  <si>
    <t>Remote Sens. Environ.</t>
  </si>
  <si>
    <t>10.1016/0034-4257(95)00225-1</t>
  </si>
  <si>
    <t>Environmental Sciences; Remote Sensing; Imaging Science &amp; Photographic Technology</t>
  </si>
  <si>
    <t>Environmental Sciences &amp; Ecology; Remote Sensing; Imaging Science &amp; Photographic Technology</t>
  </si>
  <si>
    <t>UR751</t>
  </si>
  <si>
    <t>WOS:A1996UR75100003</t>
  </si>
  <si>
    <t>Hader, DP</t>
  </si>
  <si>
    <t>Effects of enhanced solar UV-B radiation on phytoplankton</t>
  </si>
  <si>
    <t>SCIENTIA MARINA</t>
  </si>
  <si>
    <t>II Algal Photobiology Workshop</t>
  </si>
  <si>
    <t>OCT 10-14, 1994</t>
  </si>
  <si>
    <t>MALAGA, SPAIN</t>
  </si>
  <si>
    <t>biomass production; carbon dioxide incorporation; global climate change; phytoplankton; solar UV-B radiation; vertical distribution</t>
  </si>
  <si>
    <t>ULTRAVIOLET-RADIATION; OZONE DEPLETION; MARINE</t>
  </si>
  <si>
    <t>Phytoplankton is the basis of the extended aquatic food webs and any reduction in biomass productivity due to increased levels of solar UV-B radiation (280-315 nm) is bound to have detrimental effects. In addition, the oceans play a key role with respect to global warming as marine phytoplankton are a major sink for atmospheric carbon dioxide. Phytoplankton are not uniformly distributed throughout the oceans of the world. The highest concentrations are found at high latitudes while, with the exception of upwelling areas on the continental shelves, the tropics and subtropics have 10 to 100 times lower concentrations. In addition to other factors solar UV-B radiation may play a role in phytoplankton distributions. Phytoplankton productivity is limited to the euphotic zone, the upper layer of the water column in which there is sufficient sunlight to support net productivity. Here they are exposed to solar UV-B radiation which affects orientation and motility as well as photosynthesis, nitrogen uptake and other key physiological processes. Work in the Antarctic has shown a direct reduction in phytoplankton production due to ozone-related increases in UV-B.</t>
  </si>
  <si>
    <t>Hader, DP (corresponding author), INST BOT &amp; PHARMAZEUT BIOL,STAUDTSTR 5,D-91058 ERLANGEN,GERMANY.</t>
  </si>
  <si>
    <t>INST CIENCIAS MAR BARCELONA</t>
  </si>
  <si>
    <t>BARCELONA</t>
  </si>
  <si>
    <t>PASSEIG JOAN DE BORBO, 08039 BARCELONA, SPAIN</t>
  </si>
  <si>
    <t>0214-8358</t>
  </si>
  <si>
    <t>SCI MAR</t>
  </si>
  <si>
    <t>Sci. Mar.</t>
  </si>
  <si>
    <t>UZ478</t>
  </si>
  <si>
    <t>WOS:A1996UZ47800007</t>
  </si>
  <si>
    <t>Hanelt, D</t>
  </si>
  <si>
    <t>Photoinhibition of photosynthesis in marine macroalgae</t>
  </si>
  <si>
    <t>fluorescence; marine algae; oxygen production; photoinhibition; photosynthesis; temperature adaptation; zeaxanthin</t>
  </si>
  <si>
    <t>ALGA DICTYOTA-DICHOTOMA; SOUTH CHINA SEA; PHOTOSYSTEM-II; ULVA-ROTUNDATA; CHLOROPHYLL FLUORESCENCE; ELECTRON-TRANSPORT; TEMPERATURE-ACCLIMATION; CHLOROPLAST MEMBRANES; XANTHOPHYLL CYCLE; PROTEIN DAMAGE</t>
  </si>
  <si>
    <t>Photoinhibition should be considered as a mechanism that protects the photosynthetic apparatus. In algae exposed to high fluence rates dynamic photoinhibition converts excess light energy into heat and prevents photodamage. As a result radiationless energy dissipation increases and variable fluorescence of photosystem II (photosynthetic efficiency) and photosynthetic capacity decrease. The decrease of the photosynthetic parameters showed a linear correlation with the increase in zeaxanthin content in photosystem II antenna of marine brown algae. Field measurements of variable fluorescence and oxygen production rate indicate that the depression caused by dynamic photoinhibition follows a diurnal pattern with the lowest photosynthetic activity occuring usually between noon and the early afternoon. In the afternoon photosynthesis commences to recover, and is almost complete by the evening. However, the diurnal pattern depends on the tidal level because the water column above the algal beds protects the algae from high fluence rates. Desiccation of benthic marine algae during low tide showed different effects on the photoinhibitory level in different species. Photosynthetic measurements made in the natural habitat of different latitudes clearly showed that dynamic photoinhibition occurs regardless of water temperature. The Antarctic brown alga Adenocystis utricularis regulated photosynthesis by dynamic photoinhibition even faster than brown macroalgae of the tropic or temperate zones. However, algal zonation is thought to depend in part on the capability for dynamic photoinhibition. Investigations of photoinhibition of photosynthesis usually use both fluorescence and oxygen measurements. However, recent studies indicate that the two methods can give different results if the rate of saturated oxygen production is compared to the variable fluorescence of photosystem II in red algae.</t>
  </si>
  <si>
    <t>Hanelt, D (corresponding author), ALFRED WEGENER INST POLAR &amp; MARINE RES,HANDELSHAFEN 12,D-27515 BREMERHAVEN,GERMANY.</t>
  </si>
  <si>
    <t>Hanelt, Dieter/E-6659-2017</t>
  </si>
  <si>
    <t>WOS:A1996UZ47800031</t>
  </si>
  <si>
    <t>Heywood, RB</t>
  </si>
  <si>
    <t>Polar tourism: Tourism in the arctic and Antarctic regions - Hall,CM, Johnston,ME</t>
  </si>
  <si>
    <t>TOURISM MANAGEMENT</t>
  </si>
  <si>
    <t>Heywood, RB (corresponding author), BRITISH ANTARCTIC SURVEY,CAMBRIDGE CB3 0ET,ENGLAND.</t>
  </si>
  <si>
    <t>0261-5177</t>
  </si>
  <si>
    <t>TOURISM MANAGE</t>
  </si>
  <si>
    <t>Tourism Manage.</t>
  </si>
  <si>
    <t>10.1016/0261-5177(96)80204-4</t>
  </si>
  <si>
    <t>Environmental Studies; Hospitality, Leisure, Sport &amp; Tourism; Management</t>
  </si>
  <si>
    <t>Environmental Sciences &amp; Ecology; Social Sciences - Other Topics; Business &amp; Economics</t>
  </si>
  <si>
    <t>UP157</t>
  </si>
  <si>
    <t>WOS:A1996UP15700012</t>
  </si>
  <si>
    <t>Clarke, A; Johnston, IA</t>
  </si>
  <si>
    <t>Evolution and adaptive radiation of Antarctic fishes</t>
  </si>
  <si>
    <t>TRENDS IN ECOLOGY &amp; EVOLUTION</t>
  </si>
  <si>
    <t>ICE-CORE RECORD; ADAPTATION; CLIMATE; SEA</t>
  </si>
  <si>
    <t>There are few instances where a knowledge of the thermal physiology, habitats and lifestyles of a group of closely related species can be mapped onto a well-supported phylogeny and a detailed climatic history. The unique fish fauna of the Southern Ocean, dominated by a single group of fish whose phylogeny is known from traditional and molecular techniques, provides one such opportunity. Furthermore, these fish are living at an extreme temperature for marine organisms. Physiological and molecular studies are revealing details of the mechanisms of temperature compensation and, combined with knowledge of the thermal history, are throwing new light on the process of evolution in this unique group of fish.</t>
  </si>
  <si>
    <t>UNIV ST ANDREWS, SCH BIOL &amp; MED SCI, GATTY MARINE LAB, ST ANDREWS KY16 8LB, FIFE, SCOTLAND</t>
  </si>
  <si>
    <t>University of St Andrews</t>
  </si>
  <si>
    <t>Clarke, A (corresponding author), BRITISH ANTARCTIC SURVEY, HIGH CROSS, MADINGLEY RD, CAMBRIDGE CB3 0ET, ENGLAND.</t>
  </si>
  <si>
    <t>Johnston, Ian A./AAE-2044-2019; Johnston, Ian A/D-6592-2013</t>
  </si>
  <si>
    <t>0169-5347</t>
  </si>
  <si>
    <t>TRENDS ECOL EVOL</t>
  </si>
  <si>
    <t>Trends Ecol. Evol.</t>
  </si>
  <si>
    <t>10.1016/0169-5347(96)10029-X</t>
  </si>
  <si>
    <t>Ecology; Evolutionary Biology; Genetics &amp; Heredity</t>
  </si>
  <si>
    <t>Environmental Sciences &amp; Ecology; Evolutionary Biology; Genetics &amp; Heredity</t>
  </si>
  <si>
    <t>UF705</t>
  </si>
  <si>
    <t>WOS:A1996UF70500009</t>
  </si>
  <si>
    <t>Kumer, JB; Mergenthaler, JL; Roche, AE; Nightingale, RW; Ely, GA; Uplinger, WG; Gille, JC; Massie, ST; Bailey, PL; Gunson, MR; Abrams, MC; Toon, GC; Sen, B; Blavier, JF; Stachnik, RA; Webster, CR; May, RD; Murcray, DG; Murcray, FJ; Goldman, A; Traub, WA; Jucks, KW; Johnson, DG</t>
  </si>
  <si>
    <t>Comparison of correlative data with HNO3 version 7 from the CLAES instrument deployed on the NASA upper atmosphere research satellite</t>
  </si>
  <si>
    <t>SIMULTANEOUS INSITU MEASUREMENTS; DIODE-LASER SPECTROMETER; LIMB INFRARED MONITOR; INTERANNUAL VARIABILITY; TRACE GASES; STRATOSPHERE; UARS; RETRIEVAL; OZONE; PERFORMANCE</t>
  </si>
  <si>
    <t>The cryogenic limb array etalon spectrometer (CLAES) aboard UARS made near-global measurements of HNO3 and 388 days from January 9, 1992, to April 25, 1993, have been processed to data version 7 (V7). Results from UARS instruments, including CLAES, the improved stratospheric and mesospheric sounder, and the microwave limb sounder, provide the first near-global documentation of the evolution of denitrification in the Antarctic 1992 winter and spring vortex. We provide a description of the CLAES HNO3 V7 quality that includes comparisons with correlative measurements to assess overall quality, accuracy, and precision. Correlative profiles of volume mixing ratio (vmr) included those obtained by the space shuttle deployed ATMOS in two missions, March-April 1992 and April 1993, data from a variety of balloon-borne instruments at midlatitude (11 profiles), and in high-latitude northern winter (six profiles), and LIMS data. In general, the CLAES V7 HNO3 maximum values of vmr were of the order of 6-15% less than correlative for CLAES values less than or equal to 8 parts per billion by volume (ppbv). However, when CLAES peak vmr values were 10 to 13 ppbv, then CLAES values exceeded correlative by 0-7%. The comparisons were within the combined instrumental error estimates, or observed measurement variability, for the large majority of comparisons. As discussed, the retrieval of future versions will utilize updated spectral parameters and will also correct for a small uncompensated drift in radiometric calibration that occurred in the latter part of the mission. This is expected to improve the comparisons in the less than or equal to 8 ppbv range, perhaps at the expense of those in the greater than or equal to 8 ppbv range. The data obtained January 9 to April 15, 1992, in comparison with data obtained January 9 to April 15, 1993, reveal strikingly evident 1-year period deseasonalized trends on a global basis. These trends agree quantitatively with available correlative data suitable fur trend analysis. These include ATMOS in the southern midlatitudes and published longterm time series of HNO3 column obtained at 45 degrees S and 20 degrees N. These trends reveal a large decrease in the southern hemisphere and small increases in the northern hemisphere, such that the global average is toward a decrease. The global average decrease we attribute to the diminishing influence of heterogeneous conversion of N2O5 to HNO3 as the Pinatubo aerosol settles out during this time period, and the HNO3 recovers toward pre-Pinatubo conditions. We establish plausibility that the small increases in the north are due to hemispherically asymmetric QBO-like effects that are strong in the northern hemisphere and weak in the southern hemisphere and are phased to produce an increase in HNO3 over the 1-year time period of just the right magnitude to more than offset decrease due to settling out of the Pinatubo aerosol. Based on this study, our range of confidence in the CLAES HNO3 V7 product is from 70 to 3 mbar, in comparison with correlative data, and the precision on this range is of the order of 0.3-1.0 ppbv. This precision was derived from data repeatability and agrees within a factor of 2 or better with estimates based on instrument characterization and with error estimates embedded within the V7 data.</t>
  </si>
  <si>
    <t>CALTECH, JET PROP LAB, PASADENA, CA 91109 USA; NATL CTR ATMOSPHER RES, BOULDER, CO 80307 USA; UNIV DENVER, DENVER, CO 80210 USA; SMITHSONIAN ASTROPHYS OBSERV, CAMBRIDGE, MA 02138 USA</t>
  </si>
  <si>
    <t>National Aeronautics &amp; Space Administration (NASA); NASA Jet Propulsion Laboratory (JPL); California Institute of Technology; National Center Atmospheric Research (NCAR) - USA; University of Denver; Smithsonian Institution; Harvard University; Smithsonian Astrophysical Observatory</t>
  </si>
  <si>
    <t>Kumer, JB (corresponding author), LOCKHEED PALO ALTO RES LABS, 3251 HANOVER ST, PALO ALTO, CA 94304 USA.</t>
  </si>
  <si>
    <t>Webster, Chris/M-9315-2019</t>
  </si>
  <si>
    <t>APR 30</t>
  </si>
  <si>
    <t>D6</t>
  </si>
  <si>
    <t>10.1029/95JD03759</t>
  </si>
  <si>
    <t>UJ404</t>
  </si>
  <si>
    <t>WOS:A1996UJ40400006</t>
  </si>
  <si>
    <t>Roche, AE; Kumer, JB; Nightingale, RW; Mergenthaler, JL; Ely, GA; Bailey, PL; Massie, ST; Gille, JC; Edwards, DP; Gunson, MR; Abrams, MC; Toon, GC; Webster, CR; Traub, WA; Jucks, KW; Johnson, DG; Murcray, DG; Murcray, FH; Goldman, A; Zipf, EC</t>
  </si>
  <si>
    <t>Validation of CH4 and N2O measurements by the cryogenic limb array etalon spectrometer instrument on the upper atmosphere research satellite</t>
  </si>
  <si>
    <t>SIMULTANEOUS INSITU MEASUREMENTS; DIODE-LASER SPECTROMETER; MIDDLE ATMOSPHERE; NUMERICAL-MODEL; O-3; STRATOSPHERE; CONSTITUENTS; TRANSPORT; DYNAMICS; DATABASE</t>
  </si>
  <si>
    <t>CH4 and N2O are useful as dynamical tracers of stratospheric air transport because of their long photochemical lifetimes over a wide range of altitudes. The cryogenic limb array etalon spectrometer (CLAES) instrument on the NASA UARS provided simultaneous global measurements of the altitude profiles of CH4 and N2O mixing ratios in the stratosphere between October 1, 1991, and May 5, 1993. Data between January 9, 1995 and May 5, 1993 (388 days), have been processed using version 7 data processing software, and this paper is concerned with the assessment of the quality of this data set. CLAES is a limb-viewing emission instrument, and approximately 1200 profiles were obtained each 24-hour period for each constituent over a nominal altitude range of 100 to 0.1 mbar (16 to 64 km). Each latitude was sampled 30 times per day between latitudes 34 degrees S and 80 degrees N, or 34 degrees N and 80 degrees S depending on the yaw direction of the UARS, and nearly all local times were sampled in about 36 days. This data set extends the altitude, latitude, and seasonal coverage of previous experiments, particularly in relation to measurements at high winter latitudes. To arrive at estimates of experiment error, we compared CLAES profiles for both gases with a wide variety of correlative data from ground-based, rocket, aircraft, balloon, and space-borne sensors, looked at the repeatability of multiple profiles in the same location, and carried out empirical estimates of experiment error based on knowledge of instrument characteristics. These analyses indicate an average single-profile CH4 systematic error of about 15% between 46 and 0.46 mbar, with CLAES biased high. The CH4 random error over this range is 0.08 to 0.05 parts per million, which translates to about 7% in the midstratosphere. For N2O the indicated systematic error is less than 15% at all altitudes between 68 and 2 mbar, with CLAES tending to be high below 6.8 mbar and low above. The N2O random error is 20 to 5 ppb between 46 and 2 mbar, which also translates to 7% in the low to midstratosphere. Both tracers have useful profile information to as low as 68 mbar, excluding the tropics, and as high as 0.2 mbar (CH4) and 1 mbar (N2O). The global fields show generally good spatial correlation and exhibit the major morphological and seasonal features seen in previous global field data. Several morphological features are painted out for regions and conditions for which there have been essentially no previous data. These include the differential behavior of the tracer isopleths near and inside the Antarctic winter vortex, and local maxima in the tropics in 1992, probably associated with the Mount Pinatubo sulfate aerosol layer. Overall, the results of this validation exercise indicate that the version 7 CH4 and N2O data sets can be used with good confidence for quantitative and qualitative studies of stratospheric and lower-mesospheric atmospheric structure and dynamics.</t>
  </si>
  <si>
    <t>NATL CTR ATMOSPHER RES, BOULDER, CO 80307 USA; UNIV DENVER, DEPT PHYS, DENVER, CO 80208 USA; SMITHSONIAN ASTROPHYS LAB, CAMBRIDGE, MA 02138 USA; UNIV PITTSBURGH, DEPT PHYS &amp; ASTRON, PITTSBURGH, PA 15260 USA; CALTECH, JET PROP LAB, PASADENA, CA 91109 USA</t>
  </si>
  <si>
    <t>National Center Atmospheric Research (NCAR) - USA; University of Denver; Smithsonian Institution; Pennsylvania Commonwealth System of Higher Education (PCSHE); University of Pittsburgh; National Aeronautics &amp; Space Administration (NASA); NASA Jet Propulsion Laboratory (JPL); California Institute of Technology</t>
  </si>
  <si>
    <t>Roche, AE (corresponding author), LOCKHEED MARTIN PALO ALTO RES LAB, DEPT 91-20, BLDG 252, 3251 HANOVER ST, PALO ALTO, CA 94304 USA.</t>
  </si>
  <si>
    <t>10.1029/95JD03442</t>
  </si>
  <si>
    <t>WOS:A1996UJ40400008</t>
  </si>
  <si>
    <t>Nightingale, RW; Roche, AE; Kumer, JB; Mergenthaler, JL; Gille, JC; Massie, ST; Bailey, PL; Edwards, DP; Gunson, MR; Toon, GC; Sen, B; Blavier, JF; Connell, PS</t>
  </si>
  <si>
    <t>Global CF2Cl2 measurements by UARS cryogenic limb array etalon spectrometer: Validation by correlative data and a model</t>
  </si>
  <si>
    <t>MIDDLE ATMOSPHERE; ANTARCTIC VORTEX; NUMERICAL-MODEL; SOURCE GASES; OZONE; STRATOSPHERE; CHLORINE; N2O; TRANSPORT; CH4</t>
  </si>
  <si>
    <t>The cryogenic limb array etalon spectrometer (CLAES) onboard the Upper Atmosphere Research Satellite (UARS) has obtained the first global measurements of CF2Cl2 over six seasons, for which 388 days have been processed in data version 7 for the period from January 9, 1992, to May 5, 1993. The CLAES measurements provide a near-global view of this stratospheric species, greatly extending the altitude, latitude, and seasonal coverage of previous measurements. This work evaluates CLAES version 7 data set quality. To arrive at estimates of experimental error, we compared the CLAES CF2Cl2 profiles with all of the available correlative data from balloon and space-borne sensors, and we looked at the repeatability of multiple profiles in the same location. In addition, we carried out empirical estimates of experimental error based on knowledge of instrument characteristics, and we performed consistency checks using the Lawrence Livermore National Laboratory two-dimensional (LLNL-2D) model and the CLAES N2O data set. Both the range of mean differences between CLAES and the available correlative data and the empirical estimates of the instrument systematic error indicate a CF2Cl2 profile systematic error of 14% over the range of 18.7 through 32 km and 22% for 33-35 km and 16-18 km. These systematic errors are applicable in the spring through fall seasons for the midlatitude region and all seasons in the tropical region. The CF2Cl2 estimated random errors, which are close to the observed data repeatability, are 32 to 11 pptv between 17 and 32 km and translate to an average 9% in the low to midstratosphere. The altitude range of best confidence for the CF2Cl2 mixing ratio profiles is 18.7 to 32 km (similar to 68 to 10 mbar), to which we assign an accuracy (root-sum-square of systematic and random errors) of similar to 17%. In the tropics the profiles from 16 to about 26 km may sometimes be biased low by up to 14% due to a data processing algorithm constraint. The CLAES CF2Cl2 global fields show generally good spatial correlation and exhibit the major morphological and seasonal features seen in other global tracer field data. Overall, the results of this validation exercise indicate that the CLAES version 7 CF2Cl2 data set, within the limitations discussed in the paper, can be used for quantitative and qualitative studies of stratospheric structure and dynamics.</t>
  </si>
  <si>
    <t>NATL CTR ATMOSPHER RES, BOULDER, CO 80307 USA; CALTECH, JET PROP LAB, PASADENA, CA 91109 USA; LAWRENCE LIVERMORE NATL LAB, LIVERMORE, CA 94550 USA</t>
  </si>
  <si>
    <t>National Center Atmospheric Research (NCAR) - USA; National Aeronautics &amp; Space Administration (NASA); NASA Jet Propulsion Laboratory (JPL); California Institute of Technology; United States Department of Energy (DOE); Lawrence Livermore National Laboratory</t>
  </si>
  <si>
    <t>Nightingale, RW (corresponding author), LOCKHEED MARTIN RES &amp; DEV, DEPT 91-20, BLDG 252, 3251 HANOVER ST, PALO ALTO, CA 94304 USA.</t>
  </si>
  <si>
    <t>10.1029/96JD00597-A</t>
  </si>
  <si>
    <t>WOS:A1996UJ40400009</t>
  </si>
  <si>
    <t>Waters, JW; Read, WG; Froidevaux, L; Lungu, TA; Perun, VS; Stachnik, RA; Jarnot, RF; Cofield, RE; Fishbein, EF; Flower, DA; Burke, JR; Hardy, JC; Nakamura, LL; Ridenoure, BP; Shippony, Z; Thurstans, RP; Avallone, LM; Toohey, DW; deZafra, RL; Shindell, DT</t>
  </si>
  <si>
    <t>Validation of UARS microwave limb sounder ClO measurements</t>
  </si>
  <si>
    <t>IN-SITU MEASUREMENTS; ANTARCTIC SPRING STRATOSPHERE; ATMOSPHERE RESEARCH SATELLITE; CHLORINE MONOXIDE; INSITU OBSERVATIONS; HYDROGEN-PEROXIDE; REACTIVE CHLORINE; DIURNAL-VARIATION; SULFATE AEROSOLS; OZONE DEPLETION</t>
  </si>
  <si>
    <t>Validation of stratospheric ClO measurements by the Microwave Limb Sounder (MLS) on the Upper Atmosphere Research Satellite (UARS) is described. Credibility of the measurements is established by (1) the consistency of the measured ClO spectral emission line with the retrieved ClO profiles and (2) comparisons of ClO from MLS with that from correlative measurements by balloon-based, ground-based, and aircraft-based instruments. Values of ''noise'' (random), ''scaling'' (multiplicative), and ''bias'' (additive) uncertainties are determined for the Version 3 data, the first version publicly released, and known artifacts in these data are identified. Comparisons with correlative measurements indicate agreement to within the combined uncertainties expected for MLS and the other measurements being compared. It is concluded that MLS Version 3 ClO data, with proper consideration of the uncertainties and ''quality'' parameters produced with these data, can be used for scientific analyses at retrieval surfaces between 46 and 1 hPa (approximately 20-50 km in height). Future work is planned to correct known problems in the data and improve their quality.</t>
  </si>
  <si>
    <t>UNIV CALIF IRVINE, DEPT EARTH SYST SCI, IRVINE, CA 92717 USA; SUNY STONY BROOK, DEPT PHYS, STONY BROOK, NY 11794 USA</t>
  </si>
  <si>
    <t>University of California System; University of California Irvine; State University of New York (SUNY) System; State University of New York (SUNY) Stony Brook</t>
  </si>
  <si>
    <t>Waters, JW (corresponding author), CALTECH, JET PROP LAB, MAIL STOP 183701, PASADENA, CA 91109 USA.</t>
  </si>
  <si>
    <t>Toohey, Darin W/A-4267-2008; Shindell, Drew/D-4636-2012; Fishbein, Evan/AAO-5882-2021; read, william/AAL-1895-2021</t>
  </si>
  <si>
    <t>Toohey, Darin W/0000-0003-2853-1068; Shindell, Drew/0000-0003-1552-4715;</t>
  </si>
  <si>
    <t>10.1029/95JD03351</t>
  </si>
  <si>
    <t>WOS:A1996UJ40400026</t>
  </si>
  <si>
    <t>Manney, GL; Swinbank, R; Massie, ST; Gelman, ME; Miller, AJ; Nagatani, R; ONeill, A; Zurek, RW</t>
  </si>
  <si>
    <t>Comparison of UK Meteorological Office and US National Meteorological Center stratospheric analyses during northern and southern winter</t>
  </si>
  <si>
    <t>POLAR VORTEX; TEMPERATURE; MLS</t>
  </si>
  <si>
    <t>Meteorological data from the United Kingdom Meteorological Office (UKMO), produced using a data assimilation system, and the U.S, National Meteorological Center (NMC), produced using an objective analysis procedure, are compared for dynamically active periods during the Arctic and Antarctic winters of 1992. The differences seen during these periods are generally similar to those seen during other winter periods. Both UKMO and NMC analyses capture the large-scale evolution of the stratospheric circulation during northern hemisphere (NH) and southern hemisphere (SH) winters, Stronger vertical and horizontal temperature gradients develop in the UKMO than in the NMC data during stratospheric warmings; comparison with satellite measurements with better vertical resolution suggests that the stronger vertical temperature gradients are more realistic. The NH polar vortex is slightly stronger in the UKMO analyses than in the NMC in the middle and upper stratosphere, and midstratospheric temperatures are slightly lower. The SH polar vortex as represented in the UKMO analyses is stronger and colder in the midstratosphere than its representation in the NMC analyses. The UKMO analyses on occasion exhibit some difficulties in representing cross-polar flow or changes in curvature of the wind field at very high latitudes. In addition to the above study of two wintertime periods, a more detailed comparison of lower-stratospheric temperatures is done for all Arctic and Antarctic winter periods since the launch of the Upper Atmosphere Research Satellite. In the NH lower stratosphere during winter, NMC temperatures are consistently lower than UKMO temperatures and closer to radiosonde temperatures than are UKMO temperatures. Conversely, in the SH lower stratosphere during winter, UKMO temperatures are typically lower than NMC and are closer to radiosonde temperature observations.</t>
  </si>
  <si>
    <t>NOAA, NATL WEATHER SERV, NATL METEOROL CTR, WASHINGTON, DC 20233 USA</t>
  </si>
  <si>
    <t>National Oceanic Atmospheric Admin (NOAA) - USA</t>
  </si>
  <si>
    <t>Manney, GL (corresponding author), CALTECH, JET PROP LAB, 4800 OAK GROVE DR, MAIL STOP 183-701, PASADENA, CA 91109 USA.</t>
  </si>
  <si>
    <t>Manney, Gloria/JED-7207-2023</t>
  </si>
  <si>
    <t>10.1029/95JD03350</t>
  </si>
  <si>
    <t>WOS:A1996UJ40400039</t>
  </si>
  <si>
    <t>Bacmeister, JT; Eckermann, SD; Newman, PA; Lait, L; Chan, KR; Loewenstein, M; Proffitt, MH; Gary, BL</t>
  </si>
  <si>
    <t>Stratospheric horizontal wavenumber spectra of winds, potential temperature, and atmospheric tracers observed by high-altitude aircraft</t>
  </si>
  <si>
    <t>ANTARCTIC OZONE EXPERIMENT; WAVE NUMBER SPECTRA; GRAVITY-WAVES; PERTURBATION SPECTRA; BALLOON OBSERVATIONS; ENERGY-DISSIPATION; LIDAR OBSERVATIONS; MESOSCALE MOTIONS; FREQUENCY-SPECTRA; MIDDLE ATMOSPHERE</t>
  </si>
  <si>
    <t>Horizontal wavenumber power spectra of vertical and horizontal wind velocities, potential temperatures, and ozone and N2O mixing ratios, as measured in the mid-stratosphere during 73 ER-2 flights (altitude approximate to 20 km) are presented. The velocity and potential temperature spectra in the 100 to 1-km wavelength range deviate significantly from the uniform -5/3 power law expected for the inverse energy-cascade regime of two-dimensional turbulence and also for inertial-range, three-dimensional turbulence. Instead, steeper spectra approximately consistent with a -3 power law are observed at horizontal scales smaller than 3 km for all velocity components as well as potential temperature. Shallower spectra are observed at scales longer than 6 km. For horizontal velocity and potential temperature the spectral indices at longer scales are between -1.5 and -2.0. For vertical velocity the spectrum at longer scales becomes flat. It is argued that the observed velocity and potential temperature spectra are consistent with gravity waves. At smaller scales, the shapes are also superficially consistent with a Lumley-Shur-Weinstock buoyant subrange of turbulence and/or nonlinear gravity waves. Contemporaneous spectra of ozone and N2O mixing ratio in the 100 to 1-km wavelength range do conform to an approximately uniform -5/3 power law. It is argued that this may reflect interactions between gravity wave air-parcel displacements and laminar or filamentary structures in the trace gas mixing ratio field produced by enstrophy-cascading two-dimensional turbulence.</t>
  </si>
  <si>
    <t>NASA, AMES RES CTR, MOFFETT FIELD, CA 94035 USA; COMPUTAT PHYS INC, FAIRFAX, VA 22031 USA; NASA, JET PROP LAB, PASADENA, CA 91109 USA; NASA, GODDARD SPACE FLIGHT CTR, GREENBELT, MD 20771 USA; NOAA, AERON LAB, BOULDER, CO 80303 USA</t>
  </si>
  <si>
    <t>National Aeronautics &amp; Space Administration (NASA); NASA Ames Research Center; National Aeronautics &amp; Space Administration (NASA); NASA Jet Propulsion Laboratory (JPL); National Aeronautics &amp; Space Administration (NASA); NASA Goddard Space Flight Center; National Oceanic Atmospheric Admin (NOAA) - USA</t>
  </si>
  <si>
    <t>Bacmeister, JT (corresponding author), USN, RES LAB, WASHINGTON, DC 20375 USA.</t>
  </si>
  <si>
    <t>Newman, Paul A./D-6208-2012</t>
  </si>
  <si>
    <t>Newman, Paul A./0000-0003-1139-2508</t>
  </si>
  <si>
    <t>APR 27</t>
  </si>
  <si>
    <t>D5</t>
  </si>
  <si>
    <t>10.1029/95JD03835</t>
  </si>
  <si>
    <t>UJ130</t>
  </si>
  <si>
    <t>WOS:A1996UJ13000011</t>
  </si>
  <si>
    <t>Kiernan, V</t>
  </si>
  <si>
    <t>US urged to set example on Antarctic protocol</t>
  </si>
  <si>
    <t>NEW SCIENTIST</t>
  </si>
  <si>
    <t>NEW SCIENTIST PUBL EXPEDITING INC</t>
  </si>
  <si>
    <t>ELMONT</t>
  </si>
  <si>
    <t>200 MEACHAM AVE, ELMONT, NY 11003</t>
  </si>
  <si>
    <t>0262-4079</t>
  </si>
  <si>
    <t>NEW SCI</t>
  </si>
  <si>
    <t>New Sci.</t>
  </si>
  <si>
    <t>UH782</t>
  </si>
  <si>
    <t>WOS:A1996UH78200018</t>
  </si>
  <si>
    <t>Sirocko, F; GarbeSchonberg, D; McIntyre, A; Molfino, B</t>
  </si>
  <si>
    <t>Teleconnections between the subtropical monsoons and high-latitude climates during the last deglaciation</t>
  </si>
  <si>
    <t>INDIAN-OCEAN; RECORD; BP; FLUCTUATIONS; CIRCULATION; GLACIATION; HOLOCENE; EVENTS; CORES; SEA</t>
  </si>
  <si>
    <t>The major deglacial intensification of the southwest monsoon occurred at 11,450 +/- 150 calendar years before present, synchronous with a major climate transition as recorded in Greenland ice. An earlier event of monsoon intensification at 16,000 +/- 150 calendar years before present occurred at the end of Heinrich layer 1 in the Atlantic and parallels the initial rise in global atmospheric methane concentrations and the first abrupt climate changes in the Antarctic; thus, the evolution of the monsoonal and high-latitude climates show teleconnections but hemispheric asymmetries. Superimposed on abrupt events, the monsoonal climate shows high-frequency variability of 1785-, 1450-, and 1150-year oscillations, and abrupt climate change seems to occur when at least two of these oscillations are in phase.</t>
  </si>
  <si>
    <t>CHRISTIAN ALBRECHTS UNIV KIEL,GEOL PALEONTOL INST,D-24118 KIEL,GERMANY; LAMONT DOHERTY EARTH OBSERV,PALISADES,NY 10964</t>
  </si>
  <si>
    <t>University of Kiel; Columbia University</t>
  </si>
  <si>
    <t>Garbe-Schönberg, Dieter/AAO-3827-2020; Garbe-Schönberg, Dieter/E-2439-2016</t>
  </si>
  <si>
    <t>Garbe-Schönberg, Dieter/0000-0001-9006-9463</t>
  </si>
  <si>
    <t>APR 26</t>
  </si>
  <si>
    <t>10.1126/science.272.5261.526</t>
  </si>
  <si>
    <t>UG826</t>
  </si>
  <si>
    <t>WOS:A1996UG82600037</t>
  </si>
  <si>
    <t>White, WB; Peterson, RG</t>
  </si>
  <si>
    <t>An Antarctic circumpolar wave in surface pressure, wind, temperature and sea-ice extent</t>
  </si>
  <si>
    <t>VARIABILITY; CYCLE</t>
  </si>
  <si>
    <t>THE Southern Ocean is the only oceanic domain encircling the globe. It contains the strong eastward flow of the Antarctic Circumpolar Current, acid is the unifying link for exchanges of water masses at all depths between the world's major ocean basins(1). As these exchanges are an important control on mean global climate, the Southern Ocean is expected to play an important role in transmitting climate anomalies around the globe. Interannual variability has been often observed at high southern latitudes, and observations of sea-ice extent suggest that such features propagate eastwards around the Southern Ocean(2,3). Here we use data from a variety of observational techniques to identify significant interannual variations in the atmospheric pressure at sea level, wind stress, sea surface temperature and sea-ice extent over the Southern Ocean. These anomalies propagate eastward with the circumpolar flow, with a period of 4-5 years and taking 8-10 years to encircle the pole. This system of coupled anomalies, which we call the Antarctic Circumpolar Wave, is likely to play an important role in climate regulation and dynamics both within and beyond the Southern Ocean.</t>
  </si>
  <si>
    <t>White, WB (corresponding author), UNIV CALIF SAN DIEGO,SCRIPPS INST OCEANOG,LA JOLLA,CA 92093, USA.</t>
  </si>
  <si>
    <t>APR 25</t>
  </si>
  <si>
    <t>10.1038/380699a0</t>
  </si>
  <si>
    <t>UG827</t>
  </si>
  <si>
    <t>WOS:A1996UG82700046</t>
  </si>
  <si>
    <t>Jiang, YB; Yung, YL; Zurek, RW</t>
  </si>
  <si>
    <t>Decadal evolution of the Antarctic ozone hole</t>
  </si>
  <si>
    <t>STRATOSPHERIC POLAR VORTEX; PLANETARY WAVE BREAKING; INSITU ER-2 DATA; SOUTHERN-HEMISPHERE; MAPPING SPECTROMETER; MLS OBSERVATIONS; LATE WINTER; DEPLETION; CHLORINE; TRENDS</t>
  </si>
  <si>
    <t>Ozone column amounts obtained by the total ozone mapping spectrometer (TOMS) in the southern polar region are analyzed during late austral winter and spring (days 240-300) for 1980-1991 using area-mapping techniques and area-weighted vortex averages. The vortex here is defined using the -50 PW (1 PVU = 1.0 x 10(-6) K kg(-1) m(2) s(-1)) contour on the 500 K isentropic surface. The principal results are: (1) there is a distinct change after 1985 in the vortex-averaged column ozone depletion rate during September and October, the period of maximum ozone loss, and (2) the vortex-averaged column ozone in late August (day 240) has dropped by 70 Dobson units (DU) in a decade due to the loss in the dark and the dilution effect. The mean ozone depletion rate in the vortex between day 240 and the day of minimum vortex-averaged ozone is about 1 DU d(-1) at the beginning of the decade, increasing to about 1.8 DU d(-1) by 1985, and then apparently saturating thereafter. The vortex-average column ozone during September and October has declined at the rate of 11.3 DU yr(-1) (3.8%) from 1980 to 1987 (90 DU over 8 years) and at a smaller rate of 2 DU yr(-1) (0.9%) from 1987 to 1991 (10 DU over 5 years, excluding the anomalous year 1988). We interpret the year-to-year trend in the ozone depletion rate during the earlier part of the decade as due to the rise of anthropogenic chlorine in the atmosphere. The slower trend at the end of the decade indicates saturation of ozone depletion in the vortex interior, in that chlorine amounts in the mid-1980s were already sufficiently high to deplete most of the ozone in air within the isolated regions of the lower-stratospheric polar vortex. In subsequent years, increases in stratospheric chlorine may have enhanced wintertime chemical loss of ozone in the south polar vortex even before major losses during the Antarctic spring.</t>
  </si>
  <si>
    <t>CALTECH, JET PROP LAB, DIV EARTH &amp; SPACE SCI, PASADENA, CA 91109 USA</t>
  </si>
  <si>
    <t>Jiang, YB (corresponding author), CALTECH, DIV GEOL &amp; PLANETARY SCI, PASADENA, CA 91125 USA.</t>
  </si>
  <si>
    <t>Yung, Yuk/AAM-4850-2021</t>
  </si>
  <si>
    <t>Yung, Yuk/0000-0002-4263-2562</t>
  </si>
  <si>
    <t>APR 20</t>
  </si>
  <si>
    <t>D4</t>
  </si>
  <si>
    <t>10.1029/96JD00063</t>
  </si>
  <si>
    <t>UG533</t>
  </si>
  <si>
    <t>WOS:A1996UG53300001</t>
  </si>
  <si>
    <t>Tabazadeh, A; Toon, OB</t>
  </si>
  <si>
    <t>The presence of metastable HNO3/H2O solid phases in the stratosphere inferred from ER 2 data</t>
  </si>
  <si>
    <t>NITRIC-ACID TRIHYDRATE; ANTARCTIC STRATOSPHERE; ARCTIC STRATOSPHERE; POLAR STRATOSPHERES; LIDAR OBSERVATIONS; VAPOR-PRESSURES; CLOUD FORMATION; DENITRIFICATION; AEROSOL; OZONE</t>
  </si>
  <si>
    <t>We present data to show that at least some of the observed polar stratospheric cloud (PSC) particles sampled by the ER 2 on January 20, 1989, during the Airborne Arctic Stratospheric Expedition (AASE 1) were composed of a water-rich HNO3/H2O solid phase. The PSC water content derived from the ER 2 data on this day is larger than that of nitric acid trihydrate (NAT), nitric acid dihydrate (NAD) or an aqueous ternary solution of H2SO4/HNO3/H2O. Here, we suggest that these particles were composed of a water-rich metastable HNO3/H2O solid phase and refer to such clouds as Type Ic PSCs, which are different from Type la (crystalline NAT or NAD particles) or Type Ib (aqueous ternary solution droplets) PSCs. Type 1c PSCs could either be crystalline (a higher hydrate of HNO3 and H2O) or amorphous, and the data analysis presented here cannot distinguish between these different solid phases. The observed PSC on this day could have been a mixture of water-rich HNO3-containing solid particles with liquid ternary droplets and/or NAT (NAD) aerosols. However a mixture of cloud particles composed of ternary solution droplets and NAT (NAD) aerosols is inconsistent with the data. A surface adsorption/reaction process occurring on frozen sulfate surfaces is suggested as a formation mechanism for Type Ic PSCs in the stratosphere. A possible mechanism for the formation of large HNO3-containing aerosols (NAT or NAD) starting with Type Ic PSCs is discussed.</t>
  </si>
  <si>
    <t>Tabazadeh, A (corresponding author), NASA, AMES RES CTR, MAIL STOP 245-4, MOFFETT FIELD, CA 94035 USA.</t>
  </si>
  <si>
    <t>10.1029/96JD00062</t>
  </si>
  <si>
    <t>WOS:A1996UG53300009</t>
  </si>
  <si>
    <t>Bayer, FM</t>
  </si>
  <si>
    <t>The Antarctic genus Callozostron and its relationship to Primnoella (Octocorallia: Gorgonacea: Primnoidae)</t>
  </si>
  <si>
    <t>PROCEEDINGS OF THE BIOLOGICAL SOCIETY OF WASHINGTON</t>
  </si>
  <si>
    <t>Specimens of the gorgonacean genus Callozostron obtained in Antarctic waters during operations conducted by the U.S. Antarctic Research Program reveal that Callozostron horridum Kukenthal, 1909, is a junior synonym of Callozostron mirabile Wright, 1885. Callozostron carlottae Kulienthal, 1909, is confirmed as a valid species, and two new species, Callozostron diglodiadema and Callozostron acanthodes are described. All species are illustrated by stereoscopic scanning electron micrographs (SEM). The genus Primnoella Gray, 1858, is restricted to the ''Compressae'' species group, and polyps and sclerites of Primnoella australasiae (Gray, 1850), type species of the genus, are illustrated by SEM for the first time. A new genus, Convexella, is established for the ''Convexae'' species group of Primnoella, acid polyps of Primnoella magelhaenica Studer, 1879, type species of Convexella, from a wide bathymetric and geographic range are illustrated by SEM to show morphological variation within the species.</t>
  </si>
  <si>
    <t>Bayer, FM (corresponding author), NATL MUSEUM NAT HIST,DEPT INVERTEBRATE ZOOL,SMITHSONIAN INST,WASHINGTON,DC 20560, USA.</t>
  </si>
  <si>
    <t>BIOL SOC WASHINGTON</t>
  </si>
  <si>
    <t>NAT MUSEUM NAT HIST SMITHSONIAN INST, WASHINGTON, DC 20560</t>
  </si>
  <si>
    <t>0006-324X</t>
  </si>
  <si>
    <t>P BIOL SOC WASH</t>
  </si>
  <si>
    <t>Proc. Biol. Soc. Wash.</t>
  </si>
  <si>
    <t>APR 16</t>
  </si>
  <si>
    <t>UH914</t>
  </si>
  <si>
    <t>WOS:A1996UH91400017</t>
  </si>
  <si>
    <t>Driedzic, WR; deAlmeidaVal, VMF</t>
  </si>
  <si>
    <t>Enzymes of cardiac energy metabolism in Amazonian teleosts and the fresh-water stingray (Potamotrygon hystrix)</t>
  </si>
  <si>
    <t>JOURNAL OF EXPERIMENTAL ZOOLOGY</t>
  </si>
  <si>
    <t>FISH; ELASMOBRANCH; TISSUES; MUSCLE</t>
  </si>
  <si>
    <t>The maximal in vitro activity of key enzymes of energy metabolism was determined in heart from three Amazonian teleosts, matrincha (Brycon cephalus), acara acu (Astronotus ocellatus), and tambaqui (Collossoma macropomum), as well as an elasmobranch, the fresh-water stingray (Potamotrygon, hystrix). All species are obligate water breathers. Hearts of Amazonian teleosts have activity levels of the glycolytic enzymes hexokinase (HK), phosphofructokinase (PFK), pyruvate kinase (PK), and lactate dehydrogenase (LDH) similar to north temperate and Antarctic species when comparisons are made within the usual body temperature range. In contrast, activity level of enzymes required for aerobic oxidation of fatty acids, citrate synthase (CS), carnitine palmitoyl transferase (CPT), and 3-hydroxyacyl CoA dehydrogenase (HOAD) were all substantially lower in the Amazonian teleosts compared to other teleosts. The enzyme profile suggests that 1) activity levels of enzymes of carbohydrate metabolism are conserved over a wide range of body temperatures, and 2) Amazonian teleosts have a much greater reliance upon anaerobic metabolism from glucose than aerobic metabolism to sustain energy production. The heart of freshwater stingray has high levels of CS, HK, PFK, and PK, implying an aerobic metabolism which is glucose based. In contrast to marine elasmobranchs, the fresh-water stingray has detectable levels of CPT and HOAD, suggestive of a capacity for low-level fatty acid catabolism. As such, the inability of muscle of marine elasmobranchs to utilize fatty acids as an energy source may not be a common feature of all elasmobranchs. (C) 1996 Wiley-Liss, Inc.</t>
  </si>
  <si>
    <t>INPA,NATL INST AMAZON RES,DEPT AQUACULTURE,BR-69083000 MANAUS,BRAZIL</t>
  </si>
  <si>
    <t>Institute Nacional de Pesquisas da Amazonia</t>
  </si>
  <si>
    <t>Driedzic, WR (corresponding author), MT ALLISON UNIV,DEPT BIOL,SACKVILLE,NB E0A 3C0,CANADA.</t>
  </si>
  <si>
    <t>de Almeida e Val, Vera Maria Fonseca/J-5818-2014; Driedzic, William/ABD-3284-2021</t>
  </si>
  <si>
    <t>de Almeida e Val, Vera Maria Fonseca/0000-0001-7038-5266;</t>
  </si>
  <si>
    <t>0022-104X</t>
  </si>
  <si>
    <t>J EXP ZOOL</t>
  </si>
  <si>
    <t>J. Exp. Zool.</t>
  </si>
  <si>
    <t>APR 15</t>
  </si>
  <si>
    <t>10.1002/(SICI)1097-010X(19960415)274:6&lt;327::AID-JEZ1&gt;3.0.CO;2-Q</t>
  </si>
  <si>
    <t>UH846</t>
  </si>
  <si>
    <t>WOS:A1996UH84600001</t>
  </si>
  <si>
    <t>Gille, ST; Kelly, KA</t>
  </si>
  <si>
    <t>Scales of spatial and temporal variability in the Southern Ocean</t>
  </si>
  <si>
    <t>ANTARCTIC CIRCUMPOLAR CURRENT; BOTTOM PRESSURE MEASUREMENTS; SURFACE CIRCULATION; DRAKE PASSAGE; GEOSAT; TEMPERATURE; WIND; HEMISPHERE; DYNAMICS; ATLANTIC</t>
  </si>
  <si>
    <t>Spatial and temporal variability in Geosat altimeter data is used to consider whether the Antarctic Circumpolar Current (ACC) responds on the large scale to global changes in wind forcing or whether its variability is primarily mesoscale. The Geosat data indicate a spatial decorrelation scale of 85 km and a temporal e-folding scale of 34 days. Using these scales to define autocovariance functions, the sea surface height variability is objectively mapped. The resulting maps indicate substantial evidence of mesoscale eddy activity. Over 17-day time intervals, meanders of the Polar Front and Subantarctic Front appear to elongate, break off as rings, and propagate. Statistical analysis of ACC variability from altimeter data is conducted using empirical orthogonal functions (EOFs). The first-mode EOF describes 16% of the variance in total sea surface height across the ACC; reducing the domain into basin scales does not significantly increase the variance represented by the first EOF, suggesting that the scales of motion are relatively short and may be determined by local instability mechanisms rather than larger basin-scale processes. Likewise, neither complex nor extended EOFs indicate statistically significant traveling wave modes.</t>
  </si>
  <si>
    <t>WOODS HOLE OCEANOG INST, DEPT PHYS OCEANOG, WOODS HOLE, MA 02543 USA</t>
  </si>
  <si>
    <t>SCRIPPS INST OCEANOG, PHYS OCEANOG RES DIV, 9500 GILMAN DR, LA JOLLA, CA 92093 USA.</t>
  </si>
  <si>
    <t>Gille, Sarah T./B-3171-2012</t>
  </si>
  <si>
    <t>Gille, Sarah/0000-0001-9144-4368</t>
  </si>
  <si>
    <t>C4</t>
  </si>
  <si>
    <t>10.1029/96JC00203</t>
  </si>
  <si>
    <t>UG511</t>
  </si>
  <si>
    <t>WOS:A1996UG51100002</t>
  </si>
  <si>
    <t>Lytle, VI; Ackley, SF</t>
  </si>
  <si>
    <t>Heat flux through sea ice in the western Weddell Sea: Convective and conductive transfer processes</t>
  </si>
  <si>
    <t>MIXED LAYER; MODEL</t>
  </si>
  <si>
    <t>The heat flux through the snow and sea ice cover and at the ice/ocean interface were calculated at five sites in the western Weddell Sea during autumn and early winter 1992. The ocean heat Bur averaged 7 +/- 2 W/m(2) from late February to early June, and average ice/air heat flux in the second-year floes depended on the depth of the snow cover and ranged from 9 to 17 (+/- 0.8) W/m(2). In late February, three of the five sites had an ice surface which was depressed below sea level, resulting, at two of the sites, in a partially flooded snow cover and a slush layer at the snow/ice interface. As this slush layer froze to form snow ice, the dense brine which was rejected flowed out through brine drainage channels and was replaced by lower-salinity, nutrient-rich seawater from the ocean upper layer. We estimate that about half of the second-year ice in the region was covered with this slush layer early in the winter. As the slush layer froze, over a 2- to 3-week period, the convection within the ice transported salt from the ice to the upper ocean and increased total heat flux through the overlying ice and snow cover. On an areawide basis, approximately 10 cm of snow ice growth occurred within second-year pack ice, primarily during a 2- to 3-week period in February and March. This ice growth, near the surface of the ice, provides a salt flux to the upper ocean equivalent to 5 cm of ice growth, despite the thick (about 1 m) ice cover, in addition to the ice growth in the small (area less than 5%), open water regions.</t>
  </si>
  <si>
    <t>COLD REG RES &amp; ENGN LAB, HANOVER, NH 03755 USA</t>
  </si>
  <si>
    <t>United States Department of Defense; United States Army; U.S. Army Corps of Engineers; U.S. Army Engineer Research &amp; Development Center (ERDC); Cold Regions Research &amp; Engineering Laboratory (CRREL)</t>
  </si>
  <si>
    <t>UNIV TASMANIA, ANTARCTIC COOPERAT RES CTR, HOBART, TAS 7001, AUSTRALIA.</t>
  </si>
  <si>
    <t>10.1029/95JC03675</t>
  </si>
  <si>
    <t>WOS:A1996UG51100008</t>
  </si>
  <si>
    <t>Tai, CK</t>
  </si>
  <si>
    <t>Frequency periodograms of altimetric sea level and their geographical variation from 2 years of TOPEX/POSEIDON data</t>
  </si>
  <si>
    <t>GULF-STREAM; KUROSHIO EXTENSION; GEOSAT ALTIMETRY; TROPICAL PACIFIC; SATELLITE ALTIMETRY; VARIABILITY; JET; TRANSPORT; OCEAN; TIDES</t>
  </si>
  <si>
    <t>Frequency periodograms are estimated from 2 years of TOPEX/POSEIDON altimetric sea levels at crossovers (XOs), where the height measurements are twice as abundant than at non-XO paints. It is shown that the extra set of height measurements is best utilized to reduce aliasing rather than to double the temporal resolution. Least squares fitting with Fourier series handles the problem of missing data and unequal spacing. A global average. power spectrum (area-weighted from spectra at XOs) and average spectra from low-variability as well as high-variability areas are obtained. In addition, regional average spectra are produced for various western boundary currents as well as the Antarctic Circumpolar Current and northeastern equatorial Pacific. All spectra are red and (with few exceptions) have a strong annual peak. Strong annual peaks are present for the northern hemisphere western boundary currents, where enhanced air-sea interaction results in large annual heating/cooling effects. A mechanism of winter cooling proposed by Huang [1990] appears to be consistent with the seasonal movements and intensity of the surface jet, augmenting the annual peak. In contrast, the annual peak is less pronounced in the southern hemisphere western boundary currents, presumably because of smaller annual heating/cooling effects. Detrending of the height time series before the Fourier analysis shows the 2-year sea level trends over the global ocean. The global average is about 4.5 mm/yr after correction for instrumental drift. The data have been treated with orbit and tide error reduction schemes. The frequency spectrum of the orbit correction is white.(as expected) and proves that the orbit error reduction scheme utilized here does not attenuate the ocean signal.</t>
  </si>
  <si>
    <t>Tai, CK (corresponding author), NOAA, NOS, GEOSCI LAB, N-OES11, 1305 E W HIGHWAY, SILVER SPRING, MD 20910 USA.</t>
  </si>
  <si>
    <t>Tai, C.K./F-5628-2010</t>
  </si>
  <si>
    <t>10.1029/96JC00391</t>
  </si>
  <si>
    <t>WOS:A1996UG51100013</t>
  </si>
  <si>
    <t>Coles, VJ; McCartney, MS; Olson, DB; Smethie, WM</t>
  </si>
  <si>
    <t>Changes in Antarctic Bottom Water properties in the western South Atlantic in the late 1980s</t>
  </si>
  <si>
    <t>NORTH-ATLANTIC; ARGENTINE BASIN; SOUTHWESTERN ATLANTIC; LABRADOR SEA; CIRCULATION; OCEAN; FLOW; GREENLAND; PATTERNS; CURRENTS</t>
  </si>
  <si>
    <t>Data collected in 1988-1989, as part of the South Atlantic Ventilation Experiment, have been combined with the historical database to study the circulation and water mass variability of the abyssal water in the Argentine Basin. A map of potential temperature at 4000 m used as an indication of geostrophic shear defines a south and western intensified crescent-shaped abyssal recirculation. Within this recirculation, and its northward extension to the Brazil Basin, Antarctic Bottom Water (AABW) properties have undergone two modifications during the 1980s: (1) The water mass cooled (0.05 degrees C) and freshened (0.008 in salinity ratio) on surfaces of constant density. (2) The densest layer of AABW was altered to less dense water through mixing or advection out of the study area. This water mass change does not appear to have affected the flow pattern. Data collected in 1983 and 1988 to the north in the Brazil Basin show penetration of the freshwater mass in the deep western boundary current to between 18 degrees S and 10 degrees S, indicating very rapid propagation of the anomaly from the Argentine Basin into the Brazil Basin as a deep western boundary current. It is suggested that open ocean convective events within the Weddell Sea contributed to the change in AABW documented here.</t>
  </si>
  <si>
    <t>WOODS HOLE OCEANOG INST, WOODS HOLE, MA 02543 USA; COLUMBIA UNIV, LAMONT DOHERTY EARTH OBSERV, PALISADES, NY USA; UNIV MIAMI, ROSENSTIEL SCH MARINE &amp; ATMOSPHER SCI, MIAMI, FL 33149 USA</t>
  </si>
  <si>
    <t>Woods Hole Oceanographic Institution; Columbia University; University of Miami</t>
  </si>
  <si>
    <t>UNIV MARYLAND, HORN POINT ENVIRONM LAB, POB 775, CAMBRIDGE, MD 21613 USA.</t>
  </si>
  <si>
    <t>; McCartney, Michael/A-3922-2009</t>
  </si>
  <si>
    <t>Coles, Victoria/0000-0002-7247-0007; Olson, Donald/0000-0001-7180-5672; McCartney, Michael/0000-0002-3413-7166</t>
  </si>
  <si>
    <t>10.1029/95JC03721</t>
  </si>
  <si>
    <t>WOS:A1996UG51100015</t>
  </si>
  <si>
    <t>Cueto, M; Darias, J</t>
  </si>
  <si>
    <t>Uncommon tetrahydrofuran monoterpenes from Antarctic Pantoneura plocamioides</t>
  </si>
  <si>
    <t>The participation of oxygen in the biogenesis of marine monoterpenes allowed us to isolate, from the Antarctic alga Pantoneura plocamioides, a variety of new monoterpenes that have a tetrahydrofuran ring. The structure and relative stereochemistry of these six compounds, pantofuranoids A-F (1-6), were established by spectroscopic methods. A biogenetic route for those compounds has also been proposed. Copyright (C) 1996 Elsevier Science Ltd</t>
  </si>
  <si>
    <t>CSIC,INST PROD NAT &amp; AGROBIOL,E-38206 LA LAGUNA,SPAIN</t>
  </si>
  <si>
    <t>Consejo Superior de Investigaciones Cientificas (CSIC); CSIC - Instituto de Productos Naturales y Agrobiologia (IPNA)</t>
  </si>
  <si>
    <t>Cueto, Mercedes/L-3185-2014</t>
  </si>
  <si>
    <t>Cueto, Mercedes/0000-0002-9112-6877</t>
  </si>
  <si>
    <t>10.1016/0040-4020(96)00220-7</t>
  </si>
  <si>
    <t>UF167</t>
  </si>
  <si>
    <t>WOS:A1996UF16700023</t>
  </si>
  <si>
    <t>Cantrill, DJ</t>
  </si>
  <si>
    <t>Fern thickets from the Cretaceous of Alexander Island, Antarctica containing Alamatus bifarius Douglas and Aculea acicularis sp nov</t>
  </si>
  <si>
    <t>CRETACEOUS RESEARCH</t>
  </si>
  <si>
    <t>Cretaceous; Albian; Antarctica; pteridophytes; palaeoecology</t>
  </si>
  <si>
    <t>FOSSIL FORESTS; ASSEMBLAGES</t>
  </si>
  <si>
    <t>Within the Albian Fossil Bluff Group of Alexander Island, Antarctica, sheet flood deposits have preserved palaeosols with in situ ferns Alamatus bifarius Douglas and Aculea acicularis sp. nov. Reconstructed as upright ferns, with fronds arising from a creeping subterranean rhizome, they formed thickets up to 80 cm high. Analyses of the leaf litter suggest that the fern thickets developed between a patchy araucarian overstorey. Interspersed within the thickets there were rare podocarp shrubs and beneath this overstorey a ground layer of thalloid liverworts. (C) 1996 Academic Press Limited</t>
  </si>
  <si>
    <t>Cantrill, DJ (corresponding author), BRITISH ANTARCTIC SURVEY,NERC,MADINGLEY RD,HIGH CROSS,CAMBRIDGE CB3 0ET,ENGLAND.</t>
  </si>
  <si>
    <t>Cantrill, David/R-1415-2019</t>
  </si>
  <si>
    <t>Cantrill, David/0000-0002-1185-4015</t>
  </si>
  <si>
    <t>0195-6671</t>
  </si>
  <si>
    <t>CRETACEOUS RES</t>
  </si>
  <si>
    <t>Cretac. Res.</t>
  </si>
  <si>
    <t>APR</t>
  </si>
  <si>
    <t>10.1006/cres.1996.0013</t>
  </si>
  <si>
    <t>Geology; Paleontology</t>
  </si>
  <si>
    <t>UE263</t>
  </si>
  <si>
    <t>WOS:A1996UE26300002</t>
  </si>
  <si>
    <t>Whitehouse, MJ; Priddle, J; Symon, C</t>
  </si>
  <si>
    <t>Seasonal and annual change in seawater temperature, salinity, nutrient and chlorophyll a distributions around South Georgia, South Atlantic</t>
  </si>
  <si>
    <t>NITROGEN ASSIMILATION; INORGANIC NUTRIENTS; BRANSFIELD STRAIT; SCOTIA SEA; PHYTOPLANKTON; OCEAN; CARBON; CONSUMPTION; PLANKTON; GROWTH</t>
  </si>
  <si>
    <t>Data collected between 1926 and 1990, during the Discovery Investigations and fourteen subsequent cruises, have allowed the description of spatial and temporal variability of temperature, salinity, phosphate, silicate, nitrate and chlorophyll a in the surface waters around the subantarctic island of South Georgia. Measurements made in Antarctic Circumpolar Current water were compared with others made in Weddell Sea water, and profiles from shelf, shelf-slope and oceanic sites were considered separately. In summer, Weddell Sea surface water was significantly colder than that of the Antarctic Circumpolar Current (1.66 and 2.59 degrees C, respectively), but no changes of temperature corresponded with bathymetry. There were no systematic differences between the salinity measurements made in Weddell Sea surface water and those in Antarctic Circumpolar Current water; however, oceanic waters were always more saline than those over the shelf-slope and shelf(33.91, 33.89 and 33.86, respectively). Silicate levels correlated well with seawater temperature, and Weddell Sea surface water concentrations were substantially higher than those of the Antarctic Circumpolar Current (51 and 25 mmol m(-3), respectively, in winter; 29 and 13 mmol m(-3) in summer). No such differences were found for phosphate or nitrate, and no systematic differences in any of the nutrient levels were attributable to bathymetry. Although summer chlorophyll a levels appeared to be highest in Antarctic Circumpolar Current water over the shelf and shelf-slope (2.7-3.0 mg m(-3)), no significant differences were attributable to water-mass or bathymetry. A clear seasonal pattern was evident, with the warmest seawater conditions, minimum nutrient concentrations and highest chlorophyll a levels found between December and March. Phosphate and nitrate were never exhausted: the lowest recorded phosphate concentrations were around 0.6 mmol m(-3) and for nitrate 11 mmol m(-3). However, low concentrations of silicate (similar to 1.0 mmol m(-3)) were evident during some summer surveys from the 1920s through to the present day. Average nutrient deficits calculated either between winter and summer mixed-layer concentrations, or between summer mixed-layer and T-min values, produced similar estimates of carbon fixation for both phosphate and silicate, while nitrate appeared to underestimate carbon production. Phosphate and silicate deficits were considered to be satisfactory predictors of carbon production, which was about 30-40 g C m(-2) year(-1) in a mixed-layer depth of 50 m. Considerable interannual variability was found, with winter-like conditions prevailing until January on some occasions, and apparent year-to-year variability in the timing and magnitude of nutrient utilisation (especially silicate) by phytoplankton. A relationship was found between sea surface conditions around South Georgia in summer and the preceding winter's fast-ice duration at the South Orkney Islands, which implied that some of this variability was attributable to large-scale change over the Scotia Sea as a whole, as opposed to local influences. Copyright (C) 1996 Elsevier Science Ltd.</t>
  </si>
  <si>
    <t>Whitehouse, MJ (corresponding author), BRITISH ANTARCTIC SURVEY,NERC,HIGH CROSS,MADINGLEY RD,CAMBRIDGE CB3 0ET,ENGLAND.</t>
  </si>
  <si>
    <t>10.1016/0967-0637(96)00020-9</t>
  </si>
  <si>
    <t>VE618</t>
  </si>
  <si>
    <t>WOS:A1996VE61800003</t>
  </si>
  <si>
    <t>Wijffels, SE; Toole, JM; Bryden, HL; Fine, RA; Jenkins, WJ; Bullister, JL</t>
  </si>
  <si>
    <t>The water masses and circulation at 10 degrees N in the Pacific</t>
  </si>
  <si>
    <t>OCEAN HEAT-TRANSPORT; NORTH PACIFIC; WIND STRESS; TROPICAL PACIFIC; INTERMEDIATE WATER; MINDANAO CURRENT; FLUXES; DEEP; VARIABILITY; NUTRIENT</t>
  </si>
  <si>
    <t>The circulation and distribution of water masses near the southern boundary of the North Pacific Basin are described, based on a recent hydrographic survey made at 10 degrees N. A circulation scheme is found, using both the tracer data and a box inverse model. To ensure the best possible realization of the mean state, repeat survey data are used in the boundary current. Historical data are used to check the representativeness of the transport across the onetime section outside of the boundary current. The upper 400 m are dominated by the North Pacific tropical Sverdrup cell, where the net interior flow is to the north, compensated by an equatorward low-latitude boundary flow: the Mindanao Current. The tropical cell is highly baroclinic in the sense that 18 Sv (1 Sv=1x10(6) m(3) s(-1)) of tropical surface water flows northwards and is returned southward entirely within the shallow tropical thermocline: half in a broad interior flow and half in the southward boundary current. The strongly baroclinic structure of the tropical cell allows for the efficient transport of North Pacific subtropical water masses across the gyre boundary. The tropical cell is responsible for nearly all of the 0.7+/-0.5 PW of heat transported northwards across the section. There is essentially zero freshwater divergence over the North Pacific north of 10 degrees N. Critical to the salt balance of the North Pacific basin is a poleward flux of salty subthermocline water which ultimately derives from the South Pacific subtropical gyre. The South Pacific water found along 10 degrees N has temperatures and salinities characteristic of the 13 degrees C Thermostad found at the equator, suggestive of a link via the eastern Pacific. At depth, the analysis reveals a deep meridional overturning in the North Pacific consisting of the import across 10 degrees N of 8 Sv of bottom waters of Antarctic origin and their subsequent conversion and export as North Pacific Deep Water. Dominating the mid-depth property distribution and circulation is a deep anticyclonic cell which horizontally cycles 8 Sv of deep water through the North Pacific basin. We find that there is little interaction between the North Pacific wind-driven circulation and the abyssal volume, which contrasts with the Atlantic Ocean. in which there is strong communication between the cold and warm water volumes. 1996 Published by Elsevier Science Ltd.</t>
  </si>
  <si>
    <t>WOODS HOLE OCEANOG INST,DEPT PHYS OCEANOG,WOODS HOLE,MA 02543; CHILLWORTH RES CTR,RENNELL CTR,SOUTHAMPTON SO2 7NS,HANTS,ENGLAND; UNIV MIAMI,ROSENSTIEL SCH MARINE &amp; ATMOSPHER SCI,MIAMI,FL 33149; WOODS HOLE OCEANOG INST,DEPT MARINE CHEM &amp; GEOCHEM,WOODS HOLE,MA 02543; NOAA,PACIFIC MARINE ENVIRONM LAB,SEATTLE,WA 98115</t>
  </si>
  <si>
    <t>Woods Hole Oceanographic Institution; University of Southampton; NERC National Oceanography Centre; University of Miami; Woods Hole Oceanographic Institution; National Oceanic Atmospheric Admin (NOAA) - USA</t>
  </si>
  <si>
    <t>Wijffels, Susan E/I-8215-2012</t>
  </si>
  <si>
    <t>Wijffels, Susan/0000-0002-4717-0811; Toole, John/0000-0003-2905-0637</t>
  </si>
  <si>
    <t>10.1016/0967-0637(96)00006-4</t>
  </si>
  <si>
    <t>WOS:A1996VE61800006</t>
  </si>
  <si>
    <t>Influence of the Antarctic mainland on the forming of deep-water coral fauna</t>
  </si>
  <si>
    <t>OCEAN; AGE</t>
  </si>
  <si>
    <t>UQ003</t>
  </si>
  <si>
    <t>WOS:A1996UQ00300020</t>
  </si>
  <si>
    <t>Poulin, E; Feral, JP</t>
  </si>
  <si>
    <t>Why are there so many species of brooding Antarctic echinoids?</t>
  </si>
  <si>
    <t>Antarctic; brooding; echinoderm; echinoid; evolution; extinction; larval dispersal; speciation</t>
  </si>
  <si>
    <t>GEOGRAPHICALLY SEPARATED POPULATIONS; MARINE BENTHIC INVERTEBRATES; LARVAL DEVELOPMENT; GENE FLOW; WEDDELL SEA; PROSOBRANCH GASTROPODS; PHYTOPLANKTON BLOOMS; NATURAL-POPULATIONS; SOUTHERN-OCEAN; COLD WATER</t>
  </si>
  <si>
    <t>Marine invertebrates display a great variety of life-history traits and reproductive strategics. In echinoids, four patterns of larval development are generally recognized: planktotrophy, pelagic lecithotrophy, bottom dwelling, and brood protecting. Each broad type of free and protected development is found in all the oceans, but comparisons of the principal reproductive modes between different geographic regions have shown that they are not equally distributed. Frequency of pelagic development (planktotrophic and lecithotrophic) decreases from equator to Antarctic, where brood protecting becomes dominant. Numerous theories have been proposed to explain the richness of nonpelagic development in most marine invertebrates within the Southern Ocean. These theories can be grouped into three categories: (1) larval survival, where selection acts on larval; (2) energy allocation; and (3) dispersal. All of them consider the adaptative significance of brood protecting as the key to the success of this strategy in the Antarctic. However, the adaptative significance of brooding and the evolutionary success of this strategy in the Antarctic must be considered as two separate questions. To consider the problem at an evolutionary level, we have examined the consequences of different reproductive strategies on the genetic structure of species and on the long-term evolution of the clade. We examine this problem in the case of echinoids, a clade particularly well suited to addressing this question. In echinoids, the reduction of larval-stage duration is associated with a decrease in gene flow and consequently in the geographical scale of genetic differentiation. This allows us to reconsider the high-speciation-rate model, which leads to an increase in the number of low-dispersal species (isolation by distance). This model, previously tested by means of fossils is not satisfactory in living echinoids. Thus, the model is rebuilt with the addition of differential extinction rate between planktotrophic and brooding species in relation with the climatic history of the Antarctic.</t>
  </si>
  <si>
    <t>Poulin, E (corresponding author), UNIV PARIS 06, OBSERV OCEANOL BANYULS, CNRS, URA 117, F-66650 BANYULS SUR MER, FRANCE.</t>
  </si>
  <si>
    <t>Poulin, Elie/C-2654-2012; FERAL, Jean-Pierre/M-9608-2019; Feral, Jean-Pierre/C-8368-2012; FERAL, Jean-Pierre/A-8199-2008</t>
  </si>
  <si>
    <t>Poulin, Elie/0000-0001-7736-0969; FERAL, Jean-Pierre/0000-0001-7627-0160; FERAL, Jean-Pierre/0000-0001-7627-0160</t>
  </si>
  <si>
    <t>0014-3820</t>
  </si>
  <si>
    <t>1558-5646</t>
  </si>
  <si>
    <t>Evolution</t>
  </si>
  <si>
    <t>10.2307/2410854</t>
  </si>
  <si>
    <t>UJ156</t>
  </si>
  <si>
    <t>WOS:A1996UJ15600031</t>
  </si>
  <si>
    <t>Everson, I; Bravington, M; Goss, C</t>
  </si>
  <si>
    <t>A combined acoustic and trawl survey for efficiently estimating fish abundance</t>
  </si>
  <si>
    <t>FISHERIES RESEARCH</t>
  </si>
  <si>
    <t>survey design; acoustics; trawl survey; Champsocephalus gunnari</t>
  </si>
  <si>
    <t>When fish are patchily distributed, unstratified trawl surveys give highly variable abundance estimates. If the patches are small and mobile, it is impractical to use pre-stratified or multi-stage adaptive designs to reduce variability. Based on recent trawl surveys for mackerel icefish Champsocephalus gunnari, we have modified the survey design and analysis to reduce estimation variance at minimal cost, using concomitant qualitative acoustic data. We have also developed new confidence interval procedures that should be accurate even for small samples. In computer simulations, the new method substantially outperformed a standard trawl survey.</t>
  </si>
  <si>
    <t>Everson, I (corresponding author), BRITISH ANTARCTIC SURVEY,NERC,HIGH CROSS,MADINGLEY RD,CAMBRIDGE CB3 0ET,ENGLAND.</t>
  </si>
  <si>
    <t>Bravington, Mark V/E-8897-2010</t>
  </si>
  <si>
    <t>0165-7836</t>
  </si>
  <si>
    <t>FISH RES</t>
  </si>
  <si>
    <t>Fish Res.</t>
  </si>
  <si>
    <t>10.1016/0165-7836(95)00404-1</t>
  </si>
  <si>
    <t>Fisheries</t>
  </si>
  <si>
    <t>UF560</t>
  </si>
  <si>
    <t>WOS:A1996UF56000006</t>
  </si>
  <si>
    <t>Mitson, RB; Simard, Y; Goss, C</t>
  </si>
  <si>
    <t>Use of a two-frequency algorithm to determine size and abundance of plankton in three widely spaced locations</t>
  </si>
  <si>
    <t>ICES International Symposium on Fisheries and Plankton Acoustics</t>
  </si>
  <si>
    <t>JUN 12-16, 1995</t>
  </si>
  <si>
    <t>MARINE LAB, ABERDEEN, SCOTLAND</t>
  </si>
  <si>
    <t>MARINE LAB</t>
  </si>
  <si>
    <t>euphausiids; plankton acoustics; two-frequency abundance estimates</t>
  </si>
  <si>
    <t>SOUND SCATTERING; ZOOPLANKTON DISTRIBUTIONS; ANTARCTIC KRILL; FINITE LENGTH; BACKSCATTERING; STRENGTHS; CYLINDERS; KHZ</t>
  </si>
  <si>
    <t>The application of a two-frequency algorithm to the in situ estimation of large zooplankton is explored in an effort to use information from more than one acoustic frequency. To accomplish this, 38 and 120 kHz echo-sounders, found on most fisheries research vessels, were utilized. A two-frequency method using a highpass fluid sphere scattering model was employed to estimate the mean size (length) and the density per m(3) of the dominant acoustic scatterers (mainly euphausiids and shrimps), by selected depth layer. Three locations were surveyed: the Gulf of St Lawrence, the Antarctic, and the Irish Sea. Ground-truth samples were collected from various plankton net systems, the catches being compared to the acoustic estimates. Results are discussed with regard to conditions that apply to the method, the ground-truth performance and the relative complexity of the zooplankton composition at the different study sites. The conclusion is that this method has provided satisfactory results but still has a capacity for refinement. (C) 1996 International Council for the Exploration of the Sea</t>
  </si>
  <si>
    <t>BRITISH ANTARCTIC SURVEY,CAMBRIDGE CB3 0ET,ENGLAND; FISHERIES &amp; OCEANS CANADA,MAURICE LAMONTAGNE INST,MONT JOLI,PQ G5H 3Z4,CANADA</t>
  </si>
  <si>
    <t>UK Research &amp; Innovation (UKRI); Natural Environment Research Council (NERC); NERC British Antarctic Survey; Fisheries &amp; Oceans Canada</t>
  </si>
  <si>
    <t>Mitson, RB (corresponding author), ACOUSTEC,SWISS COTTAGE,5 GUNTON AVE,LOWESTOFT NR32 5DA,SUFFOLK,ENGLAND.</t>
  </si>
  <si>
    <t>Simard, Yvan/AAG-6158-2020</t>
  </si>
  <si>
    <t>10.1006/jmsc.1996.0024</t>
  </si>
  <si>
    <t>UJ679</t>
  </si>
  <si>
    <t>WOS:A1996UJ67900013</t>
  </si>
  <si>
    <t>Hewitt, RP; Demer, DA</t>
  </si>
  <si>
    <t>Lateral target strength of Antarctic krill</t>
  </si>
  <si>
    <t>target strength; Antarctic krill; Euphausia superba</t>
  </si>
  <si>
    <t>ORIENTATION; ABUNDANCE</t>
  </si>
  <si>
    <t>An area of high krill (Euphausia superba Dana) density was continuously monitored with down-looking and side-looking sonars over a period of 24 h. Measurements of volume backscattering strength were used to describe the density of krill with depth and the vertical movement of krill over time. In situ measurements were made of dorsal aspect target strength (TS) and, as krill moved into the near-surface layer (0-15 m), in situ measurements were made of lateral-aspect TS. The probability density function (PDF) of TS measurements made with the down-looking transducer had a mode at approximately - 73 dB. The PDF of TS measurements made with the side-looking transducer was broader with a mode at approximately - 67 dB. Sampled krill had a bi-modal length distribution with a major mode at 44 mm and a minor mode at approximately 30 mm. (C) 1996 International Council for the Exploration of the Sea</t>
  </si>
  <si>
    <t>Hewitt, RP (corresponding author), SW FISHERIES SCI CTR,POB 271,LA JOLLA,CA 92038, USA.</t>
  </si>
  <si>
    <t>, David/ABC-8990-2022</t>
  </si>
  <si>
    <t>, David/0000-0001-5083-8854</t>
  </si>
  <si>
    <t>10.1006/jmsc.1996.0038</t>
  </si>
  <si>
    <t>WOS:A1996UJ67900027</t>
  </si>
  <si>
    <t>Miyashita, K; Aoki, I; Inagaki, T</t>
  </si>
  <si>
    <t>Swimming behaviour and target strength of isada krill (Euphausia pacifica)</t>
  </si>
  <si>
    <t>Euphausia pacifica; swimming angle; target strength; theoretical scattering model</t>
  </si>
  <si>
    <t>ANTARCTIC KRILL; ZOOPLANKTON; SIZE</t>
  </si>
  <si>
    <t>The swimming angle of isada krill (Euphausia pacifica Hansen) was measured in a tank and the target strength (TS) values were calculated using a theoretical scattering model. The average swimming angle was 30.4 degrees (s.d.=19.9 degrees), which was about 15 degrees less than that reported for Antarctic krill (Euphausia superba). Parameters for the swimming angle distribution were substituted into the straight cylinder model and the corresponding TS values were determined. The mean TS values of 16.4 mm isada krill for hovering animals were lower than the maximum TS; differences were 7.8-5.0 dB, 14.8-8.6 dB, and 18.1-10.8 dB at 50, 120, and 200 kHz, respectively. These differences will lead to a 1/6-1/3, 1/30-1/7, and 1/65-1/12 proportional difference, respectively, in estimating abundances compared to estimates based on the maximum TS. Measurements carried out al higher frequencies are more influenced by swimming angle than those at lower frequencies. However, the TS is less at lower Frequencies and it is more difficult to filter out noise. Thus, medium frequencies are suggested as the best for krill surveys. Additionally, when conducting resource surveys by echosounding, it is necessary to assign the appropriate swimming angles for different targets. Swimming angles need to be investigated further under a variety of conditions.</t>
  </si>
  <si>
    <t>Miyashita, K (corresponding author), UNIV TOKYO,OCEAN RES INST,DIV FISHERIES ECOL,NAKANO KU,1-15-1 MINAMIDAI,TOKYO 164,JAPAN.</t>
  </si>
  <si>
    <t>Miyashita, Kazush/D-6757-2012</t>
  </si>
  <si>
    <t>10.1006/jmsc.1996.0039</t>
  </si>
  <si>
    <t>WOS:A1996UJ67900028</t>
  </si>
  <si>
    <t>Socha, DG; Watkins, JL; Brierley, AS</t>
  </si>
  <si>
    <t>A visualization-based post-processing system for analysis of acoustic data</t>
  </si>
  <si>
    <t>acoustic analysis; AVS; echo-sounders; post-processing; SIMRAD EK500; visualization</t>
  </si>
  <si>
    <t>A commercial data-visualization package, AVS, and database are used as the basis for a powerful and highly flexible acoustic data analysis system. The system is easy to use and can be modified by the user to incorporate novel visualization and analysis capabilities as required. Multi-Frequency ping-by-ping or integrated data from a variety of echo-sounders may be viewed and manipulated within the system. Here, we describe the main features of the system and illustrate how it may be used to mark, transform, analyse, and compare dual-frequency acoustic data. (C) 1996 International Council for the Exploration of the Sea</t>
  </si>
  <si>
    <t>10.1006/jmsc.1996.0045</t>
  </si>
  <si>
    <t>WOS:A1996UJ67900034</t>
  </si>
  <si>
    <t>Watkins, JL; Brierley, AS</t>
  </si>
  <si>
    <t>A post-processing technique to remove background noise from echo integration data</t>
  </si>
  <si>
    <t>echo integration; noise removal; threshold</t>
  </si>
  <si>
    <t>KRILL EUPHAUSIA-SUPERBA; BACKSCATTERING STRENGTH</t>
  </si>
  <si>
    <t>Echo integration of biological organisms with a low target strength can be difficult because of the problem of setting suitable pre-integration thresholds, and this is particularly acute with higher frequencies, such as 120 or 200 kHz, which are often used in studies of euphausiids. One solution is to integrate data without any threshold and then remove background noise during post-processing. Unthresholded, integrated data of micronekton and Euphausia superba collected with a SIMRAD EK500 at frequencies of 38 and 120 kHz are presented. The underlying background noise level follows a 20 log R + 2 alpha R relationship, which can be scaled to the minimum volume backscatter (Sv) in each layer during a transect and then subtracted from the entire data set to remove background noise. The utility of this procedure is demonstrated by making comparisons of Sv at each frequency and investigating the effect of noise removal on the identification of targets based on the dB difference (120 kHz Sv-38 kHz Sv). (C) 1996 International Council for the Exploration of the Sea</t>
  </si>
  <si>
    <t>Watkins, JL (corresponding author), BRITISH ANTARCTIC SURVEY,HIGH CROSS,MADINGLEY RD,CAMBRIDGE CB3 0ET,ENGLAND.</t>
  </si>
  <si>
    <t>10.1006/jmsc.1996.0046</t>
  </si>
  <si>
    <t>WOS:A1996UJ67900035</t>
  </si>
  <si>
    <t>McGehee, D; Jaffe, JS</t>
  </si>
  <si>
    <t>Three-dimensional swimming behavior of individual zooplankters: Observations using the acoustical imaging system FishTV</t>
  </si>
  <si>
    <t>acoustics; behavior; multi-dimensional imaging; zooplankton</t>
  </si>
  <si>
    <t>KRILL EUPHAUSIA-SUPERBA; ANTARCTIC KRILL; FORAGING BEHAVIOR; COPEPOD</t>
  </si>
  <si>
    <t>There is increasing recognition that three-dimensional tracks of individual zooplankters are needed for studies in biological oceanography, including, for example, the role of individual behavior in patch formation and maintenance. The three-dimensional acoustical imaging system FishTV provides a means of non-invasively examining zooplankton swimming behavior. The system forms a set of 64 acoustic beams in an 8 by 8 pattern, each beam 2 degrees by 2 degrees, for a total coverage of 16 degrees by 16 degrees. The 8 by 8 beams form two dimensions of the image; range provides the third dimension. The system has 20 kHz of bandwidth and operates at a center frequency of 445 kHz. Observations of zooplankton swimming at 37 m depth were made from the research platform RP ''FLIP'' at a site in the San Diego Trough, 28 km south-west of San Diego, California, USA. In a 1-min-long sequence of 60 images, acquired al 2101 h, 24 March 1993, 314 plankters were tracked for lengths of time ranging from 2 to 13 s. The animals ranged from -83.0 dB re l m(2) to -57.7 dB target strength. Movement of each animal was divided into directed and random components. The directed component was attributed to currents, waves and (possibly) a slight vertical migration. The random component was attributed to random behavior. Analysis of random velocities and turning behavior showed an inverse relationship between swimming speed and path curvature. Turning rates were approximately 1.2 rad s(-1) regardless of the size or speed of the animals. Mean swimming speeds were positively correlated with distance from a pair of bright lights (part of a video system), while mean path curvatures were negatively correlated. These observations are consistent with a model for swimming behavior that leads to aggregation. (C) 1996 International Council for the Exploration of the Sea</t>
  </si>
  <si>
    <t>UNIV CALIF SAN DIEGO,SCRIPPS INST OCEANOG,LA JOLLA,CA 92093</t>
  </si>
  <si>
    <t>McGehee, D (corresponding author), WOODS HOLE OCEANOG INST,BIGELOW 210,WOODS HOLE,MA 02543, USA.</t>
  </si>
  <si>
    <t>10.1006/jmsc.1996.0050</t>
  </si>
  <si>
    <t>WOS:A1996UJ67900039</t>
  </si>
  <si>
    <t>Murray, AWA</t>
  </si>
  <si>
    <t>Comparison of geostatistical and random sample survey analyses of Antarctic krill acoustic data</t>
  </si>
  <si>
    <t>acoustic survey design; Antarctic krill biomass; geostatistics; spatial</t>
  </si>
  <si>
    <t>EUPHAUSIA-SUPERBA</t>
  </si>
  <si>
    <t>Data from the acoustic surveys of MV SA ''Agulhas'' and FRV ''Walther Herwig'', and the 1981 RRS ''John Biscoe'' South Georgia acoustic survey were analysed by geostatistical methods. Estimates of mean density (g m(-2)) of krill and their variances are compared with published results From statistical analyses based on random sampling theory. A further high-resolution geostatistical analysis of the MV SA ''Agulhas'' (ping-by-ping) data set of the density of each individual aggregation is also presented. These analyses illustrate the problems of applying geostatistical methods to data from highly aggregated species which can show marked skewness in their histogram of density. (C) 1996 International Council for the Exploration of the Sea.</t>
  </si>
  <si>
    <t>Murray, AWA (corresponding author), BRITISH ANTARCTIC SURVEY,HIGH CROSS,MADINGLEY RD,CAMBRIDGE CB3 0ET,ENGLAND.</t>
  </si>
  <si>
    <t>10.1006/jmsc.1996.0058</t>
  </si>
  <si>
    <t>WOS:A1996UJ67900047</t>
  </si>
  <si>
    <t>Dobson, SJ; Franzmann, PD</t>
  </si>
  <si>
    <t>Unification of the genera Deleya (Baumann et al 1983), Halomonas (Vreeland et al 1980), and Halovibrio (Fendrich 1988) and the species Paracoccus halodenitrificans (Robinson and Gibbons 1952) into a single genus, Halomonas, and placement of the genus Zymobacter in the family Halomonadaceae</t>
  </si>
  <si>
    <t>AD-HOC-COMMITTEE; SP-NOV; COMB-NOV; BACTERIA; CLASSIFICATION; MEMBERS</t>
  </si>
  <si>
    <t>We determined the 16S rRNA sequences of the type strains of species belonging to the genera Deleyn and Halomonas for which no sequence data were available previously. We also determined the 16S rRNA sequence of ACAM 21, a representative strain of a biovar of Halomonas subglaciescola. The members of the genera Deleya, Halomonas, and Halovibrio and the misnamed organism Paracoccus halodenitrificans formed a monophyletic group within the gamma subclass of the Proteobacteria. The 16S rRNA sequences of the members of this group contained all of the signature features previously identified as characteristic of the group, The frequency of occurrence of these signature features among other members of the gamma subclass has remained stable during the expansion of the database of rRNA sequences, The levels of 16S rRNA sequence similarity between members of the species belonging to the genera Deleya, Halomonas, and Halovibrio and the misnamed organism P. halodenitrificans ranged from 91.5 to 100%; however, the level of sequence similarity for members of well-resolved monophyletic subgroups which might represent separate genera was 98%, At a sequence similarity level of 98% 10 subgroups were resolved, but these groups could not be differentiated on the basis of chemotaxonomic or phenotypic characteristics. In this paper we propose that members of the genera Deleya, Halomonas, and Halovibrio should be placed in a single genus, the genus Halomonas, and we emend the description of this genus, The resulting new combinations are Halomonas aquamarina (Deleya aquamarina Akagawa and Yamasato 1989), Halomonas variabilis (Halovibrio variabilis Fendrich 1988), Halomonas venusta (Deleya venusta Baumann et al. 1983), Halomonas cupida (Deleya cupida Baumann et al. 1983), Halomonas pacifica (Deleya pacifica Baumann et al, 1983), Halomonas marina (Deleya marina Baumann et al, 1983), Halomonas halophila (Deleya halophila Quesada et al, 1984), and Halomonas salina (Deleya salina Valderrama et al, 1991), We transfer the misnamed organism P. halodenitrificans to the genus Halomonas as Halomonas halodenitrificans comb, nov, (P. halodenitrificans Robinson and Gibbons 1952), The genus Zymobacter is closely related to the genus Halomonas. While the genus Zymobacter can be clearly distinguished from the genus Halomonas, these two taxa share important genotypic, chemotaxonomic, and phenotypic characteristics. We propose that the genus Zymobacter should be transferred to the family Halomonadaceae and emend the description of the family Halomonadaceae. The 168 rRNA sequence of Halomonas subglaciescola ACAM 21 was significantly different from the 16S rRNA sequence of the type strain of Halomonas subglaciescola (strain ACAM 12) but was nearly identical to the 168 rRNA sequence of Halomonas halodurans.</t>
  </si>
  <si>
    <t>UNIV TASMANIA,DEPT AGR SCI,HOBART,TAS 7001,AUSTRALIA</t>
  </si>
  <si>
    <t>Dobson, SJ (corresponding author), UNIV TASMANIA,ANTARCTIC COOPERAT RES CTR,GPO BOX 252C,HOBART,TAS 7001,AUSTRALIA.</t>
  </si>
  <si>
    <t>10.1099/00207713-46-2-550</t>
  </si>
  <si>
    <t>UE640</t>
  </si>
  <si>
    <t>WOS:A1996UE64000030</t>
  </si>
  <si>
    <t>Gudkov, MG; Troshichev, A</t>
  </si>
  <si>
    <t>Kelvin-Helmholtz instability in a compressible plasma with a magnetic field and velocity shear</t>
  </si>
  <si>
    <t>DIFFUSE AURORAL BOUNDARY; PARTICLE SIMULATION; MAGNETOSPHERE; OSCILLATIONS; MAGNETOPAUSE; UNDULATIONS; PULSATIONS; CURRENTS; LAYER; OVAL</t>
  </si>
  <si>
    <t>The development of the Kelvin-Helmholtz instability (KHI) in a compressible plasma containing a magnetic field is studied for a finite thick layer with a velocity shear in a linear two-dimensional MHD approximation. Approximate analytical expressions for the phase speed, growth rate and wavenumber of the fastest growing unstable mode are derived for the velocity profile across the layer with the velocity shear having a sudden onset, termed a sharp elbow. The Dispersion equation is obtained from boundary conditions on the sharp elbow where the logarithmic derivative of the total pressure (or normal component of velocity) plays the main role. The KHI, driven by velocity shear, is considered as a possible generator of plasma oscillations in magnetospheric regions such as al the boundary between the inner plasma sheet and the plasmasphere, the boundary between the plasma sheet and the tail lobes and the boundary between the plasma sheet and the magnetopause. Analytical expressions for the phase speed, growth rate, period and wavenumber of the growing unstable mode obtained with some simplifying assumptions leads to values similar to the results of numerical analyses.</t>
  </si>
  <si>
    <t>Gudkov, MG (corresponding author), ARCTIC &amp; ANTARCTIC RES INST,ST PETERSBURG 199226,RUSSIA.</t>
  </si>
  <si>
    <t>10.1016/0021-9169(95)00082-8</t>
  </si>
  <si>
    <t>TX621</t>
  </si>
  <si>
    <t>WOS:A1996TX62100009</t>
  </si>
  <si>
    <t>Ferencz, C; Bognar, P; Tarcsai, G; Hamar, D; Smith, AJ</t>
  </si>
  <si>
    <t>Whistler-mode propagation: Results of model calculations for an inhomogeneous plasma</t>
  </si>
  <si>
    <t>FINE-STRUCTURE</t>
  </si>
  <si>
    <t>Waveforms computed using the new whistler model derived from Maxwell's equations were analysed. In the calculations, realistic model values for magnetospheric parameters were used. The results accurately describe whistler-mode propagation in the magnetosphere and provide explanations for some features exhibited by real observed whistlers when they are analysed. In particular, solutions of the exact full-wave whistler model can explain the whistler fine structure; and may be used to develop a more accurate (matched filtering) fine-structure analysis method.</t>
  </si>
  <si>
    <t>Ferencz, C (corresponding author), HUNGARIAN ACAD SCI,DEPT GEOPHYS,SPACE RES GRP,LUDOVIKA TER 2,H-1083 BUDAPEST,HUNGARY.</t>
  </si>
  <si>
    <t>10.1016/0021-9169(95)00191-3</t>
  </si>
  <si>
    <t>WOS:A1996TX62100010</t>
  </si>
  <si>
    <t>Montgomery, J; Bodznick, D; Halstead, M</t>
  </si>
  <si>
    <t>Hindbrain signal processing in the lateral line system of the dwarf scorpionfish Scopeana papillosus</t>
  </si>
  <si>
    <t>JOURNAL OF EXPERIMENTAL BIOLOGY</t>
  </si>
  <si>
    <t>teleost; lateral line; hindbrain; medial octavolateralis nucleus; dwarf scorpionfish; Scopeana papillosus; signal processing</t>
  </si>
  <si>
    <t>COMMON-MODE REJECTION; SKATE RAJA-ERINACEA; ELECTROSENSORY SYSTEM; ANTARCTIC FISH; VENTILATORY REAFFERENCE; TREMATOMUS-BERNACCHII; MOTTLED SCULPIN; PLANKTONIC PREY; COTTUS-BAIRDI; SUPPRESSION</t>
  </si>
  <si>
    <t>Recordings were made from primary afferent fibres and secondary projection neurones (crest cells) in the mechanosensory lateral line system of the dwarf scorpionfish. Crest cells were identified by antidromic stimulation from the contralateral midbrain. Differences between primary afferent fibre and crest cell response characteristics are indicative of signal processing by the neuronal circuitry of the medial octavolateralis nucleus. There are a number of differences between primary afferent fibres and crest cells. Primary afferents have relatively high levels of spontaneous activity (mean close to 40 impulses s(-1)) and many of them are strongly modulated by ventilation. By contrast, crest cells have a much lower rate of spontaneous activity that is not obviously modulated by ventilation. Primary afferents show a simple tonic response to a maintained stimulus, whereas crest cells show a variety of temporal response properties, but in general show a phasic/tonic response to the same prolonged stimulus. Afferents are most sensitive to frequencies of stimulation around 100 Hz; in contrast, crest cells show a strong suppression of activity at this frequency. Crest cells are most responsive around 50 Hz. These afferent/secondary comparisons show similarities with those reported for allied electrosensory and auditory pathways.</t>
  </si>
  <si>
    <t>WESLEYAN UNIV,DEPT BIOL,MIDDLETOWN,CT 06457</t>
  </si>
  <si>
    <t>Wesleyan University</t>
  </si>
  <si>
    <t>Montgomery, J (corresponding author), UNIV AUCKLAND,SCH BIOL SCI,EXPTL BIOL RES GRP,PRIVATE BAG 92019,AUCKLAND,NEW ZEALAND.</t>
  </si>
  <si>
    <t>Montgomery, John/D-4310-2009</t>
  </si>
  <si>
    <t>Montgomery, John/0000-0002-7451-3541</t>
  </si>
  <si>
    <t>COMPANY OF BIOLOGISTS LTD</t>
  </si>
  <si>
    <t>BIDDER BUILDING CAMBRIDGE COMMERCIAL PARK COWLEY RD, CAMBRIDGE, CAMBS, ENGLAND CB4 4DL</t>
  </si>
  <si>
    <t>0022-0949</t>
  </si>
  <si>
    <t>J EXP BIOL</t>
  </si>
  <si>
    <t>J. Exp. Biol.</t>
  </si>
  <si>
    <t>UF826</t>
  </si>
  <si>
    <t>WOS:A1996UF82600014</t>
  </si>
  <si>
    <t>Arnoldy, RL; Engebretson, MJ; Alford, JL; Erlandson, RE; Anderson, BJ</t>
  </si>
  <si>
    <t>Magnetic impulse events and associated Pc 1 bursts at dayside high latitudes</t>
  </si>
  <si>
    <t>FLUX-TRANSFER EVENTS; BOUNDARY-LAYER; IPRP EVENTS; PLASMA; MAGNETOPAUSE; MAGNETOSPHERE; CUSP; FIELD</t>
  </si>
  <si>
    <t>Ground measurements of bursts of Pc 1 pulsations (minutes duration) are a common dayside phenomenon at high latitudes, For the past several years, dayside ground measurements of similar-duration bursts of pc 5 period pulsations, magnetic impulse events (MIE), have attracted a great deal of interest concerning their role in dayside reconnection. From an analysis of several years of induction antenna data from southern and northern hemisphere sites in the Antarctic, Greenland, and Canada, it is found that about 70% of all isolated MIE events are associated with Pc 1 bursts, and about half of all events are conjugate between hemispheres. There appears to be no definitive phase relationship between the onset of the Pc 1 bursts and the MIE, suggesting that both might be produced by the same event on the dayside but have different source locations. Correlative data from ground and spacecraft measurements suggest this to be the cask and also show that the Pc 1 are waves inside the magnetosphere propagating into the ionosphere, Finally, a timing study between ground sites separated by 2 hours local time shows that the isolated MIEs are measured first near the subsolar point and at later times down both flanks of the magnetosphere. This suggests that the source mechanism for these events has an E-W component pf motion which when projected to the equatorial plane is of the order of the antisunward flow velocity in the magnetosheath. As this source moves down the magnetospheric flanks it creates well within the magnetosphere conditions (pressure pulses?) ripe for the ion cyclotron generation of the Pc 1 bursts associated with the MIE.</t>
  </si>
  <si>
    <t>AUGSBURG COLL, DEPT PHYS, MINNEAPOLIS, MN 55455 USA; JOHNS HOPKINS UNIV, APPL PHYS LAB, LAUREL, MD 20723 USA</t>
  </si>
  <si>
    <t>Augsburg University; Johns Hopkins University; Johns Hopkins University Applied Physics Laboratory</t>
  </si>
  <si>
    <t>UNIV NEW HAMPSHIRE, CTR SPACE SCI, MORSE HALL, DURHAM, NH 03824 USA.</t>
  </si>
  <si>
    <t>Anderson, Brian J/I-8615-2012; Erlandson, Robert E/G-2767-2015</t>
  </si>
  <si>
    <t>Erlandson, Robert E/0000-0002-1516-0854</t>
  </si>
  <si>
    <t>APR 1</t>
  </si>
  <si>
    <t>A4</t>
  </si>
  <si>
    <t>10.1029/95JA03378</t>
  </si>
  <si>
    <t>UD939</t>
  </si>
  <si>
    <t>WOS:A1996UD93900015</t>
  </si>
  <si>
    <t>Matthews, DL; Ruohoniemi, JM; Dudeney, JR; Farrugia, CF; Lanzerotti, LJ; FriisChristensen, E</t>
  </si>
  <si>
    <t>Conjugate cusp-region ULF pulsation responses to the solar wind event of May 23, 1989</t>
  </si>
  <si>
    <t>FIELD-LINE RESONANCES; PERIOD MAGNETIC PULSATIONS; SMALL-SCALE IRREGULARITIES; HF RADAR OBSERVATIONS; LATITUDE F-REGION; HYDROMAGNETIC-WAVES; MAGNETOSPHERE; IONOSPHERE; EXCITATION; SYSTEM</t>
  </si>
  <si>
    <t>We have studied a hydromagnetic wave event in the early noon sector of the cusp region, using HF radar data collected in the southern hemisphere and ground-based magnetic data from both hemispheres, There were three distinct pulsations, which appear to have been driven by changes in the solar wind, beginning with the passage of a powerful interplanetary shock, This shock triggered the first pulsation, a strong ssc, at 1346 UT, It was followed at 1402 UT by a second pulsation, which had a stable dominant frequency of 3.3 mHz and lasted about half an hour. Although this frequency was close to that of the ssc, the new pulsation was clearly differentiated from the ssc by an abrupt 180 degrees change of phase, A further such phase discontinuity at 1434 UT (near noon MLT) marked the start of a third distinct ULF pulsation with a clearly lower frequency of 2.8 mHz, which continued for another half hour, until 1505 UT, and was correlated with the magnitude of the IMF. These latter two pulsations yielded a successful calibration of the radar observations with ground-based magnetometer measurements; the pulsation current systems in the northern and southern hemispheres were found to be highly correlated and conjugate. The 3.3-mHz pulsation was observed over a range of similar to 10 degrees in invariant latitude, and its amplitude showed a strong, broad maximum close to the latitude of the cusp as inferred from an independent radar-satellite analysis of cusp signatures, The zonal E x B motion associated with the pulsation showed a linear latitudinal decrease in phase (25 degrees per degree of latitude) while the meridional motion had nearly constant phase. The longitudinal phase variation corresponded to an m value of similar to 10 with a source at later MLT. We discuss the possibility that the dominant wave activity near 3 mHz in the latter two pulsations was due to a hydromagnetic surface wave at the magnetopause stimulated by the ssc and modified by the forcing action of the solar wind.</t>
  </si>
  <si>
    <t>UNIV MARYLAND, INST PHYS SCI &amp; TECHNOL, COLLEGE PK, MD 20742 USA; JOHNS HOPKINS UNIV, APPL PHYS LAB, LAUREL, MD USA; BRITISH ANTARCTIC SURVEY, CAMBRIDGE, ENGLAND; NASA, GODDARD SPACE FLIGHT CTR, GREENBELT, MD 20771 USA; AT&amp;T BELL LABS, MURRAY HILL, NJ 07974 USA; DANISH INST FUNDAMENTAL METROL, COPENHAGEN, DENMARK</t>
  </si>
  <si>
    <t>University System of Maryland; University of Maryland College Park; Johns Hopkins University; Johns Hopkins University Applied Physics Laboratory; UK Research &amp; Innovation (UKRI); Natural Environment Research Council (NERC); NERC British Antarctic Survey; National Aeronautics &amp; Space Administration (NASA); NASA Goddard Space Flight Center; AT&amp;T; Nokia Corporation; Nokia Bell Labs; Danish Fundamental Metrology</t>
  </si>
  <si>
    <t>10.1029/95JA03470</t>
  </si>
  <si>
    <t>WOS:A1996UD93900018</t>
  </si>
  <si>
    <t>Stary, J; Block, W</t>
  </si>
  <si>
    <t>Oribatid mites (Acari: Oribatida) of the Falkland Islands, South Atlantic and their zoogeographical relationships</t>
  </si>
  <si>
    <t>mites; Oribatida; Neotropical Region; Falkland Is</t>
  </si>
  <si>
    <t>A total of 21 species of oribatid mites (Acari: Oribatida) are recorded from heat-extracted samples of soil and plant material collected in the Falkland Is., South Atlantic. Previous records of a further 11 species provide a total of 32 species. The distribution of each non-endemic species recorded from the Falkland Is. is figured. The oribatid mite fauna of these islands belongs to the Neotropical Region with strong sub-Antarctic elements and some similarities with New Zealand.</t>
  </si>
  <si>
    <t>BRITISH ANTARCTIC SURVEY,NERC,CAMBRIDGE CB3 0ET,ENGLAND; ACAD SCI CZECH REPUBL,INST SOIL BIOL,CR-37005 CESKE BUDEJOVICE,CZECH REPUBLIC</t>
  </si>
  <si>
    <t>UK Research &amp; Innovation (UKRI); Natural Environment Research Council (NERC); NERC British Antarctic Survey; Czech Academy of Sciences; Biology Centre of the Czech Academy of Sciences</t>
  </si>
  <si>
    <t>10.1080/00222939600770281</t>
  </si>
  <si>
    <t>UF537</t>
  </si>
  <si>
    <t>WOS:A1996UF53700003</t>
  </si>
  <si>
    <t>Goff, LJ; Moon, DA; Nyvall, P; Stache, B; Mangin, K; Zuccarello, G</t>
  </si>
  <si>
    <t>The evolution of parasitism in the red algae: Molecular comparisons of adelphoparasites and their hosts</t>
  </si>
  <si>
    <t>adelphoparasites; coevolution; Faucheocolax attenuata; Gardneriella tuberifera; Gracilariophila oryzoides; internal transcribed spacers (ITSs); molecular systematics; parasitism; Plocamiocolax pulvinata; rDNA sequencing; Rhodophyta; Rhodymeniocolax botryoides; symbiosis</t>
  </si>
  <si>
    <t>PHYLOGENETIC-RELATIONSHIPS; GRACILARIALES; DELINEATION; RHODOPHYTA; SEQUENCES; DNA</t>
  </si>
  <si>
    <t>In several groups of parasites including insect, flowering plant, fungal, and red algae parasites, morphological similarities of the parasites and their specific hosts have led to hypotheses that these parasites evolved from their hosts. But these conclusions have been criticized because the morphological features shared by parasite and host may be the result of convergent evolution. In this study, we examine the hypothesis, originally put forth by Setchell, that adelphoparasitic red algae, that is, parasitic red algae that are morphologically very similar to their hosts, evolved from their specific red algal hosts. Rather than comparing morphological features of parasites and hosts, small-subunit 18S nuclear ribosomal DNA and the internal transcribed spacer regions (ITSs) of the nuclear ribosomal repeat are compared for five parasites, their hosts, and related nonhosts from four red algal orders. These comparisons reveal that each of these adelphoparasites has evolved either directly from the host on which it is currently found, or it evolved from some other taxon that is closely rebated to the modern host. The parasites Gardneriella tuberifera, Rhodymeniocolax botryoides, and probably Gracilariophila oryzoides evolved from their respective hosts Sarcodiotheca gaudichaudii, Rhodymenia pacifica, and Gracilariopsis lemaneiformis, respectively. The parasite Faucheocolax attenuata evolved from either Fauchea laciniata or Fauchea fryeana and subsequently radiated onto the other host species. Presently this parasite is found on both hosts. Lastly some parasitic genera such as Plocamiocolax are polyphyletic in their origins. A species of Plocamiocolax from an Antarctic Plocamium cartilagineum appears to have evolved from its host whereas the common Plocamiocolax pulvinata that occurs along the west coast of North America likely evolved from Plocamium violaceum and radiated secondarily onto its present day host, Plocamium cartilagineum.</t>
  </si>
  <si>
    <t>Goff, LJ (corresponding author), UNIV CALIF SANTA CRUZ, DEPT BIOL, SANTA CRUZ, CA 95064 USA.</t>
  </si>
  <si>
    <t>Zuccarello, Giuseppe C./D-8323-2015</t>
  </si>
  <si>
    <t>Zuccarello, Giuseppe C./0000-0003-0028-7227</t>
  </si>
  <si>
    <t>1529-8817</t>
  </si>
  <si>
    <t>10.1111/j.0022-3646.1996.00297.x</t>
  </si>
  <si>
    <t>VM106</t>
  </si>
  <si>
    <t>WOS:A1996VM10600013</t>
  </si>
  <si>
    <t>LaybournParry, J; EllisEvans, JC; Butler, H</t>
  </si>
  <si>
    <t>Microbial dynamics during the summer ice-loss phase in maritime Antarctic lakes</t>
  </si>
  <si>
    <t>PROTOZOAN BACTERIVORY; PLANKTON; MICROFLAGELLATE; BIOMASS; ECOLOGY; ISLAND; PICOPLANKTON; COMMUNITIES; CYCLE</t>
  </si>
  <si>
    <t>The dynamics of bacterioplankton and protozooplankton in two maritime Antarctic lakes (Heywood Lake and Sombre Lake, Signy Island, South Orkneys) were studied during the phase of ice break-out (December and early January 1994/95). The lakes are suffering animal-induced (fur seal) eutrophication, though Heywood Lake is most severely affected. Both lakes had morphologically diverse bacterial communities which increased during the study period, reaching maxima of 80 x 10(8) l(-1) in Heywood Lake and 31.8 x 10(8) l(-1) in Sombre Lake. Heterotrophic nanoflagellates (HNAN) reached a peak in late December with maxima of 40.6 x 10(5) l(-1) in Sombre Lake and 174 x 10(5) l(-1) in Heywood Lake. Phototrophic nanoflagellates (PNAN) peaked in late December after ice loss in Heywood Lake (63 x 10(5) l(-1)), which coincided with a peak in a bloom of Chroomonas acuta which reached abundances of 1.0 x 10(8) l(-1). In Sombre Lake, ice persisted for a longer period and here PNAN reached their highest density at the end of the study period (around 70.0 x 10(5) l(-1)). Ciliate abundance reached high levels in Heywood Lake (&gt;6000 l(-1)), while in Sombre Lake maximum abundance was 568 l(-1). Protozooplankton diversity was greater in the less-enriched Sombre Lake. Grazing rates of ciliates averaged 70.6 bacteria indiv.(-1) h(-1) in Heywood Lake and 119.3 bacteria indiv.(-1) h(-1) in Sombre Lake. The difference was a reflection of the different taxonomic make-up of the community in the lakes. HNAN grazing rates varied between 0.51 and 0.83 bacteria indiv.(-1) h(-1) Sombre and Heywood Lakes, respectively. Specific growth rates (r) h(-1) in Sombre Lake were 0.028 for ciliates and 0.013 for HNAN, and in Heywood Lake 0.010 for ciliates and HNAN 0.012. These growth rates result in doubling times ranging between 38 and 69 h for ciliates and around 55 h for HNAN. HNAN grazing on bacteria was curtailed in Heywood Lake in early January as a result of predation by microcrustacean larvae feeding on the plankton. Thus, for a short phase top-down control was apparent in the dynamics of Heywood Lake, a feature uncommon in Antarctic lake ecosystems. The impact of natural eutrophication on these systems is discussed in relation to other unaffected Antarctic lakes.</t>
  </si>
  <si>
    <t>LA TROBE UNIV, SCH ZOOL, MELBOURNE, VIC 3083, AUSTRALIA; BRITISH ANTARCTIC SURVEY, CAMBRIDGE CB3 0ET, ENGLAND</t>
  </si>
  <si>
    <t>La Trobe University; UK Research &amp; Innovation (UKRI); Natural Environment Research Council (NERC); NERC British Antarctic Survey</t>
  </si>
  <si>
    <t>10.1093/plankt/18.4.495</t>
  </si>
  <si>
    <t>UF936</t>
  </si>
  <si>
    <t>WOS:A1996UF93600003</t>
  </si>
  <si>
    <t>vanderSpoel, S</t>
  </si>
  <si>
    <t>A hypothesis on mesozoic vicariance in hydromedusae</t>
  </si>
  <si>
    <t>BIOGEOGRAPHY</t>
  </si>
  <si>
    <t>In the Hydromedusae, many species show a tendency to be less restricted to a special distribution pattern compared to most other planktonic organisms. Latitudinal belt-shaped patterns in Hydromedusae are usually broader than the comparable distributions of molluscs or crustaceans. As a rule, the bathypelagic Hydromedusae are less restricted to specific depth layers than other taxa. Taxa of Hydromedusae showing distributions correlated with water masses are less restricted to water masses than taxa of other groups. Many types of distribution, like Equatorial and Central water patterns, commonly found in most planktonic groups, are absent in Hydromedusae, and many species show a strong tendency for southward dispersal. The present-day patterns of Narcomedusae and Trachymedusae seem to originate from an Antarctic fauna, the other subclasses of Hydromedusae show distribution patterns around the Indo-Malayan Archipelago. It is presumed that the Hydromedusae reflect a post-Cretaceous dispersal from two faunal centres, Indo-Malaya and Antarctica, that already became separated in Eocene times. The two Eocene faunal centres can be derived from one continuous area in which Hydromedusae survived the period of extinction at the end of the Cretaceous. Splitting of this centre probably forms the vicariant event responsible for the development of the Narcomedusae and Trachymedusae in the Antarctic waters, and of the Anthomedusae, Leptomedusae and Limnomedusae in the Indo-Malayan waters.</t>
  </si>
  <si>
    <t>vanderSpoel, S (corresponding author), UNIV AMSTERDAM,INST TAXON ZOOL,ZOOL MUSEUM,POB 94766,1090 GT AMSTERDAM,NETHERLANDS.</t>
  </si>
  <si>
    <t>10.1093/plankt/18.4.615</t>
  </si>
  <si>
    <t>Bronze, Green Submitted</t>
  </si>
  <si>
    <t>WOS:A1996UF93600011</t>
  </si>
  <si>
    <t>Brown, IM; Gaugler, R</t>
  </si>
  <si>
    <t>Cold tolerance of steinernematid and heterorhabditid nematodes</t>
  </si>
  <si>
    <t>JOURNAL OF THERMAL BIOLOGY</t>
  </si>
  <si>
    <t>nematode; entomopathogenic; Heterorhabditis; Steinernema; cold tolerance; cold hardiness; freezing</t>
  </si>
  <si>
    <t>NEOAPLECTANA-CARPOCAPSAE; ANTARCTIC NEMATODES; SEASONAL-VARIATION; HARDINESS; CRYOPRESERVATION; MECHANISMS</t>
  </si>
  <si>
    <t>1. Nematodes survive subzero temperatures using either a freeze-avoiding or freezing-tolerant strategy. Steinernema anomali, S. feltiae, and Heterorhabditis bacteriophora were all found to be freezing tolerant. 2. The lower lethal temperatures were -22, -19 and -14 degrees C for S. feltiae, H. bacteriophora and S. anomali, respectively. 3. Survival after prolonged freezing at -4 degrees C was 6, 5 and 3 days for S. feltiae, H. bacteriophora and S. anomali, respectively. 4. Acclimation to lower temperatures increased freezing tolerance. The freezing tolerance of Heterorhabditis bacteriophora increased under a stepwise acclimation regime; S. feltiae acclimated better under a direct acclimation regime. Copyright (C) 1996 Elsevier Science Ltd</t>
  </si>
  <si>
    <t>Brown, IM (corresponding author), RUTGERS STATE UNIV,DEPT ENTOMOL,NEW BRUNSWICK,NJ 08903, USA.</t>
  </si>
  <si>
    <t>Gaugler, Randy/K-3898-2013</t>
  </si>
  <si>
    <t>0306-4565</t>
  </si>
  <si>
    <t>J THERM BIOL</t>
  </si>
  <si>
    <t>J. Therm. Biol.</t>
  </si>
  <si>
    <t>10.1016/0306-4565(95)00033-X</t>
  </si>
  <si>
    <t>Biology; Zoology</t>
  </si>
  <si>
    <t>Life Sciences &amp; Biomedicine - Other Topics; Zoology</t>
  </si>
  <si>
    <t>UK408</t>
  </si>
  <si>
    <t>WOS:A1996UK40800008</t>
  </si>
  <si>
    <t>Erb, E; Shaughnessy, PD; Norman, RJDB</t>
  </si>
  <si>
    <t>Dental and mandibular injury in an Antarctic fur seal, Arctocephalus gazella, at Heard Island, Southern Ocean</t>
  </si>
  <si>
    <t>JOURNAL OF WILDLIFE DISEASES</t>
  </si>
  <si>
    <t>Arctocephalus gazella; Antarctic fur seal; Heard Island; mandibular injury; pathology</t>
  </si>
  <si>
    <t>POPULATION-SIZE; PATHOLOGY; GEORGIA</t>
  </si>
  <si>
    <t>The skull of an adult male Antarctic fur seal (Arctocephalus gazella) collected at Heard Island, Southern Ocean, October 1992, had chronic changes attributable to a fracture of the left lower canine, lu?ration of the mental symphysis, osteomyelitis of the left and right mandibles, and periostitis of the left maxilla.</t>
  </si>
  <si>
    <t>AUSTRALIAN ANTARCTIC DIV,KINGSTON,TAS 7050,AUSTRALIA; CSIRO,DIV WILDLIFE &amp; ECOL,LYNEHAM,ACT 2602,AUSTRALIA; UNIV MELBOURNE,DEPT VET SCI,PARKVILLE,VIC 3052,AUSTRALIA</t>
  </si>
  <si>
    <t>Australian Antarctic Division; Commonwealth Scientific &amp; Industrial Research Organisation (CSIRO); University of Melbourne</t>
  </si>
  <si>
    <t>Shaughnessy, Peter/AAG-6689-2021</t>
  </si>
  <si>
    <t>Norman, Richard/0000-0001-6216-0040</t>
  </si>
  <si>
    <t>WILDLIFE DISEASE ASSN, INC</t>
  </si>
  <si>
    <t>0090-3558</t>
  </si>
  <si>
    <t>J WILDLIFE DIS</t>
  </si>
  <si>
    <t>J. Wildl. Dis.</t>
  </si>
  <si>
    <t>10.7589/0090-3558-32.2.376</t>
  </si>
  <si>
    <t>UF941</t>
  </si>
  <si>
    <t>WOS:A1996UF94100032</t>
  </si>
  <si>
    <t>Karsten, JL; Klein, EM; Sherman, SB</t>
  </si>
  <si>
    <t>Subduction zone geochemical characteristics in ocean ridge basalts from the southern Chile Ridge: Implications of modern ridge subduction systems for the Archean</t>
  </si>
  <si>
    <t>LITHOS</t>
  </si>
  <si>
    <t>Symposium on Evolution of Mafic Magmatism Through Time</t>
  </si>
  <si>
    <t>MAY 09-13, 1994</t>
  </si>
  <si>
    <t>ST MALO, FRANCE</t>
  </si>
  <si>
    <t>ISLAND-ARC VOLCANICS; HIGH-FIELD-STRENGTH; EAST PACIFIC RISE; TRACE-ELEMENT; CONTINENTAL-CRUST; MANTLE EVOLUTION; ANTARCTIC PENINSULA; NORTHEAST PACIFIC; SPREADING RIDGES; GREENSTONE-BELT</t>
  </si>
  <si>
    <t>The southern portion of the Chile Ridge is one of few sites where active subduction of a spreading center and its consequences for ridge axis magmatism can be investigated. New major element, trace element, and isotopic data for lavas recovered from the ridge axis between 43 degrees S and 46 degrees 20'S of the southern Chile Ridge have revealed a suite of mid-ocean ridge basalts which possess typical major element variations, but diverse and sometimes unusual trace element characteristics, For several Chile Ridge lavas, key trace element ratios, such as Rb/Cs, Ce/Pb, Nb/U, La/Ta, Hf/Th and Nb/La, extend well outside the fields for normal MORE or ocean island basalts and have values more commonly associated with are volcanics and continental crust. This hybrid mixture between MORE-like major elements and are-like trace element signatures has only previously been seen in back-are basins, and is considered to primarily reflect contamination of a depleted MORE source mantle with slab-derived components. Along the southern Chile Ridge, contamination with slab components is occurring in advance of the subduction zone, possibly as a result of slab break-up or shearing in conjunction with subduction of young, buoyant lithosphere, and subsequent entrainment of these slab components into the sub-ridge mantle. Interestingly, many Archean greenstone basalts share the unusual hybrid MORE-are geochemical characteristics found along the southern Chile Ridge. On the basis of theoretical modeling, it has been suggested that the mantle was hotter, plate motions were more rapid and ridge-trench interactions were more frequent during the Archean. Although use of geochemical signatures to discriminate tectonic setting must be approached with caution, the observed geochemical affinity of modem lavas from the southern Chile Ridge and some Archean greenstone lavas lends support to the idea that ridge subduction may have been an important mechanism in the formation of Archean greenstone basalts.</t>
  </si>
  <si>
    <t>DUKE UNIV, DEPT GEOL, DURHAM, NC 27708 USA</t>
  </si>
  <si>
    <t>Karsten, JL (corresponding author), UNIV HAWAII, SCH OCEAN &amp; EARTH SCI &amp; TECHNOL, HONOLULU, HI 96822 USA.</t>
  </si>
  <si>
    <t>0024-4937</t>
  </si>
  <si>
    <t>1872-6143</t>
  </si>
  <si>
    <t>Lithos</t>
  </si>
  <si>
    <t>10.1016/0024-4937(95)00034-8</t>
  </si>
  <si>
    <t>UQ561</t>
  </si>
  <si>
    <t>WOS:A1996UQ56100006</t>
  </si>
  <si>
    <t>Hu, ZY; Moore, RM</t>
  </si>
  <si>
    <t>Kinetics of methyl halide production by reaction of DMSP with halide ion</t>
  </si>
  <si>
    <t>ANTARCTIC OZONE; DEPLETION; SEAWATER; BROMIDE; KELP</t>
  </si>
  <si>
    <t>Kinetic and thermodynamic properties of the reactions of DMSP + X(-) &lt;-&gt; CH(3)X + CH3SCH2CH2COO- are obtained by time series measurements of methyl halide (CH(3)X) production by the reactions of DMSP with halide ions (X(-)). Thermodynamically, DMSP reactions with halide ions to produce methyl halides are not favoured because they are endothermic and Delta G degrees &gt; 0 over the range of seawater temperature. Both kinetic and thermodynamic studies suggest that methyl halide production by DMSP + X(-) can only contribute a very small proportion of the currently estimated oceanic source of methyl halide (&lt; 1%).</t>
  </si>
  <si>
    <t>DALHOUSIE UNIV,DEPT OCEANOG,HALIFAX,NS B3H 4J1,CANADA</t>
  </si>
  <si>
    <t>Dalhousie University</t>
  </si>
  <si>
    <t>10.1016/0304-4203(95)00077-1</t>
  </si>
  <si>
    <t>UH752</t>
  </si>
  <si>
    <t>WOS:A1996UH75200004</t>
  </si>
  <si>
    <t>Pakhomov, EA; Perissinotto, R; McQuaid, CD</t>
  </si>
  <si>
    <t>Prey composition and daily rations of myctophid fishes in the Southern Ocean</t>
  </si>
  <si>
    <t>myctophid fishes; Antarctica; feeding; daily ration</t>
  </si>
  <si>
    <t>ANTARCTIC MESOPELAGIC FISHES; RECTANGULAR MIDWATER TRAWLS; MARGINAL ICE-ZONE; FEEDING ECOLOGY; BENTHOSEMA-GLACIALE; OPEN WATERS; CONSUMPTION; COMMUNITY; PATTERNS; REGION</t>
  </si>
  <si>
    <t>The feeding ecology of myctophids was studied using data collected during 5 South African scientific cruises to the Southern Ocean from 1985 to 1995. A total of 362 specimens, comprising 36 species, were analyzed for gut contents. Myctophid biomass levels, estimated from Bongo net tows, are among the lowest yet recorded for the Southern Ocean. Peak biomass levels were associated with the main frontal zones and with a permanent polynya region in the Lazarev Sea. Results show that all myctophid species are opportunistic mesozooplankton feeders exhibiting a high degree of overlap in their food spectrum and consuming primarily the most abundant species of copepods, euphausiids, hyperiids and pteropods. Daily rations were estimated using 3 different approaches and ranged from 0.2 to 4.4% of dry body weights. Generally, the daily food intake was equivalent to 0.5 (lower mean) to 2.9 (upper mean) of dry body weight for Antarctic and subantarctic species, and between 1.2 and 3.8% for temperate and subtropical species. Antarctic krill, Euphausia superba, was usually poorly represented in the stomachs of all but 1 myctophid species. The results of this study therefore do not support the hypothesis that krill plays a major role in the feeding ecology and budget of myctophids.</t>
  </si>
  <si>
    <t>Pakhomov, EA (corresponding author), RHODES UNIV, DEPT ZOOL &amp; ENTOMOL, SO OCEAN GRP, POB 94, GRAHAMSTOWN 6140, SOUTH AFRICA.</t>
  </si>
  <si>
    <t>McQuaid, Christopher/AAT-3725-2020</t>
  </si>
  <si>
    <t>McQuaid, Christopher/0000-0002-3473-8308</t>
  </si>
  <si>
    <t>10.3354/meps134001</t>
  </si>
  <si>
    <t>UK718</t>
  </si>
  <si>
    <t>WOS:A1996UK71800001</t>
  </si>
  <si>
    <t>Hagen, W; VanVleet, ES; Kattner, G</t>
  </si>
  <si>
    <t>Seasonal lipid storage as overwintering strategy of Antarctic krill</t>
  </si>
  <si>
    <t>Antarctic krill; Euphausia superba; Euphausia crystallorophias; Thysanoessa macrura; lipid content and composition; energy reserve; overwintering</t>
  </si>
  <si>
    <t>EUPHAUSIA-SUPERBA DANA; SEA ICE; BEHAVIOR</t>
  </si>
  <si>
    <t>Conflicting hypotheses prevail on the overwintering strategies of the Antarctic krill Euphausia superba due to the difficult accessibility of Antarctic waters, especially in winter, and hence, to the lack of seasonal data. This study reports on the seasonal lipid dynamics of E. superba (25 to 56 mm) collected in the Weddell Sea in late winter/spring, summer, autumn and mid-winter. Total lipid data provide evidence of large seasonal accumulation of reserve lipids in austral summer with a mean Lipid content of 28.2% of dry mass and particularly in autumn, when mean lipid levels peak with 39.2% of dry mass. After the overwintering period mean lipid contents decrease to a minimum of 10.5% of dry mass, indicating extensive utilisation of lipid reserves during winter. These data suggest that lipids contribute significantly to the overwintering success of this extremely versatile species. Lipid class analyses of spring and summer specimens (10 to 56 mm) from the Antarctic Peninsula and the Weddell Sea revealed that not only triacylglycerol, but also phosphatidylcholine may serve as important storage lipids of E. superba. In the other dominant Antarctic krill species, E. crystallorophias (10 to 40 mm) and Thysanoessa macrura (10 to 27 mm), wax esters are the primary depot lipid, but phosphatidylcholine also functions as a storage lipid in these species. Phosphatidylcholine is unusual as a reserve lipid, being an essential component of biomembranes. In contrast, phosphatidylethanolamine, the other major phospholipid class, seems to have exclusively membrane functions, since it does not increase (in percent of dry mass) with increasing lipid levels in these 3 euphausiid species.</t>
  </si>
  <si>
    <t>UNIV S FLORIDA, DEPT MARINE SCI, ST PETERSBURG, FL 33701 USA; ALFRED WEGENER INST POLAR &amp; MARINE RES, D-27515 BREMERHAVEN, GERMANY</t>
  </si>
  <si>
    <t>State University System of Florida; University of South Florida; Helmholtz Association; Alfred Wegener Institute, Helmholtz Centre for Polar &amp; Marine Research</t>
  </si>
  <si>
    <t>Hagen, W (corresponding author), CHRISTIAN ALBRECHTS UNIV KIEL, INST POLAROKOL, WISCHHOFSTR 1-3, GEB 12, D-24148 KIEL, GERMANY.</t>
  </si>
  <si>
    <t>Hagen, Wilhelm/0000-0002-7462-9931</t>
  </si>
  <si>
    <t>10.3354/meps134085</t>
  </si>
  <si>
    <t>WOS:A1996UK71800008</t>
  </si>
  <si>
    <t>Trophodynamics of the hyperiid amphipod Themisto gaudichaudi in the South Georgia region during late austral summer</t>
  </si>
  <si>
    <t>Antarctica; South Georgia; amphipods; Themisto gaudichaudi; feeding; daily ration; predation impact</t>
  </si>
  <si>
    <t>EEL AMMODYTES-PERSONATUS; ANTARCTIC ZOOPLANKTON; PARATHEMISTO-JAPONICA; SCOTIA SEA; GUT; PREDATION; ATLANTIC; PIGMENT; LARVAE</t>
  </si>
  <si>
    <t>The feeding dynamics and predation impact of the hyperiid amphipod Themisto gaudichaudi on mesozooplankton were studied in the vicinity of South Georgia, Southern Ocean, during austral summer 1994. Data show that T. gaudichaudi is a visual opportunistic predator, consuming primarily the most abundant species of copepods, euphausiids and pteropods. In situ estimated daily rations were equivalent to 6.3% of body dry weight, and similar to the value of 7.1% of body dry weight derived using an energy budget approach which takes into account the total daily energy requirements. In vitro estimates produced daily rations higher than these, ranging from 8.5 to 21.8% of body dry weight, increasing with prey density. The predation impact of T. gaudichaudi adults, averaged over a 0 to 200 or 0 to 100 m layer, never exceeded 2.1% of mesozooplankton standing stock per day but accounted for up to 70% of the daily secondary production. This suggests that in the vicinity of South Georgia T. gaudichaudi adults are able to control the local mesozooplankton community and may contribute significantly to the downward flux of biogenic carbon.</t>
  </si>
  <si>
    <t>10.3354/meps134091</t>
  </si>
  <si>
    <t>WOS:A1996UK71800009</t>
  </si>
  <si>
    <t>Kattner, G; Hagen, W; FalkPetersen, S; Sargent, JR; Henderson, RJ</t>
  </si>
  <si>
    <t>Antarctic krill Thysanoessa macrura fills a major gap in marine lipogenic pathways</t>
  </si>
  <si>
    <t>euphausiids; lipid biosynthesis; fatty acids and alcohols; wax esters; Weddell Sea</t>
  </si>
  <si>
    <t>EUPHAUSIA-SUPERBA DANA; LIPID-COMPOSITION; WAX ESTERS; FATTY-ACIDS; ZOOPLANKTON; COPEPODS; STEROL</t>
  </si>
  <si>
    <t>The unique predominance of oleyl alcohols (18:1) is the striking characteristic of the lipids of the Antarctic euphausiid Thysanoessa macrura. The 2 isomers 18:1 (n-9) and 18:1 (n-7) occurred in similar proportions in the wax esters of T. macrura and comprised up to 80% of the total fatty alcohols. The remainder consisted mostly of the 20:1 (n-9) alcohol along with small amounts of the 22:1 (n-11) alcohol. No marine zooplankton species has previously been reported which produces wax esters with significant amounts of 18 carbon fatty alcohols. T. macrura specimens were collected in the high Antarctic Weddell Sea during autumn 1992 and summer 1993. Their Lipid levels were high, about 40 to 50% of the dry mass with up to 70% of the total lipid as wax esters. The wax ester fatty acids were dominated by the saturates 14:0 and 16:0, which, along with the monounsaturate 18:1 (n-9), accounted for more than 80% of the total fatty acids. Phospholipids contained high levels of (n-3) polyunsaturated fatty acids (20:5 and 22:6) typical of membrane lipids from marine zooplankton. The precise significance of the unique wax ester composition in T. macrura is not clear but this discovery underscores the biochemical adaptability of Antarctic zooplankton species to a constantly cold and highly seasonal polar environment.</t>
  </si>
  <si>
    <t>CHRISTIAN ALBRECHTS UNIV KIEL, INST POLAROKOL, D-24148 KIEL, GERMANY; NORSK POLAR INST, N-9001 TROMSO, NORWAY; UNIV STIRLING, DEPT BIOL &amp; MOLEC SCI, NERC, UNIT AQUAT BIOCHEM, STIRLING FK9 4LA, SCOTLAND</t>
  </si>
  <si>
    <t>University of Kiel; Norwegian Polar Institute; UK Research &amp; Innovation (UKRI); Natural Environment Research Council (NERC); University of Stirling</t>
  </si>
  <si>
    <t>Kattner, G (corresponding author), ALFRED WEGENER INST POLAR &amp; MARINE RES, SEKT CHEM, POSTFACH 120161, D-27515 BREMERHAVEN, GERMANY.</t>
  </si>
  <si>
    <t>10.3354/meps134295</t>
  </si>
  <si>
    <t>WOS:A1996UK71800027</t>
  </si>
  <si>
    <t>Gardiner, KJ; Boyd, IL; Racey, PA; Reijnders, PJH; Thompson, PM</t>
  </si>
  <si>
    <t>Plasma progesterone concentrations measured using an enzyme-linked immunosorbent assay useful for diagnosing pregnancy in harbor seals (Phoca vitulina)</t>
  </si>
  <si>
    <t>ELISA; progesterone; pregnancy; harbor seal; Phoca vitulina</t>
  </si>
  <si>
    <t>HALICHOERUS-GRYPUS; POPULATION; RATES; CYCLE</t>
  </si>
  <si>
    <t>Wild-caught female harbor seals (Phoca vitulina) were classified as sexually mature or immature on the basis of standard body length (&lt; 125 cm immature, &gt; 125 cm mature) and plasma progesterone concentrations measured using an enzyme-linked immunosorbent assay (ELISA), a technique usable in the field. Sexually mature females were classified as pregnant or non-pregnant on the basis of their plasma progesterone concentrations. Of 28 wild mature female harbor seals caught in the Moray Firth, N.E. Scotland, between the end of February and the end of May, 79% had plasma progesterone concentrations greater than 60 nmol liter(-1), the lowest plasma progesterone concentration measured in one of eight females later observed with a pup, and were diagnosed as pregnant. A linear discriminant function, calculated to provide a method of distinguishing pregnant and non-pregnant females, predicted 100% of non-pregnant females and 95.8% of pregnant females using plasma progesterone concentration, standard length, and month of capture as parameters. Plasma progesterone concentrations were less than 30 nmol liter(-1) in all mature and immature males and immature females. In mature females plasma progesterone concentrations ranged from 0-318 nmol liter(-1).</t>
  </si>
  <si>
    <t>BRITISH ANTARCTIC SURVEY,NATL ENVIRONM RES COUNCIL,CAMBRIDGE CB3 0ET,ENGLAND; INST FORESTRY &amp; NAT RES,1179 AD DEN BURG,NETHERLANDS</t>
  </si>
  <si>
    <t>Gardiner, KJ (corresponding author), UNIV ABERDEEN,DEPT ZOOL,TILLYDRONE AVE,ABERDEEN AB9 2TN,SCOTLAND.</t>
  </si>
  <si>
    <t>Thompson, Paul Michael/AGR-6267-2022</t>
  </si>
  <si>
    <t>Thompson, Paul Michael/0000-0001-6195-3284; reijnders, peter/0000-0002-3783-8283</t>
  </si>
  <si>
    <t>10.1111/j.1748-7692.1996.tb00575.x</t>
  </si>
  <si>
    <t>UE447</t>
  </si>
  <si>
    <t>WOS:A1996UE44700007</t>
  </si>
  <si>
    <t>Barron, JA</t>
  </si>
  <si>
    <t>Diatom constraints on the position of the Antarctic Polar Front in the middle part of the Pliocene</t>
  </si>
  <si>
    <t>SOUTHERN-OCEAN; SEDIMENTS</t>
  </si>
  <si>
    <t>The relative percentages of diatom taxa in 5 deep-sea cores (DSDP 266, ODP 699A, ODP 747A, ODP 751A, and Eltanin Core 50-28) from the Southern Ocean are determined for an interval centered on 3.1 to 2.9 Ma in the middle part of the Pliocene. This climatically warm interval, which is being studied by the PRISM Project of the U.S. Geological Survey, coincides. with a proposed interval of major deglaciation of East Antarctica. The maximum southerly position of the Antarctic Polar Front between 3.1 and 3.0 Ma is inferred from these diatom studies, the presence of calcareous nannofossils in the sediments, and sedimentologic and micropaleontologic information from the literature. It is suggested that the Antarctic Polar Front may have migrated by as much as 6 degrees of latitude further to the south in the southeastern Atlantic and Indian Oceans during this Pliocene warm interval but probably lay close to its present day position in the southwest Atlantic and Drake Passage. Summer sea surface temperatures are inferred to have been no more than 3 degrees-4 degrees C warmer than present at latitudes between 55 degrees and 60 degrees S.</t>
  </si>
  <si>
    <t>US GEOL SURVEY, MS 915, MENLO PK, CA 94025 USA.</t>
  </si>
  <si>
    <t>Barron, John/0000-0002-9309-1145</t>
  </si>
  <si>
    <t>1872-6186</t>
  </si>
  <si>
    <t>10.1016/0377-8398(95)00060-7</t>
  </si>
  <si>
    <t>UP078</t>
  </si>
  <si>
    <t>WOS:A1996UP07800014</t>
  </si>
  <si>
    <t>Burckle, LH; Mortlock, R; Rudolph, S</t>
  </si>
  <si>
    <t>No evidence for extreme, long term warming in early Pliocene sediments of the Southern ocean</t>
  </si>
  <si>
    <t>GLACIATION; HISTORY</t>
  </si>
  <si>
    <t>During the past similar to 10 years there has been considerable debate with respect to the response of the Antarctic ice sheets to early Pliocene warmth. Interpretations generally fall into one of three categories; (1) there was a major drawdown of the East Antarctic Ice Sheet (EAIS), (2) drawdown of EAIS was relatively small; (3) EAIS was largely unaffected by early Pliocene warmth. Here, this question is approached by using biogenic opal and carbonate in deep-sea sediments as proxy for paleoceanographic change. During the present day, these measures are largely dictated by the position of the Antarctic Polar Front (APF) with biogenic carbonate exhibiting an increase north of the APF and biogenic opal increasing to the south, That the carbonate/opal transition zone is a reliable feature in deep-sea sediments is evidenced by the fact that it is recorded north of its present position during the Last Glacial Maximum (LGM) and to the south of it during oxygen isotope stage 11, a warmer than present interglacial. When these proxies are applied to Southern Ocean sediments, high frequency glacial/interglacial changes are seen in the Pliocene and early Pleistocene. What appears to be a major glacial is recorded at about 4.5 Myrs B.P. Three, short duration carbonate highs (up to 18%), suggesting a southward movement of APF, occur at discrete intervals between about 4.6-4.8 Myrs B.P. However, these disappear or become reduced in amplitude toward the continent. Such data do not support any appreciable warming of surface waters near the Antarctic continent; neither does it support any claims of high (circa 20 degrees C) sea-level air temperatures over the EAIS. It is concluded that there is no evidence for significant drawdown of EAIS during early Pliocene warmth.</t>
  </si>
  <si>
    <t>SUNY COLL OSWEGO, DEPT EARTH SCI, OSWEGO, NY 13126 USA</t>
  </si>
  <si>
    <t>State University of New York (SUNY) System; State University of New York (SUNY) - Oswego</t>
  </si>
  <si>
    <t>Mortlock, Richard/0000-0002-6019-5941</t>
  </si>
  <si>
    <t>10.1016/0377-8398(95)00061-5</t>
  </si>
  <si>
    <t>WOS:A1996UP07800015</t>
  </si>
  <si>
    <t>Fleming, RF; Barron, JA</t>
  </si>
  <si>
    <t>Evidence of Pliocene Nothofagus in Antarctica from Pliocene marine sedimentary deposits (DSDP Site 274)</t>
  </si>
  <si>
    <t>NORTH-ATLANTIC; OCEAN; SEA</t>
  </si>
  <si>
    <t>Microfossil assemblages in Pliocene sediments from DSDP Site 274 (68 degrees 59.81'S, 173 degrees 25.64'E) provide data on the age of the sediments and suggest the presence of Norhofagus (southern beech) in Antarctica during the Pliocene. A suite of 17 samples was collected in an interval from Samples 28-274-6R-1, 83-87 cm to 28-274-11R-4, 73-77 cm (48.33-100.29 mbsf). Biostratigraphic study of the abundant diatom assemblages combined with published radiolarian data indicates that the sample interval ranges in age from 5.0 to 2.2 Ma, with an apparent unconformity between about 3.8 and 3.2 Ma. Nothofagidites (the genus for fossil pollen referable to Nothofagus) occurs throughout the interval, as well as pollen and spores with known stratigraphic ranges that unequivocally indicate reworking from older rocks. Species of Nothofagidites recovered include N. asperus, N. brachyspinulosus, N. flemingii, N. senectus, and N. sp. cf. N. lachlamiae; the latter form is previously known from the Sirius Group in the Transantarctic Mountains. Abundant palynomorphs were recovered in only three of the samples from Site 274 (Samples 28-274-9R-2, 15-19 cm; 28-274-9R-2, 48-52 cm; and 28-274-9R-2, 65-69 cm). Based on the diatom and radiolarian biostratigraphic data, the ages of these samples range from 3.00 to 3.01 Ma. The relative abundance of N. sp. cf. N. lachlaniae in the three samples is an order of magnitude higher than relative abundances for the other species of Nothofagidites in the same samples. The significantly higher relative abundance of N. sp. cf. N. lachlaniae suggests that this pollen was derived from trees of Norhofagus that were living in Antarctica during the mid Pliocene. Diatom assemblages from these three samples indicate that sediments in this interval were rapidly deposited as biogenic oozes in an open-ocean setting relatively free of sea ice, thus decreasing the possibility of reworking from a single source bed rich in N. sp. cf. N. lachlaniae. Clearly, more detailed work in additional well-dated cores from around Antarctica is needed before a clear picture of the Neogene history of Antarctic terrestrial vegetation emerges.</t>
  </si>
  <si>
    <t>US GEOL SURVEY, MENLO PK, CA 94025 USA</t>
  </si>
  <si>
    <t>US GEOL SURVEY, DENVER FED CTR, MS 919, DENVER, CO 80225 USA.</t>
  </si>
  <si>
    <t>10.1016/0377-8398(95)00062-3</t>
  </si>
  <si>
    <t>WOS:A1996UP07800016</t>
  </si>
  <si>
    <t>Warnke, DA; Marzo, B; Hodell, DA</t>
  </si>
  <si>
    <t>Major deglaciation of east Antarctica during the early Late Pliocene? Not likely from a marine perspective</t>
  </si>
  <si>
    <t>SOUTHWEST ATLANTIC-OCEAN; CENOZOIC GLACIAL HISTORY; EUSTATIC SEA-LEVEL; ROSS EMBAYMENT; SOUTHERN-OCEAN; COASTAL-PLAIN; RECORD; SEDIMENTS; CLIMATE; UPLIFT</t>
  </si>
  <si>
    <t>We have conducted an integrated study of ice-rafted debris (IRD) and oxygen isotopes (measured on Cibicides, Globigerina balloides, and Neogloboquadrina pachyderma, using identical samples). We used samples from the early Late Pliocene Gauss Chron from ODP Site 114-704 on the Meteor Rise in the subantarctic South Atlantic. During the early Gauss Chron, the oxygen isotopic ratios are generally up to 0.5 parts per thousand-0.6 parts per thousand less than their respective Holocene values. The lowest values in this record can accommodate a warming of about 2.5 degrees C OR a sea-level rise of about 50 m, but not both, and probably result from some warming and a small reduction in global ice volume. Starting with isotope stage MG2 [3.23 Ma on the Berggren et al. (1985) time scale; 3.38 on the Shackleton et al. (1995b) time scale] oxygen-isotopic values generally increase (and oscillate about a Holocene mean). The first significant IRD appears at the same time. There is a subsequent increase in IRD amounts upsection. In order to reach the site, this material must have been transported by large, tabular icebergs derived from Antarctic ice shelves or ice tongues, similar to occasional, large modem icebergs. This combined record suggests strongly that the Antarctic ice sheet was essentially intact; some warming at the drill site is indicated, but not a major reduction in ice-volume on Antarctica.</t>
  </si>
  <si>
    <t>CALIF STATE UNIV HAYWARD, DEPT GEOG &amp; ENVIRONM STUDIES, HAYWARD, CA 94542 USA; UNIV FLORIDA, DEPT GEOL, GAINESVILLE, FL 32611 USA</t>
  </si>
  <si>
    <t>California State University System; California State University East Bay; State University System of Florida; University of Florida</t>
  </si>
  <si>
    <t>Warnke, DA (corresponding author), CALIF STATE UNIV HAYWARD, DEPT GEOL SCI, HAYWARD, CA 94542 USA.</t>
  </si>
  <si>
    <t>10.1016/0377-8398(95)00064-X</t>
  </si>
  <si>
    <t>WOS:A1996UP07800017</t>
  </si>
  <si>
    <t>Marchant, DR; Denton, GH</t>
  </si>
  <si>
    <t>Miocene and Pliocene paleoclimate of the Dry Valleys region, Southern Victoria land: A geomorphological approach</t>
  </si>
  <si>
    <t>ATLANTIC COASTAL-PLAIN; ANTARCTIC ICE-SHEET; TRANSANTARCTIC MOUNTAINS; ROSS EMBAYMENT; GLACIAL HISTORY; SEA-LEVEL; UPLIFT</t>
  </si>
  <si>
    <t>The Dry Valleys region is a hyper-arid, cold polar desert. Modem climate varies systematically with increasing elevation and distance from the coast. We distinguish three microclimate zones on the basis of varying precipitation, wind direction, relative humidity, temperature, and soil-moisture content. Zone 1 represents coastal, Zone 2 intermediate, and Zone 3 far-western areas of the Dry Valleys region. Soil-moisture content and relative humidity are the key parameters that control the areal distribution of solifluction terraces, gelifluction lobes, polygonal ground, scree slopes, and soil development in Zones 1, 2 and 3. The coastal Zone 1 shows active solifluction terraces, gelifluction lobes, levees, streams, debris flows, mudflows, and subxerous soils. The intermediate Zone 2 contains little evidence for modern downslope movement; here active gelifluction lobes, debris hows, and streams are largely restricted to north-facing slope's with high moisture content. The inland Zone 3 lacks evidence for significant modem downslope movement. There are no active solifluction terraces, stream channels, debris flows, or levees in Zone 3. Instead, Zone 3 shows Miocene- and Pliocene-age sand wedges, avalanche cones, and desert pavements. The mid-Miocene landsurface of Zone 3 is preserved to a remarkable degree. The antiquity and longevity of paleoforms in Zone 3 can be readily demonstrated by the topographic position of dated ashfall deposits. Our chronology comes from laser-fusion 40Ar/39Ar analyses of in-situ ashfall deposits that rest at, or just below, the ground surface in Zones 2 and 3 (Marchant et al., 1993a,b,c, 1995). The lack of gelifluction lobes, solifluction terraces, rills, levees, and stream channels on in-situ Miocene- and Pliocene-age deposits in Zone 3 indicates that here mean-annual air temperature, soil moisture content, and relative humidity did not reach levels that now occur in Zones 1 and 2. The present mean-annual air temperature and relative humidity of Zones 1 and 2 are about - 17 degrees C/75% and -27 degrees C/45%, respectively. The implication is that climatic warming of the magnitude necessary for East Antarctic Ice Sheet deglaciation predicted by some glaciological models (e.g., about 20 degrees C above present values according to Huybrechts, 1993) and growth of vascular vegetation in the Transantarctic Mountains (e.g., Webb and Harwood, 1993) could not have occurred during Pliocene time. In addition, the preservation of Miocene-age ashfall deposits, avalanche cones, and delicate desert pavements strongly suggest that no wet-based, erosive glaciers advanced into the far western Dry Valleys region above 1200 m elevation during late Pliocene time. Overall, our paleoclimate record from the Dry Valleys region implies an enduring East Antarctic Ice Sheet since Middle Miocene time. This makes it difficult to ascribe large-scale Pliocene sea-level fluctuations to ice-volume variations on the East Antarctic craton. The Dry Valleys region is a hyper-arid, cold polar desert. Modem climate varies systematically with increasing elevation and distance from the coast. We distinguish three microclimate zones on the basis of varying precipitation, wind direction, relative humidity, temperature, and soil-moisture content. Zone 1 represents coastal, Zone 2 intermediate, and Zone 3 far-western areas of the Dry Valleys region. Soil-moisture content and relative humidity are the key parameters that control the areal distribution of solifluction terraces, gelifluction lobes, polygonal ground, scree slopes, and soil development in Zones 1, 2 and 3. The coastal Zone 1 shows active solifluction terraces, gelifluction lobes, levees, streams, debris flows, mudflows, and subxerous soils. The intermediate Zone 2 contains little evidence for modern downslope movement; here active gelifluction lobes, debris hows, and streams are largely restricted to north-facing slope's with high moisture content. The inland Zone 3 lacks evidence for significant modem downslope movement. There are no active solifluction terraces, stream channels, debris flows, or levees in Zone 3. Instead, Zone 3 shows Miocene- and Pliocene-age sand wedges, avalanche cones, and desert pavements. The mid-Miocene landsurface of Zone 3 is preserved to a remarkable degree. The antiquity and longevity of paleoforms in Zone 3 can be readily demonstrated by the topographic position of dated ashfall deposits. Our chronology comes from laser-fusion 40Ar/39Ar analyses of in-situ ashfall deposits that rest at, or just below, the ground surface in Zones 2 and 3 (Marchant et al., 1993a,b,c, 1995). The lack of gelifluction lobes, solifluction terraces, rills, levees, and stream channels on in-situ Miocene- and Pliocene-age deposits in Zone 3 indicates that here mean-annual air temperature, soil moisture content, and relative humidity did not reach levels that now occur in Zones 1 and 2. The present mean-annual air temperature and relative humidity of Zones 1 and 2 are about - 17 degrees C/75% and -27 degrees C/45%, respectively. The implication is that climatic warming of the magnitude necessary for East Antarctic Ice Sheet deglaciation predicted by some glaciological models (e.g., about 20 degrees C above present values according to Huybrechts, 1993) and growth of vascular vegetation in the Transantarctic Mountains (e.g., Webb and Harwood, 1993) could not have occurred during Pliocene time. In addition, the preservation of Miocene-age ashfall deposits, avalanche cones, and delicate desert pavements strongly suggest that no wet-based, erosive glaciers advanced into the far western Dry Valleys region above 1200 m elevation during late Pliocene time. Overall, our paleoclimate record from the Dry Valleys region implies an enduring East Antarctic Ice Sheet since Middle Miocene time. This makes it difficult to ascribe large-scale Pliocene sea-level fluctuations to ice-volume variations on the East Antarctic craton. The Dry Valleys region is a hyper-arid, cold polar desert. Modem climate varies systematically with increasing elevation and distance from the coast. We distinguish three microclimate zones on the basis of varying precipitation, wind direction, relative humidity, temperature, and soil-moisture content. Zone 1 represents coastal, Zone 2 intermediate, and Zone 3 far-western areas of the Dry Valleys region. Soil-moisture content and relative humidity are the key parameters that control the areal distribution of solifluction terraces, gelifluction lobes, polygonal ground, scree slopes, and soil development in Zones 1, 2 and 3. The coastal Zone 1 shows active solifluction terraces, gelifluction lobes, levees, streams, debris flows, mudflows, and subxerous soils. The intermediate Zone 2 contains little evidence for modern downslope movement; here active gelifluction lobes, debris hows, and streams are largely restricted to north-facing slope's with high moisture content. The inland Zone 3 lacks evidence for significant modem downslope movement. There are no active solifluction terraces, stream channels, debris flows, or levees in Zone 3. Instead, Zone 3 shows Miocene- and Pliocene-age sand wedges, avalanche cones, and desert pavements. The mid-Miocene landsurface of Zone 3 is preserved to a remarkable degree. The antiquity and longevity of paleoforms in Zone 3 can be readily demonstrated by the topographic position of dated ashfall deposits. Our chronology comes from laser-fusion 40Ar/39Ar analyses of in-situ ashfall deposits that rest at, or just below, the ground surface in Zones 2 and 3 (Marchant et al., 1993a,b,c, 1995). The lack of gelifluction lobes, solifluction terraces, rills, levees, and stream channels on in-situ Miocene- and Pliocene-age deposits in Zone 3 indicates that here mean-annual air temperature, soil moisture content, and relative humidity did not reach levels that now occur in Zones 1 and 2. The present mean-annual air temperature and relative humidity of Zones 1 and 2 are about - 17 degrees C/75% and -27 degrees C/45%, respectively. The implication is that climatic warming of the magnitude necessary for East Antarctic Ice Sheet deglaciation predicted by some glaciological models (e.g., about 20 degrees C above present values according to Huybrechts, 1993) and growth of vascular vegetation in the Transantarctic Mountains (e.g., Webb and Harwood, 1993) could not have occurred during Pliocene time. In addition, the preservation of Miocene-age ashfall deposits, avalanche cones, and delicate desert pavements strongly suggest that no wet-based, erosive glaciers advanced into the far western Dry Valleys region above 1200 m elevation during late Pliocene time. Overall, our paleoclimate record from the Dry Valleys region implies an enduring East Antarctic Ice Sheet since Middle Miocene time. This makes it difficult to ascribe large-scale Pliocene sea-level fluctuations to ice-volume variations on the East Antarctic craton.</t>
  </si>
  <si>
    <t>UNIV MAINE, INST QUATERNARY STUDIES, ORONO, ME 04469 USA; UNIV MAINE, DEPT GEOL SCI, ORONO, ME 04469 USA</t>
  </si>
  <si>
    <t>University of Maine System; University of Maine Orono; University of Maine System; University of Maine Orono</t>
  </si>
  <si>
    <t>ELSEVIER</t>
  </si>
  <si>
    <t>RADARWEG 29, 1043 NX AMSTERDAM, NETHERLANDS</t>
  </si>
  <si>
    <t>10.1016/0377-8398(95)00065-8</t>
  </si>
  <si>
    <t>WOS:A1996UP07800018</t>
  </si>
  <si>
    <t>Nichols, DS; Russell, NJ</t>
  </si>
  <si>
    <t>Fatty acid adaptation in an Antarctic bacterium - Changes in primer utilization</t>
  </si>
  <si>
    <t>MICROBIOLOGY-UK</t>
  </si>
  <si>
    <t>fatty acids; Antarctic bacterium; psychrophile; temperature adaptation</t>
  </si>
  <si>
    <t>ESCHERICHIA-COLI; GROWTH-RATE; MEMBRANE-LIPIDS; BIOSYNTHESIS; TEMPERATURE; TRANSPORT; MODEL</t>
  </si>
  <si>
    <t>The fatty acid composition and temperature/growth characteristics of a psychrophilic bacterium, strain ACAM 456, isolated from Antarctic sea-ice is reported. The bacterium produced acyl components that may be grouped in three different carbon chain types: even-chain, odd-chain and iso-branched odd-chain. The proportions of these chain types varied according to growth temperature, and were manipulated by growth on L-serine, L-leucine or propionic acid as sole carbon sources. De novo fatty acid synthesis was investigated using sodium [1-C-14]acetate, L-[U-C-14]leucine and L-[U-C-14]serine as radioactive precursors. Compared with a control culture, resuspension of mid-exponential phase cells in artificial seawater led to a change in the selection and/or intracellular availability of acyl chain primer molecules, The proportion of radiolabel incorporated into even-chain length components from cells declined, whereas the percentage of radiolabel present in odd-chain length components increased, An increase in incubation temperature augmented this effect, and also elicited a rise in the proportion of label present in branched-chain products. ACAM 456 manipulated the utilization of acyl chain primer molecules as an adaptive response to changes in environmental conditions, In particular, the regulation of odd-chain length fatty acids is described as a novel adaptational response.</t>
  </si>
  <si>
    <t>UNIV TASMANIA,DEPT AGR SCI,HOBART,TAS 7001,AUSTRALIA; UNIV WALES COLL CARDIFF,SCH MOLEC &amp; MED BIOSCI,DEPT BIOCHEM,CARDIFF CF1 1ST,S GLAM,WALES</t>
  </si>
  <si>
    <t>University of Tasmania; Cardiff University</t>
  </si>
  <si>
    <t>Nichols, DS (corresponding author), UNIV TASMANIA,ANTARCTIC CRC,GPO BOX 252C,HOBART,TAS 7001,AUSTRALIA.</t>
  </si>
  <si>
    <t>Nichols, David/0000-0002-8066-3132</t>
  </si>
  <si>
    <t>SOC GENERAL MICROBIOLOGY</t>
  </si>
  <si>
    <t>HARVEST HOUSE 62 LONDON ROAD, READING, BERKS, ENGLAND RG1 5AS</t>
  </si>
  <si>
    <t>1350-0872</t>
  </si>
  <si>
    <t>MICROBIOL-UK</t>
  </si>
  <si>
    <t>Microbiology-(UK)</t>
  </si>
  <si>
    <t>10.1099/00221287-142-4-747</t>
  </si>
  <si>
    <t>UH163</t>
  </si>
  <si>
    <t>WOS:A1996UH16300008</t>
  </si>
  <si>
    <t>Ritchie, PA; Bargelloni, L; Meyer, A; Taylor, JA; Macdonald, JA; Lambert, DM</t>
  </si>
  <si>
    <t>Mitochondrial phylogeny of trematomid fishes (Nototheniidae, Perciformes) and the evolution of Antarctic fish</t>
  </si>
  <si>
    <t>MOLECULAR PHYLOGENETICS AND EVOLUTION</t>
  </si>
  <si>
    <t>DNA; SUBSTITUTIONS; AMPLIFICATION; SEQUENCES; LIFE</t>
  </si>
  <si>
    <t>The subfamily of fishes Trematominae is endemic to the subzero waters of Antarctica and is part of the larger notothenioid radiation, Partial mitochondrial sequences from the 12S and 16S ribosomal RNA (rRNA) genes and a phylogeny for 10 trematomid species are presented. As has been previously suggested, two taxa, Trematomus scotti and T. newnesi, do not appear to be part of the main trematomid radiation. The genus Pagothenia is nested within the genus Trematomus and has evolved a unique cyropelagic existence, an association with pack ice, Using a mitochondrial rRNA molecular clock rate of 0.14% transversion changes per million years, the average age of the trematomids is estimated at 3.4 million years (MY). If the age of the trematomids is approximately 3.4 MY, this group could have speciated during a period of deglaciation in Antarctica 2.5-4.8 million years ago. This era was marked by significant changes on the Antarctic shores, such as the opening of fjords, which might have provided a stimulus for speciation. (C) 1996 Academic Press, Inc.</t>
  </si>
  <si>
    <t>UNIV AUCKLAND, SCH BIOL SCI, AUCKLAND, NEW ZEALAND; SUNY STONY BROOK, DEPT ECOL &amp; EVOLUT, STONY BROOK, NY 11794 USA; SUNY STONY BROOK, GENET PROGRAM, STONY BROOK, NY 11794 USA; UNIV PADUA, DIPARTIMENTO BIOL, I-35121 PADUA, ITALY</t>
  </si>
  <si>
    <t>University of Auckland; State University of New York (SUNY) System; State University of New York (SUNY) Stony Brook; State University of New York (SUNY) System; State University of New York (SUNY) Stony Brook; University of Padua</t>
  </si>
  <si>
    <t>Meyer, Axel/C-9826-2009</t>
  </si>
  <si>
    <t>Meyer, Axel/0000-0002-0888-8193; Ritchie, Peter/0000-0002-8351-7931; Lambert, David/0000-0002-5821-3637</t>
  </si>
  <si>
    <t>ACADEMIC PRESS INC ELSEVIER SCIENCE</t>
  </si>
  <si>
    <t>SAN DIEGO</t>
  </si>
  <si>
    <t>525 B ST, STE 1900, SAN DIEGO, CA 92101-4495 USA</t>
  </si>
  <si>
    <t>1055-7903</t>
  </si>
  <si>
    <t>MOL PHYLOGENET EVOL</t>
  </si>
  <si>
    <t>Mol. Phylogenet. Evol.</t>
  </si>
  <si>
    <t>10.1006/mpev.1996.0033</t>
  </si>
  <si>
    <t>Biochemistry &amp; Molecular Biology; Evolutionary Biology; Genetics &amp; Heredity</t>
  </si>
  <si>
    <t>UF784</t>
  </si>
  <si>
    <t>WOS:A1996UF78400010</t>
  </si>
  <si>
    <t>Laj, P; Ghermandi, G; Cecchi, R; Ceccato, D</t>
  </si>
  <si>
    <t>Coupling PIXE and SEM/EDAX for characterizing atmospheric aerosols in ice-cores</t>
  </si>
  <si>
    <t>NUCLEAR INSTRUMENTS &amp; METHODS IN PHYSICS RESEARCH SECTION B-BEAM INTERACTIONS WITH MATERIALS AND ATOMS</t>
  </si>
  <si>
    <t>VIIth International Conference on Particle Induced X-ray Emission and Its Analytical Applications</t>
  </si>
  <si>
    <t>MAY 26-30, 1995</t>
  </si>
  <si>
    <t>ABANO TERME, ITALY</t>
  </si>
  <si>
    <t>GREENLAND; RECORD; CYCLE</t>
  </si>
  <si>
    <t>The atmospheric aerosol plays a key role in controlling the Earth's climatic system. This climatic forcing is related to its dimension and chemical composition and therefore, understanding temporal and spatial fluctuations related to changing environmental conditions is a key step in assessing future climatic change. The atmosphere's chemical constituents are deposited onto polar ice sheets, and conserved by accumulation of snow layers. Drillings in Greenland and Antarctica have provided long-term records of atmospheric constituents spanning the last 150 000 years. Within the framework of the Greenland Ice Core Project (GRIP), we have developed a methodology coupling PIXE to SEM-EDAX analysis for the characterization of the aerosols deposited in polar precipitation. In this paper, we present initial results on soluble/insoluble speciation for both Antarctic and Greenland samples. This study provides new information in the interpretation of ice core paleo-environmental records.</t>
  </si>
  <si>
    <t>UNIV MODENA, DEPT SCI INGN, I-41100 MODENA, ITALY; UNIV PADUA, DEPT PHYS, PADUA, ITALY</t>
  </si>
  <si>
    <t>Universita di Modena e Reggio Emilia; University of Padua</t>
  </si>
  <si>
    <t>CNR, IST FISBAT, VIA GOBETTI 101, I-40129 BOLOGNA, ITALY.</t>
  </si>
  <si>
    <t>Ghermandi, Grazia/N-1775-2015</t>
  </si>
  <si>
    <t>Ghermandi, Grazia/0000-0002-4597-8948; Laj, Paolo/0000-0002-6586-0664</t>
  </si>
  <si>
    <t>0168-583X</t>
  </si>
  <si>
    <t>1872-9584</t>
  </si>
  <si>
    <t>NUCL INSTRUM METH B</t>
  </si>
  <si>
    <t>Nucl. Instrum. Methods Phys. Res. Sect. B-Beam Interact. Mater. Atoms</t>
  </si>
  <si>
    <t>10.1016/0168-583X(95)00917-5</t>
  </si>
  <si>
    <t>Instruments &amp; Instrumentation; Nuclear Science &amp; Technology; Physics, Atomic, Molecular &amp; Chemical; Physics, Nuclear</t>
  </si>
  <si>
    <t>Instruments &amp; Instrumentation; Nuclear Science &amp; Technology; Physics</t>
  </si>
  <si>
    <t>UV444</t>
  </si>
  <si>
    <t>WOS:A1996UV44400049</t>
  </si>
  <si>
    <t>Mittner, P; Ceccato, D; DelMaschio, S; Schiavuta, E; Chiminello, F; Buso, P; Agostini, S; Prodi, V; Mazza, M; Belardinelli, F</t>
  </si>
  <si>
    <t>A multiannual experiment on tropospheric aerosols at Terranova Bay (Antarctica): Role of PIXE analysis and related techniques</t>
  </si>
  <si>
    <t>TRACE-ELEMENTS; NOVA BAY; PENINSULA</t>
  </si>
  <si>
    <t>In the framework of a multiannual research programme three summer sampling campaigns (1990/1991, 1993/1994, 1994/1995) were undertaken at a coastal site (lat. 72 degrees 42'43 '' S, long. 164 degrees 06'58 '' E) with a 12 h time resolution. Important topics of interest are associated with the roles of natural aerosols in the climatic system and biogeochemical cycles, as well as with aerosol transport, origin and interactions. Despite low concentrations, three basic techniques (a specially designed ''inertial impactor for Antartica'' (IIA); PIXE analysis; and multivariate statistical principal components analysis (PCA)) allowed (1990/1991 data) identification of two principal components (PCs) in the coarse fraction. ''Non-sea-salt sulphur'' and ''sea-salt'' aerosol dominated respectively the fine and coarse aerosol fractions. The 1993/1994 data are much more abundant (198 double samples) and the PIXE sensitivity was higher (systematic detection of Na and Mg). Preliminary results for the fine fraction, based on Na, Mg, Al, S, Ca and Fe, show the existence of three major PCs (interpreted as ''n.s.s. sulphur'', ''sea-salt'' and ''crustal''), each element being highly and significantly correlated to a particular PC. The addition of K does not change the main properties of the PCs and K is associated with both PC 2 and PC 3. Strong Cl depletion is observed. S, Na and Al are convenient tracers for obtaining continuous PC time distributions. A strong increase in S concentration is observed during the sampling period. Some short ''episodes'' are observed in all time distributions, possibly associated with aerosol transport phenomena. The 1993/1994 data and the present performance of IIA indicate that systematic work based on PIXE is now possible, despite the difficult Antarctic conditions.</t>
  </si>
  <si>
    <t>LNL,LEGNANO,PD,ITALY; PHYS SRL,BOLOGNA,ITALY; ENEA,CR BRASIMONE,I-40032 CAMUGNANO,BOLOGNA,ITALY; IFA,I-00144 ROME,ITALY</t>
  </si>
  <si>
    <t>Italian National Agency New Technical Energy &amp; Sustainable Economics Development</t>
  </si>
  <si>
    <t>Mittner, P (corresponding author), DIPARTIMENTO FIS G GALILEI,VIA MARZOLO 8,I-35131 PADUA,ITALY.</t>
  </si>
  <si>
    <t>10.1016/0168-583X(95)00942-6</t>
  </si>
  <si>
    <t>WOS:A1996UV44400075</t>
  </si>
  <si>
    <t>LynchStieglitz, J; vanGeen, A; Fairbanks, RG</t>
  </si>
  <si>
    <t>Interocean exchange of Glacial North Atlantic intermediate water: Evidence from Subantarctic Cd/Ca and carbon isotope measurements</t>
  </si>
  <si>
    <t>DEEP-OCEAN CIRCULATION; SOUTHERN-OCEAN; BENTHIC FORAMINIFERA; INDIAN-OCEAN; CADMIUM; DELTA-C-13; SEDIMENTS; RECORD; MAXIMUM; COPPER</t>
  </si>
  <si>
    <t>New measurements of Cd/Ca ratios for glacial benthic foraminifera from the continental shelf and slope off Tasmania and South Australia are presented. When combined with glacial carbon isotope measurements [Lynch-Stieglitz ed al., 1994], these data from the glacial Subantarctic Zone suggest that a water mass with a high value of the conservative tracer delta(13)C(as) occupied not only the shallow (1-2 km) portions of the Atlantic and Pacific Oceans but was present in the glacial Subantarctic as well. The oceanic Cd concentrations, Cd-W, predicted for the glacial Subantarctic are intermediate between those from the glacial Atlantic and the glacial Pacific, supporting the idea that Glacial North Atlantic Intermediate Water may have reached the intermediate depth Pacific via the Antarctic Circumpolar Circulation [Lynch-Stieglitz and Fairbanks, 1994].</t>
  </si>
  <si>
    <t>LAMONT DOHERTY EARTH OBSERV, PALISADES, NY 10964 USA; COLUMBIA UNIV, DEPT GEOL SCI, NEW YORK, NY 10027 USA</t>
  </si>
  <si>
    <t>Columbia University; Columbia University</t>
  </si>
  <si>
    <t>10.1029/95PA03772</t>
  </si>
  <si>
    <t>UZ847</t>
  </si>
  <si>
    <t>WOS:A1996UZ84700005</t>
  </si>
  <si>
    <t>Mackensen, A; Hubberten, HW; Scheele, N; Schlitzer, R</t>
  </si>
  <si>
    <t>Decoupling of delta C-13(Sigma CO2) and phosphate in recent Weddell Sea deep and bottom water: Implications for glacial southern ocean paleoceanography</t>
  </si>
  <si>
    <t>CARBON-ISOTOPE FRACTIONATION; BENTHIC FORAMINIFERA; ATLANTIC-OCEAN; CIRCULATION; RECORD; FLOW; C-13; DISSOLUTION; ANTARCTICA; SEDIMENTS</t>
  </si>
  <si>
    <t>On a section between 72 degrees S and 42 degrees S and a transect between 60 degrees E and 10 degrees E through the Weddell Sea and the southernmost eastern Atlantic Ocean, the water column was sampled on 72 stations, and the stable carbon isotopic composition of total dissolved inorganic carbon (delta(13)C Sigma(CO2)) as well as the stable oxygen isotopic composition of seawater (delta(18)O) was determined. These data were compared with potential temperature, salinity, dissolved oxygen and phosphate data from the same stations. The observed delta(13)C Sigma CO2/PO43- relationship in the deep Weddell Sea strongly differs from the global Redfield-driven deep water relationship. We attribute this to enhanced thermodynamic fractionation at sites of bottom water formation that decouples the nutrient signal from the delta(13)C Sigma(CO2) signal not only in surface and intermediate water masses but also in deep and bottom water. Different, water-mass specific thermodynamic imprints due to different modes of bottom water formation are assumed to cause the observed deviation from the global delta(13)C Sigma CO2/PO43- relationship in the deep Weddell Sea. The influence of increased photosynthetic fractionation, i.e., a more negative than low-latitude isotopic organic carbon composition, is shown to be minor. As a result, Recent Weddell Sea deep and bottom water delta(13)C Sigma(CO2) is by 0.4-0.5 parts per thousand higher than expected if solely biologic fractionation would occur. A discussion of simple hypotheses of Weddell Sea deep and bottom water formation during glacial times reveals that regardless of what scenario is considered, the thermodynamic imprint on Southern Ocean deep water would increase. This makes it difficult to explain low glacial delta(13)C values observed in benthic foraminifera from the subpolar Southern Ocean as being calcified in Antarctic source bottom water and thus is in support of hypotheses looking for additional sites of deep water formation.</t>
  </si>
  <si>
    <t>ALFRED WEGENER INST POLAR &amp; MARINE RES,D-14401 POTSDAM,GERMANY</t>
  </si>
  <si>
    <t>Mackensen, A (corresponding author), ALFRED WEGENER INST POLAR &amp; MARINE RES,POSTFACH 120161,D-27515 BREMERHAVEN,GERMANY.</t>
  </si>
  <si>
    <t>Mackensen, Andreas/J-8600-2013</t>
  </si>
  <si>
    <t>Mackensen, Andreas/0000-0002-5024-4455</t>
  </si>
  <si>
    <t>10.1029/95PA03840</t>
  </si>
  <si>
    <t>WOS:A1996UZ84700006</t>
  </si>
  <si>
    <t>Edaphic oribatid mites (Cryptostigmata: Acarina) associated with an aquatic moss on sub-Antarctic South Georgia</t>
  </si>
  <si>
    <t>PEDOBIOLOGIA</t>
  </si>
  <si>
    <t>acari; oribatida; edaphic; freshwater; moss-fauna; sub-Antarctic</t>
  </si>
  <si>
    <t>The moss Drepanocladus uncinatus (Hedw.) Warnst., from coastal freshwater habitats on the sub-Antarctic island of South Georgia harbours two species of hemi-edaphic oribatid mite namely Edwardzetes elongatus Wallwork (Ceratozetidae) and Trimaloconothrus flagelliformis Wallwork (Malaconothridae). Both mites feed upon microbiota and tolerate prolonged submersion in freshwater and their survival among the aquatic moss is a result of their pre-adaptation to similar conditions in flooded soil and vegetation, an absence of predators and minimal competition from other aquatic invertebrates. Freshwater habitats on sub-antarctic islands are relatively young so that, in the future, terrestrial mites may eventually become displaced by more specialist aquatic macrofaunal colonists.</t>
  </si>
  <si>
    <t>Pugh, PJA (corresponding author), BRITISH ANTARCTIC SURVEY,NAT ENVIRONM RES COUNCIL,HIGH CROSS,MADINGLEY RD,CAMBRIDGE CB3 0ET,ENGLAND.</t>
  </si>
  <si>
    <t>GUSTAV FISCHER VERLAG JENA</t>
  </si>
  <si>
    <t>JENA</t>
  </si>
  <si>
    <t>VILLENGANG 2, D-07745 JENA, GERMANY</t>
  </si>
  <si>
    <t>0031-4056</t>
  </si>
  <si>
    <t>Pedobiologia</t>
  </si>
  <si>
    <t>Ecology; Soil Science</t>
  </si>
  <si>
    <t>Environmental Sciences &amp; Ecology; Agriculture</t>
  </si>
  <si>
    <t>UH565</t>
  </si>
  <si>
    <t>WOS:A1996UH56500003</t>
  </si>
  <si>
    <t>Fukazawa, H; Ikeda, T; Hondoh, T; Lipenkov, VY; Mae, S</t>
  </si>
  <si>
    <t>Aging effects on translational lattice vibrations in ice I-h</t>
  </si>
  <si>
    <t>PHYSICA B-CONDENSED MATTER</t>
  </si>
  <si>
    <t>4th International Conference on Phonon Physics/8th International Conference on Phonon Scattering in Condensed Matter (PHONONS 95)</t>
  </si>
  <si>
    <t>JUL 23-28, 1995</t>
  </si>
  <si>
    <t>SAPPORO, JAPAN</t>
  </si>
  <si>
    <t>Laser-Raman spectra of Vostok ice recovered from Antarctica have been measured in a frequency range of 10-400 cm(-1) in order to observe long-term aging effects on Raman spectra of ice Th We found that the intensity of the peak at 300 cm(-1) increased as the depth of the ice core increased from 500 to 2452 m. Since no change in the peak height was observed by pressurization, the increase of the peak intensity is attributed to the aging effect on a structural change of ice during a very long period from 28 000 to 209 000 yr. Since this peak is assigned to a translational lattice vibration traveling along the hydrogen bonds, we conclude that the proton arrangement in the Antarctic ice varies with a very long term aging.</t>
  </si>
  <si>
    <t>HOKKAIDO UNIV, INST LOW TEMP SCI, SAPPORO, HOKKAIDO 060, JAPAN; ARCTIC &amp; ANTARCTIC RES INST, ST PETERSBURG 199226, RUSSIA</t>
  </si>
  <si>
    <t>Hokkaido University; Arctic &amp; Antarctic Research Institute</t>
  </si>
  <si>
    <t>Fukazawa, H (corresponding author), HOKKAIDO UNIV, DEPT APPL PHYS, KITA KU, NISHI 8-CHOME, SAPPORO, HOKKAIDO 060, JAPAN.</t>
  </si>
  <si>
    <t>HONDOH, Takeo/E-7551-2011; Lipenkov, Vladimir/Q-8262-2016</t>
  </si>
  <si>
    <t>HONDOH, Takeo/0000-0003-4129-022X; Lipenkov, Vladimir/0000-0003-4221-5440</t>
  </si>
  <si>
    <t>0921-4526</t>
  </si>
  <si>
    <t>PHYSICA B</t>
  </si>
  <si>
    <t>Physica B</t>
  </si>
  <si>
    <t>219-20</t>
  </si>
  <si>
    <t>10.1016/0921-4526(95)00780-6</t>
  </si>
  <si>
    <t>Physics, Condensed Matter</t>
  </si>
  <si>
    <t>Physics</t>
  </si>
  <si>
    <t>UL196</t>
  </si>
  <si>
    <t>WOS:A1996UL19600151</t>
  </si>
  <si>
    <t>Wiencke, C</t>
  </si>
  <si>
    <t>Recent advances in the investigation of Antarctic macroalgae</t>
  </si>
  <si>
    <t>DIMETHYLSULPHONIOPROPIONATE DMSP CONTENT; HIMANTOTHALLUS-GRANDIFOLIUS DESMARESTIALES; ASCOSEIRA-MIRABILIS ASCOSEIRALES; EULITTORAL GREEN MACROALGAE; CARBON ISOTOPE COMPOSITION; CRISPA SSP ANTARCTICA; ALGA PRASIOLA-CRISPA; LONG-TERM CULTURE; BETA-DIMETHYLSULPHONIOPROPIONATE; SOUTHERN CHILE</t>
  </si>
  <si>
    <t>The paper summarizes our present knowledge of Antarctic macroalgae with regard to the following topics: explorative history of Antarctic macroalgae, the environment of macroalgae in the Antarctic, life histories and physiological anatomy, seasonal development, light demands and depth zonation, temperature demands and geographical distribution and the effect of desiccation, salinity and temperature on supra- and eulittoral algae. A baseline is visible, but much more work is necessary, especially to assess the susceptibility of macroalgae and coastal ecosystems in Antarctica to global climatic changes.</t>
  </si>
  <si>
    <t>Wiencke, C (corresponding author), ALFRED WEGENER INST POLAR &amp; MARINE RES,COLUMBUSSTR,D-27515 BREMERHAVEN,GERMANY.</t>
  </si>
  <si>
    <t>10.1007/s003000050049</t>
  </si>
  <si>
    <t>UE932</t>
  </si>
  <si>
    <t>WOS:A1996UE93200001</t>
  </si>
  <si>
    <t>Convey, P; Greenslade, P; Richard, KJ; Block, W</t>
  </si>
  <si>
    <t>The terrestrial arthropod fauna of the Byers peninsula, Livingston Island, South Shetland Islands - Collembola</t>
  </si>
  <si>
    <t>ANTARCTICA</t>
  </si>
  <si>
    <t>As an addendum to a recent publication on the terrestrial arthropod fauna of the Byers Peninsula Site of Special Scientific Interest (SSSI), which included preliminary identification of four Collembola, we now present detailed information on Collembola occurring within the SSSI. Five species were recorded [Friesea grisea (Schaffer), Tullbergia mixta Wahlgren, Isotoma (Folsomotoma) octooculata (Willem), Cyptopygus antarcticus Willem, and Cryptopygus sp. nov.]. Species occurrence and abundance differed between samples collected from poorly vegetated stony ground and vegetation cores. F. grisea was both the commonest (58% of individuals) and the most widely distributed (18/19 samples) springtail in the former habitat. Cryptopygus sp. nov. was recorded only in the vegetation core samples. All five species were more evenly distributed in vegetation samples, although C. antarcticus and Cryptopygus sp. nov. were again the least abundant. A list of the terrestrial arthropods of the SSSI is presented.</t>
  </si>
  <si>
    <t>CSIRO,DIV ENTOMOL,CANBERRA,ACT 2601,AUSTRALIA</t>
  </si>
  <si>
    <t>Convey, P (corresponding author), BRITISH ANTARCTIC SURVEY,NERC,HIGH CROSS,MADINGLEY RD,CAMBRIDGE CB3 0ET,ENGLAND.</t>
  </si>
  <si>
    <t>10.1007/s003000050052</t>
  </si>
  <si>
    <t>WOS:A1996UE93200004</t>
  </si>
  <si>
    <t>Pakhomov, EA; McQuaid, CD</t>
  </si>
  <si>
    <t>Distribution of surface zooplankton and seabirds across the Southern Ocean</t>
  </si>
  <si>
    <t>WEDDELL SEA; ANTARCTIC PENINSULA; COMMUNITY STRUCTURE; SCOTIA SEA; MACROZOOPLANKTON; ICE; KRILL; MESOZOOPLANKTON; PREDATORS; PATTERNS</t>
  </si>
  <si>
    <t>Surface zooplankton and seabird densities and community composition in the Atlantic (between Cape Town and Sanae) and Pacific (between New Zealand and the Ross Sea) sectors of the Southern Ocean are described and related to oceanographic features. Samples were collected during two return voyages aboard the MV Benjamin Bowring as part of the Transglobe Expedition (1979-1981). High abundances of surface zooplankton and seabirds were consistently observed within the main frontal systems of the Southern Ocean. Generally, on a mesoscale significant correlations between surface temperature and the distribution of zooplankton or seabirds were observed. On a macroscale, the geographical positions of the zooplankton and seabird communities coincided with specific water masses, The results of this study suggest that appropriate food availability rather than water temperature is important for the determination of seabird distribution. The ecological importance of the recently described frontal zone associated with the northern boundary of the maximum winter expansion of sea ice is confirmed by biological data obtained in this study.</t>
  </si>
  <si>
    <t>Pakhomov, EA (corresponding author), RHODES UNIV,DEPT ZOOL &amp; ENTOMOL,SO OCEAN GRP,POB 94,GRAHAMSTOWN 6140,SOUTH AFRICA.</t>
  </si>
  <si>
    <t>10.1007/s003000050054</t>
  </si>
  <si>
    <t>WOS:A1996UE93200006</t>
  </si>
  <si>
    <t>Marshall, DJ</t>
  </si>
  <si>
    <t>Comparative water relations of sub-Antarctic and continental Antarctic oribatid mites</t>
  </si>
  <si>
    <t>DESICCATION RESISTANCE; ARTHROPODS; WILLEM</t>
  </si>
  <si>
    <t>Water availability, in addition to cold, is important in limiting biotic distribution in the Antarctic regions. In general, inland continental Antarctic habitats are dry, relative to maritime and sub-Antarctic habitats. This investigation compares the water relations of an endemic continental Antarctic oribatid mite, Maudheimia petronia Wallwork, and two sub-Antarctic oribatid mites, Halozetes fulvus Engelbrecht and Podacarus auberti Grandjean. M. petronia showed enhanced survival of dehydrating conditions, which may be attributable to both its greater resistance to and tolerance of water loss. The estimated lethal exposure times (LT(50)) for M. petronia, P. auberti and H. fulvus held at 15 degrees C and 0-5% RH were 250, 135 and 51 h, respectively. M. petronia lost water significantly more slowly than the sub-Antarctic mites (P &lt; 0.05), which did not differ in their rates of water loss (P &gt; 0.05). The mean losses of initial body water content after 45 h were 18.9, 27.3 and 29.3% for M. petronia, P. auberti and H. fulvus, respectively, and lethal water losses causing 50% of the sample to die were 65, 52, and 28%, respectively. These data suggest physiological adaptation by M. petronia for existence in periodically dry ''chalikosystem'' habitats at Antarctic nunataks. Comparisons of tolerance of submersion in freshwater showed P. auberti to be superior to M. petronia; the LT(50) values for submersion were &gt; 146 h and 32 h, respectively. Tolerance of submersion by P. auberti may be important for its existence in wet sub-Antarctic habitats. Conversely, the poor tolerance shown by M. petronia suggests that this mite has not been associated with moist environments.</t>
  </si>
  <si>
    <t>UNIV CAPE TOWN,PERCY FITZPATRICK INST AFRICAN ORNITHOL,RONDEBOSCH 7700,SOUTH AFRICA</t>
  </si>
  <si>
    <t>University of Cape Town</t>
  </si>
  <si>
    <t>Marshall, David/0000-0003-3771-5950</t>
  </si>
  <si>
    <t>10.1007/s003000050055</t>
  </si>
  <si>
    <t>WOS:A1996UE93200007</t>
  </si>
  <si>
    <t>McMinn, A</t>
  </si>
  <si>
    <t>Preliminary investigation of the contribution of fast-ice algae to the spring phytoplankton bloom in Ellis Fjord, eastern Antarctica</t>
  </si>
  <si>
    <t>SEA ICE; ROSS SEA; PRIMARY PRODUCTIVITY; BENTHIC MICROALGAE; MCMURDO-SOUND; GROWTH-RATES; BARENTS SEA; EDGE; ASSEMBLAGES; DYNAMICS</t>
  </si>
  <si>
    <t>Algae released from fast-ice in Ellis Fjord, eastern Antarctica, made little contribution to subsequent phytoplankton growth. Dominant taxa in the interior ice community included Nitzschia cylindrus (Grun) Hasle, Navicula glaciei V.H. and a dinoflagellate cyst. Diatom mortality within the ice was high. The algal contribution to the phytoplankton from the fast ice was estimated by calculating the difference between algal biomass in ice cores taken on 14 November with those taken on 18 December 1992. The biomass of sedimenting phytoplankton was estimated using sediment traps; weekly cell counts of water were used to monitor net phytoplankton growth. The low contribution from the fast-ice of Ellis Fjord to the phytoplankton is similar to results from other Antarctic fast-ice communities but is not necessarily reflective of processes occurring within either Antarctic or Arctic pack ice communities. An algal mat growing on the base of the fast-ice had a carbon standing crop of between 0.231 gCm(-2) and 0.022 gCm(-2). Much of this was delivered to the water column as the ice melted while the remainder was exported.</t>
  </si>
  <si>
    <t>McMinn, A (corresponding author), UNIV TASMANIA,ANTARTIC CRC,HOBART,TAS 7001,AUSTRALIA.</t>
  </si>
  <si>
    <t>McMinn, Andrew/A-9910-2008</t>
  </si>
  <si>
    <t>10.1007/s003000050057</t>
  </si>
  <si>
    <t>WOS:A1996UE93200009</t>
  </si>
  <si>
    <t>Cantrill, DJ; Nichols, GJ</t>
  </si>
  <si>
    <t>Taxonomy and palaeoecology of Early Cretaceous (Late Albian) angiosperm leaves from Alexander Island, Antarctica</t>
  </si>
  <si>
    <t>REVIEW OF PALAEOBOTANY AND PALYNOLOGY</t>
  </si>
  <si>
    <t>EASTERN NORTH-AMERICA; POTOMAC GROUP; LIVINGSTON ISLAND; WILLIAMS POINT; FOSSIL RECORD; DIVERSIFICATION; ASSEMBLAGES; CONSTRAINTS; SANDSTONE; DIVERSITY</t>
  </si>
  <si>
    <t>Seven species of angiospermous leaves from the mid to Late Albian of Alexander Island, Antarctica provide further evidence of angiosperm radiation into high southern palaeolatitudes. The leaves have both palmate (three species) and pinnate (four species) venation. Entire margined leaves with brochidodromus venation are interpreted as belonging to the Magnoludae, and possibly include members of the Laurales. Palmately veined forms representing the Laurales occur as do palaeoherbs. Other taxa have marginal teeth comparable to those found in the Rosidae. Palaeoecological analysis indicates that Hydrocotylophyllum alexandri sp. nov, was a herbaceous streamside coloniser; Gnafalea jeffersonii gen, et sp. nov. was a small shrubby plant growing adjacent to levee banks. The other angiosperms, Araliaephyllum quinquelobatus sp. nov., Timothyia trimervis gen. et sp, nov., Gnafalea binatus sp. nov., Ficophyllum palustris sp. nov., Dicotylophyllum lobatus sp. nov., occur infrequently in swamp deposits and probably represent a scattered understorey of trees and shrubs amongst a conifer and pentoxylalean overstorey.</t>
  </si>
  <si>
    <t>UNIV LONDON,ROYAL HOLLOWAY &amp; BEDFORD NEW COLL,DEPT GEOL,EGHAM TW20 0EX,SURREY,ENGLAND</t>
  </si>
  <si>
    <t>University of London; Royal Holloway University London</t>
  </si>
  <si>
    <t>0034-6667</t>
  </si>
  <si>
    <t>REV PALAEOBOT PALYNO</t>
  </si>
  <si>
    <t>Rev. Palaeobot. Palynology</t>
  </si>
  <si>
    <t>10.1016/0034-6667(95)00105-0</t>
  </si>
  <si>
    <t>Plant Sciences; Paleontology</t>
  </si>
  <si>
    <t>UG738</t>
  </si>
  <si>
    <t>WOS:A1996UG73800001</t>
  </si>
  <si>
    <t>MongeNajera, J</t>
  </si>
  <si>
    <t>Jurassic-Pliocene biogeography: Testing a model with velvet worm (Onychophora) vicariance</t>
  </si>
  <si>
    <t>REVISTA DE BIOLOGIA TROPICAL</t>
  </si>
  <si>
    <t>Onychophora vicariance; retrovicariance; biogeography; cladistics; biogeography; Mesozoic; Cenozoic</t>
  </si>
  <si>
    <t>ANTARCTIC PENINSULA; EAST ANTARCTICA; PRYDZ BAY; HISTORY; PALEOCLIMATE; SEDIMENTS; EVOLUTION; FRANCE; PALEOBIOGEOGRAPHY; BIOSTRATIGRAPHY</t>
  </si>
  <si>
    <t>Summ. paleomaps of global continental vegetation from the Jurassic through the Pliocene were prepared (based on the literature) and used to define an area cladogram. Bouvier's natural classification of velvet worms (phylum Onychophora) was used to define a taxonomic/geographic cladogram of onychophorans for all regions where they are found today. Both cladograms show the same sequence of geographic vicariance. Thus, the paleogeographic model is supported by the taxonomic evidence. The paper includes a color atlas.</t>
  </si>
  <si>
    <t>Monge-Najera, Julian/0000-0001-7764-2966</t>
  </si>
  <si>
    <t>SAN JOSE</t>
  </si>
  <si>
    <t>UNIVERSIDAD DE COSTA RICA CIUDAD UNIVERSITARIA, SAN JOSE, COSTA RICA</t>
  </si>
  <si>
    <t>0034-7744</t>
  </si>
  <si>
    <t>REV BIOL TROP</t>
  </si>
  <si>
    <t>Rev. Biol. Trop.</t>
  </si>
  <si>
    <t>TV964</t>
  </si>
  <si>
    <t>WOS:A1996TV96400017</t>
  </si>
  <si>
    <t>Jarms, G; Tiemann, H</t>
  </si>
  <si>
    <t>On a new hydropolyp without tentacles, Microhydrula limopsicola n sp, epibiotic on bivalve shells from the Antarctic</t>
  </si>
  <si>
    <t>Hydrozoa; Cnidaria; Microhydrula; morphology; symbiosis; Antarctic</t>
  </si>
  <si>
    <t>A newly discovered athecate hydroid, Microhydrula limopsicola n. sp., is described from King George Island, South Shetland Islands, Southern Ocean. The hydroid lives in symbiotic association with the lamellibranch bivalve Limopsis hirtella which burrows in the sediment. Its position within the family Microhydrulidae is considered. The symbiosis is considered to be obligatory and the choice of the host is considered to be specific. Morphological adaptations within the order Limnomedusae depending on the ecology of species are discussed.</t>
  </si>
  <si>
    <t>UNIV HAMBURG, ZOOL MUSEUM, D-20146 HAMBURG, GERMANY</t>
  </si>
  <si>
    <t>University of Hamburg</t>
  </si>
  <si>
    <t>Jarms, G (corresponding author), UNIV HAMBURG, INST ZOOL, MARTIN LUTHER KING PL 3, D-20146 HAMBURG, GERMANY.</t>
  </si>
  <si>
    <t>PG MARITIM DE LA BARCELONETA, 37-49, 08003 BARCELONA, SPAIN</t>
  </si>
  <si>
    <t>1886-8134</t>
  </si>
  <si>
    <t>UP164</t>
  </si>
  <si>
    <t>WOS:A1996UP16400013</t>
  </si>
  <si>
    <t>Vervoort, W; Watson, JE</t>
  </si>
  <si>
    <t>A rare hydroid, Clathrozoella drygalskii (Vanhoffen, 1910) in the waters of Australia and New Zealand</t>
  </si>
  <si>
    <t>Antarctic; Hydrozoa; Hydroida; Clathrozoella, Clathrozoidae</t>
  </si>
  <si>
    <t>The rare hydroid Clathrozoella drygalskii (Vanhoffen, 1910) is described and recorded for the first time from Australia and New Zealand. It was first discovered in collections from Davis Sea, Antarctica, and assigned by Vanhoffen (1910) to the genus Clathrozoon Spencer, 1890, at that time considered to be an athecate genus. Clathrozoon and the family Clathrozoidae were referred to the Thecata due to the presence of distinct 'false hydrothecae', made up of a mesh of fine tubules, each composed of a peridermal cover of a strand of coenosarc. The genus Clathrozoella was instituted for Vanhoffen's species because of structural differences from Spencer's Clathrozoon wilsoni. The most important point of difference is the presence, in Clathrozoella, of a bottom of peridermal tubules in the tubular 'false hydrotheca', to which the hydranth is attached. In Clathrozoon, as well as in Pseudoclathrozoon Hirohito, 1967, the 'hydrothecae' are open proximally and the hydranths are connected by strands of coenosarc. The mode of reproduction is as yet unknown in Clathrozoella drygalskii, but a small cylinder of tissue next to The hydranth may constitute a gonophore inside the 'false hydrotheca'. In Pseudoclathrozoon Hirohito described a distinct gonotheca containing a well developed gonophore. The differences in structure of the 'false hydrotheca' in Clathrozoella and those in Clathrozoon and Pseudoclathrozoon are so distinct that Clathrozoella may well be kept in the Athecata where its taxonomic position, at least for the present, is with such genera as Hydractinia and Solanderia.</t>
  </si>
  <si>
    <t>MUSEUM VICTORIA,MELBOURNE,VIC,AUSTRALIA</t>
  </si>
  <si>
    <t>Museum Victoria</t>
  </si>
  <si>
    <t>Vervoort, W (corresponding author), NATL MUSEUM NAT HIST,LEIDEN,NETHERLANDS.</t>
  </si>
  <si>
    <t>WOS:A1996UP16400014</t>
  </si>
  <si>
    <t>Lobanov, AL; Stepanjants, SD; Dianov, MB</t>
  </si>
  <si>
    <t>Dialogue Computer System BIKEY as applied to diagnostics of Cnidaria (illustrated by an example of hydroids of the genus Symplectoscyphus)</t>
  </si>
  <si>
    <t>identification; key; monoentry; multientry; dichotomous; polychotomous; characters; state of character; matrix; hydroids; hydrotheca; gonotheca</t>
  </si>
  <si>
    <t>The paper is a short outline of the interactive computer system BIKEY intended for identification of biological objects. The basic system functions are discussed with special attention for its dialogue program-operated illustrated keys. The system operating procedure is illustrated by an example of key construction for Antarctic species of hydroids of the genus Symplectoscyphus.</t>
  </si>
  <si>
    <t>Lobanov, AL (corresponding author), RUSSIAN ACAD SCI,INST ZOOL,ST PETERSBURG 199034,RUSSIA.</t>
  </si>
  <si>
    <t>Dianov, Mikhail/0000-0002-6118-4902</t>
  </si>
  <si>
    <t>WOS:A1996UP16400021</t>
  </si>
  <si>
    <t>Polglaze, K</t>
  </si>
  <si>
    <t>Antarctic bacteria may lead to new antibiotics</t>
  </si>
  <si>
    <t>SEARCH</t>
  </si>
  <si>
    <t>CONTROL PUBL PTY LTD</t>
  </si>
  <si>
    <t>DONCASTER</t>
  </si>
  <si>
    <t>14 ARCHERON ST, DONCASTER VIC 3108, AUSTRALIA</t>
  </si>
  <si>
    <t>0004-9549</t>
  </si>
  <si>
    <t>Search</t>
  </si>
  <si>
    <t>UJ687</t>
  </si>
  <si>
    <t>WOS:A1996UJ68700018</t>
  </si>
  <si>
    <t>Bigg, EK</t>
  </si>
  <si>
    <t>Ion-induced nucleation around radon daughters in remote Arctic maritime air</t>
  </si>
  <si>
    <t>TELLUS SERIES B-CHEMICAL AND PHYSICAL METEOROLOGY</t>
  </si>
  <si>
    <t>MARINE BOUNDARY-LAYER</t>
  </si>
  <si>
    <t>Measurements made of radon daughters during the International Arctic Ocean Expedition of 1991 did not usually show the expected decrease in apparent concentration due to losses to the surface when aerosol concentrations were very low. The evidence suggests that except on some occasions after the equinox when the air had been near the North Pole for the previous 5 days, sufficient supersaturations of condensible vapours existed to allow nucleation of new particles on radioactively produced ions. This would drastically reduce the mobility of the ions and therefore surface losses. As a result, the measurement usually gave a satisfactory estimate of radon that was very useful in checking on air trajectory predictions and providing more detailed information on contact of the air with land. The exceptions suggest that the measurement might be quite unreliable in conditions where aerosol and oxidizable gas concentrations are very low such as in the Arctic or Antarctic winter.</t>
  </si>
  <si>
    <t>INT METEOROL INST STOCKHOLM,S-10691 STOCKHOLM,SWEDEN</t>
  </si>
  <si>
    <t>MUNKSGAARD INT PUBL LTD</t>
  </si>
  <si>
    <t>COPENHAGEN</t>
  </si>
  <si>
    <t>35 NORRE SOGADE, PO BOX 2148, DK-1016 COPENHAGEN, DENMARK</t>
  </si>
  <si>
    <t>0280-6509</t>
  </si>
  <si>
    <t>TELLUS B</t>
  </si>
  <si>
    <t>Tellus Ser. B-Chem. Phys. Meteorol.</t>
  </si>
  <si>
    <t>10.1034/j.1600-0889.1996.00012.x</t>
  </si>
  <si>
    <t>UD580</t>
  </si>
  <si>
    <t>WOS:A1996UD58000012</t>
  </si>
  <si>
    <t>GRAEBER, L</t>
  </si>
  <si>
    <t>'ANTARCTIC NAVIGATION' - ARTHUR,E</t>
  </si>
  <si>
    <t>NEW YORK TIMES BOOK REVIEW</t>
  </si>
  <si>
    <t>NEW YORK TIMES</t>
  </si>
  <si>
    <t>620 8TH AVE, NEW YORK, NY 10018 USA</t>
  </si>
  <si>
    <t>0028-7806</t>
  </si>
  <si>
    <t>NY TIMES BK REV</t>
  </si>
  <si>
    <t>N. Y. Times Book Rev.</t>
  </si>
  <si>
    <t>MAR 31</t>
  </si>
  <si>
    <t>Humanities, Multidisciplinary</t>
  </si>
  <si>
    <t>Arts &amp; Humanities Citation Index (A&amp;HCI)</t>
  </si>
  <si>
    <t>Arts &amp; Humanities - Other Topics</t>
  </si>
  <si>
    <t>UB159</t>
  </si>
  <si>
    <t>WOS:A1996UB15900033</t>
  </si>
  <si>
    <t>Spigel, RH; Priscu, JC</t>
  </si>
  <si>
    <t>Evolution of temperature and salt structure of Lake Bonney, a chemically stratified Antarctic lake</t>
  </si>
  <si>
    <t>Antarctica; hypersaline lakes; UNESCO equations of state; ionic composition</t>
  </si>
  <si>
    <t>WATERS; ICE; EQUATION; SEAWATER; STATE</t>
  </si>
  <si>
    <t>A resurgence of interest in the ecology of perennially ice-covered lakes in the McMurdo dry valleys has necessitated a review of our knowledge of the physical and chemical properties of these unusual lakes. Salinities in the ice-covered lakes cover a range from freshwater to hypersaline brines. Recent measurements of salt composition and concentrations in Lake Bonney reveal little change below the chemocline since extensive measurements made in 1960-1961, although lake level has risen by approximately 5 m since that time. The rise in lake level has resulted in a thickening of the freshwater layer above the chemocline. Temperature structure has adjusted to the effects of increased lake level on heat transfer processes such as transmission and absorption of solar radiation in the water column. Questions about how water-column stability affects biology in Lake Bonney have motivated the formulation of a method to compute density from in situ measurements of temperature, conductivity and pressure. Owing to high salt concentration and unique ion ratios, we modified the UNESCO Equation of State for seawater to predict density at salinities greater than 42. The modifications merge smoothly with the UNESCO equations at a salinity of 42. At salinities below 42 the UNESCO equations give excellent predictions of density.</t>
  </si>
  <si>
    <t>UNIV CANTERBURY,DEPT CIVIL ENGN,CHRISTCHURCH 1,NEW ZEALAND</t>
  </si>
  <si>
    <t>University of Canterbury</t>
  </si>
  <si>
    <t>Spigel, RH (corresponding author), MONTANA STATE UNIV,DEPT BIOL,BOZEMAN,MT 59717, USA.</t>
  </si>
  <si>
    <t>MAR 22</t>
  </si>
  <si>
    <t>10.1007/BF00143749</t>
  </si>
  <si>
    <t>UG456</t>
  </si>
  <si>
    <t>WOS:A1996UG45600001</t>
  </si>
  <si>
    <t>Peck, LS; Brey, T</t>
  </si>
  <si>
    <t>Bomb signals in old Antarctic brachiopods</t>
  </si>
  <si>
    <t>Letter</t>
  </si>
  <si>
    <t>ALFRED WEGENER INST POLAR &amp; MARINE RES,W-2850 BREMERHAVEN,GERMANY</t>
  </si>
  <si>
    <t>Peck, LS (corresponding author), BRITISH ANTARCTIC SURVEY,NERC,HIGH CROSS, MADINGLEY RD,CAMBRIDGE CB3 0ET,ENGLAND.</t>
  </si>
  <si>
    <t>Brey, Thomas/0000-0002-6345-2851</t>
  </si>
  <si>
    <t>MAR 21</t>
  </si>
  <si>
    <t>10.1038/380207b0</t>
  </si>
  <si>
    <t>UB117</t>
  </si>
  <si>
    <t>WOS:A1996UB11700033</t>
  </si>
  <si>
    <t>Solomon, S; Portmann, RW; Garcia, RR; Thomason, LW; Poole, LR; McCormick, MP</t>
  </si>
  <si>
    <t>The role of aerosol variations in anthropogenic ozone depletion at northern midlatitudes</t>
  </si>
  <si>
    <t>AIRCRAFT SULFUR EMISSIONS; HETEROGENEOUS CHEMISTRY; STRATOSPHERIC OZONE; ANTARCTIC VORTEX; SULFATE AEROSOLS; GLOBAL OZONE; MT-PINATUBO; TRENDS; ERUPTION; WINTER</t>
  </si>
  <si>
    <t>Aerosol surface area distributions inferred from satelliteborne 1-mu m extinction measurements are used as input to a two-dimensional model to study the effects of heterogeneous chemistry upon anthropogenic ozone depletion at northern midlatitudes, It is shown that short-term (interannual) and longer-term (decadal) changes in aerosols very likely played a substantial role along with trends in anthropogenic chlorine and bromine in both triggering the ozone losses observed at northern midlatitudes in the early 1980s and increasing the averaged long-term ozone depletions of the past decade or so. The use of observed aerosol distributions enhances the calculated ozone depletion due to halogen chemistry below about 25 km over much of the past decade, including many periods not generally thought to be affected by volcanic activity. Direct observations (especially the relationships of NOX/NOY and ClO/Cl-Y ratios to aerosol content) confirm the key aspects of the model chemistry that is responsible for this behavior and demonstrate chat aerosol changes alone are not a mechanism for ozone losses ill the absence of anthropogenic halogen inputs to the stratosphere. It is also suggested that aerosol-induced ozone changes could be confused with Ii-year solar cycle effects in some statistical analyses, resulting in an overestimate of the trends ascribed to solar activity. While the timing of the observed ozone changes over about the past 15 years is in remarkable agreement with the model predictions that explicitly include observed aerosol changes, their magnitude is about 50% larger than calculated. Possible chemical and dynamical causes of this discrepancy are explored. On the basis of this work, it is shown that the timing and magnitude of future ozone losses at midlatitudes in the northern hemisphere are likely to be strongly dependent upon volcanic aerosol variations as well as on future chlorine and bromine loading.</t>
  </si>
  <si>
    <t>NATL CTR ATMOSPHER RES, BOULDER, CO 80307 USA; NASA, LANGLEY RES CTR, AEROSOL RES BRANCH, HAMPTON, VA 23665 USA</t>
  </si>
  <si>
    <t>National Center Atmospheric Research (NCAR) - USA; National Aeronautics &amp; Space Administration (NASA); NASA Langley Research Center</t>
  </si>
  <si>
    <t>Solomon, S (corresponding author), NOAA, AERON LAB, R-E-AL8, 325 BROADWAY, BOULDER, CO 80303 USA.</t>
  </si>
  <si>
    <t>Portmann, Robert W/C-4903-2009</t>
  </si>
  <si>
    <t>Portmann, Robert W/0000-0002-0279-6087</t>
  </si>
  <si>
    <t>MAR 20</t>
  </si>
  <si>
    <t>D3</t>
  </si>
  <si>
    <t>10.1029/95JD03353</t>
  </si>
  <si>
    <t>UB986</t>
  </si>
  <si>
    <t>WOS:A1996UB98600002</t>
  </si>
  <si>
    <t>Galloway, JN; Keene, WC; Likens, GE</t>
  </si>
  <si>
    <t>Processes controlling the composition of precipitation at a remote southern hemispheric location: Torres del Paine National Park, Chile</t>
  </si>
  <si>
    <t>MARINE BOUNDARY-LAYER; ACETIC-ACIDS; DIMETHYL SULFIDE; AMSTERDAM-ISLAND; PEROXYACETYL NITRATE; TEMPORAL VARIATIONS; SULFUR EMISSIONS; ORGANIC ACIDITY; NITROGEN-OXIDES; ANTARCTIC ICE</t>
  </si>
  <si>
    <t>Precipitation composition measured at Torres del Paine National Park, Chile (TdP) (51 degrees 10'S, 71 degrees 58'W), between 1984 and 1993 was acidic (volume-weighted-pH of 4.96) with a dilute seawater component. H+ was the dominant non-seasalt (nss) cation; in decreasing order of abundance, nss anions were HCOO-, Cl-, SO4= CH3COO-, and NO3-. Relative to lower latitude, remote locations, concentrations and per- event depositions of nss SO4=, NO3-, and NH4+ at TdP were lower; those of HCOOt (HCOO- + HCOOH) and CH3COOHt (CH3COO- and CH3COOH) were similar; and those of CH3SO3- were higher. Concentrations and deposition fluxes of HCOOt, CH3COOt, nss SO4= CH3SO3-, and NH4+ varied seasonally with summer maxima and winter minima. Carboxylic acids probably originated from both direct terrestrial emissions and oxidation of hydrocarbons emitted by marine and terrestrial biota. Nss SO4= and CH3SO3- originated primarily from oxidation of biogenic (CH3)(2)S emitted from the southern Pacific Ocean. Direct emissions of NH3 from upwind terrestrial and marine ecosystems probably accounted for most observed NH4+.NO3- concentrations and depositions were highest during the latter part of austral winter and spring suggesting abiotic controls. Transport of precursors from lightning, biomass burning, and fossil-fuel combustion at lower latitudes and possibly transport of reactive N from the stratosphere apparently contributed oxidized N to the southern Patagonian troposphere. Although the ionic strength of precipitation at TdP is currently among the world's lowest, future changes are likely because of increases in local and regional population and energy and food production.</t>
  </si>
  <si>
    <t>INST ECOSYST STUDIES, MILLBROOK, NY 12545 USA</t>
  </si>
  <si>
    <t>Cary Institute of Ecosystem Studies</t>
  </si>
  <si>
    <t>Galloway, JN (corresponding author), UNIV VIRGINIA, DEPT ENVIRONM SCI, CLARK HALL, CHARLOTTESVILLE, VA 22903 USA.</t>
  </si>
  <si>
    <t>Galloway, James N/C-2769-2013</t>
  </si>
  <si>
    <t>Galloway, James/0000-0001-7676-8698</t>
  </si>
  <si>
    <t>10.1029/95JD03229</t>
  </si>
  <si>
    <t>WOS:A1996UB98600015</t>
  </si>
  <si>
    <t>Isaksson, E; Karlen, W; Gundestrup, N; Mayewski, P; Whitlow, S; Twickler, M</t>
  </si>
  <si>
    <t>A century of accumulation and temperature changes in Dronning Maud Land, Antarctica</t>
  </si>
  <si>
    <t>SNOW-ACCUMULATION; ICE CORES; SOUTH-POLE; GREENLAND; RECORD; ISOTOPE; SHEET; DOME</t>
  </si>
  <si>
    <t>A mass balance program was initiated in the Vestfjella-Heimefrontfjella area of western Dronning Maud Land during the austral summer of 1988-1989. As a part of this program, spatial and temporal variations in snow accumulation and temperature / stable isotopes are measured using shallow firn cores. In this paper we present surface accumulation data and discuss the climatic implications of the stable isotope records from two shallow firn cores, One 30-m-deep core, obtained about 200 km from the coast at 700 m asl(73 degrees 36'S, 12 degrees 26'W), covers the period 1932-1991. The other core was drilled at about 500 km from the coast at 2900 m asl (75 degrees 00'S, 2 degrees 00'E) and covers the period 1865-1991. The recent accumulation increase that has been reported from several areas of the Antarctic continent is not present in either of these records. Instead, our coastal record suggests a significant decrease in accumulation, with the strongest trend from about 1975. There is a positive trend in the oxygen isotope signal in both cores, which in the coastal core corresponds to a temperature increase of about 1.8 degrees C since the early 1930s, and in the high-altitude core to about 0.8 degrees C since 1865. However, it is likely that part of this increase in delta(18)O is due to a change of moisture source.</t>
  </si>
  <si>
    <t>UNIV STOCKHOLM, DEPT PHYS GEOG, S-10691 STOCKHOLM, SWEDEN; UNIV COPENHAGEN, NIELS BOHR INST, DEPT GEOPHYS, DK-2200 COPENHAGEN, DENMARK; UNIV NEW HAMPSHIRE, INST STUDY EARTH OCEANS &amp; SPACE, GLACIER RES GRP, DURHAM, NH 03824 USA</t>
  </si>
  <si>
    <t>Stockholm University; University of Copenhagen; Niels Bohr Institute; University System Of New Hampshire; University of New Hampshire</t>
  </si>
  <si>
    <t>Mayewski, Paul Andrew/HRD-6969-2023</t>
  </si>
  <si>
    <t>10.1029/95JD03232</t>
  </si>
  <si>
    <t>Green Submitted, Green Published</t>
  </si>
  <si>
    <t>WOS:A1996UB98600031</t>
  </si>
  <si>
    <t>Spitzak, S; DeMets, C</t>
  </si>
  <si>
    <t>Constraints on present-day plate motions south of 30 degrees S from satellite altimetry</t>
  </si>
  <si>
    <t>AUSTRALIAN-ANTARCTIC DISCORDANCE; MID-ATLANTIC RIDGE; INTRAPLATE EARTHQUAKES; TECTONIC EVOLUTION; TRIPLE JUNCTION; MARINE GRAVITY; INDIAN-OCEAN; PACIFIC; DEFORMATION; MORPHOLOGY</t>
  </si>
  <si>
    <t>Gridded free-air gravity anomalies derived from Geosat and Seasat altimetric observations are used to locate all mid-ocean ridge transform faults south of 30 degrees S, and wherever possible, assign azimuths and uncertainties useful for plate kinematic analysis. A total of 131 ridge offsets longer than 30 km were located, of which 114 are clearly transform faults with well-defined valleys. Azimuthal uncertainties range from 0.6 degrees for the longest transform faults to nearly 10 degrees for the transform faults with lengths close to 30 km. To assess whether the altimetrically-derived azimuths are representative of present-day plate slip directions, azimuths of transform faults mapped with side-scan sonar and side-looking or conventional bathymetric systems were compared to their altimetrically-derived counterparts. Comparison of these two independently-estimated sets of azimuths using the chi(2) test shows no significant difference, indicating that the altimetrically-derived azimuths can be used where bathymetrically-derived azimuths are not available. We also find no evidence that large age-offset transform faults are less representative of present-day slip directions than short age-offset transforms. Models constructed using the altimetrically-derived azimuths fit the NUVEL-1 spreading rates, transform azimuths, and earthquake slip vectors nearly as well as NUVEL-1, as well as decreasing the model uncertainties. Thus, the altimetrically-derived azimuths offer improved accuracy and decreased uncertainties in estimates of global plate velocities without increasing non-closures of plate circuits beyond the level already present in NUVEL-1. In practical terms, plate velocities predicted by models that substitute the altimetrically-derived azimuths for all NUVEL-1 transform azimuths from below 30 degrees S never differ from velocities predicted by NUVEL-1 by more than 0.3 mm yr(-1) and 4 degrees; however, the several-degree azimuthal misfits to altimetrically-derived azimuths from the Africa-Antarctic and Pacific-Antarctic plate boundaries are statistically significant and suggest there are several-degree inaccuracies in the predictions of the NUVEL-1 angular velocities. The new catalog of southern hemisphere transform fault azimuths should prove useful for at least the following: (1) improvement of models of deformation of the Australian plate west of the Macquarie Ridge Complex; (2) improvement of estimates of motion between the Australian and Pacific plates; (3) revision of upward bounds on the amount of seafloor deformation south of Africa related to rifting of the African plate; and (4) studies of a possible deforming zone within the South American plate east of the South Sandwich trench.</t>
  </si>
  <si>
    <t>Spitzak, S (corresponding author), UNIV WISCONSIN,DEPT GEOL &amp; GEOPHYS,1215 W DAYTON ST,MADISON,WI 53706, USA.</t>
  </si>
  <si>
    <t>10.1016/0040-1951(95)00069-0</t>
  </si>
  <si>
    <t>UP294</t>
  </si>
  <si>
    <t>WOS:A1996UP29400001</t>
  </si>
  <si>
    <t>Schindler, T; Berg, C; NiednerSchatteburg, G; Bondybey, VE</t>
  </si>
  <si>
    <t>Heterogeneously catalyzed hydrolysis of chlorine nitrate: Fourier-transform ion cyclotron resonance investigations of stratospheric chemistry</t>
  </si>
  <si>
    <t>JOURNAL OF CHEMICAL PHYSICS</t>
  </si>
  <si>
    <t>NITRIC-ACID; ANTARCTIC OZONE; HYDROGEN-CHLORIDE; CLOUDS; CLONO2; WATER; ICE; HCL; WINTER; HNO3</t>
  </si>
  <si>
    <t>High resolution Fourier-transform ion cyclotron resonance (FT-ICR) mass spectroscopy is used to investigate reactions of large ionic water clusters H+(H2O)(n) and X(-)(H2O)(n) (n=1-100, X=0 or OH). Reactions of the clusters with chlorine nitrate, important ''reservoir compound'' involved in the stratospheric ozone chemistry, are investigated to evaluate the importance of heterogeneously catalyzed reactions for ozone depletion. It is found that reactions of both cationic and anionic clusters result in effective hydrolysis of chlorine nitrate and return of the more active hypochlorous acid, HOCl into the gas phase. The chemistry of clusters is discussed, and its validity and relevance as a model for ''real life'' processes in the so-called polar stratospheric clouds (PSC's) is assessed. (C) 1996 American Institute of Physics.</t>
  </si>
  <si>
    <t>Schindler, T (corresponding author), TECH UNIV MUNICH,INST PHYS &amp; THEORET CHEM,LICHTENBERGSTR 4,D-85747 GARCHING,GERMANY.</t>
  </si>
  <si>
    <t>Niedner-Schatteburg, Gereon/B-8393-2011</t>
  </si>
  <si>
    <t>Niedner-Schatteburg, Gereon/0000-0001-7240-6673</t>
  </si>
  <si>
    <t>WOODBURY</t>
  </si>
  <si>
    <t>CIRCULATION FULFILLMENT DIV, 500 SUNNYSIDE BLVD, WOODBURY, NY 11797-2999</t>
  </si>
  <si>
    <t>0021-9606</t>
  </si>
  <si>
    <t>J CHEM PHYS</t>
  </si>
  <si>
    <t>J. Chem. Phys.</t>
  </si>
  <si>
    <t>MAR 15</t>
  </si>
  <si>
    <t>10.1063/1.471255</t>
  </si>
  <si>
    <t>Chemistry, Physical; Physics, Atomic, Molecular &amp; Chemical</t>
  </si>
  <si>
    <t>TY728</t>
  </si>
  <si>
    <t>WOS:A1996TY72800014</t>
  </si>
  <si>
    <t>Sparrow, MD; Heywood, KJ; Brown, J; Stevens, DP</t>
  </si>
  <si>
    <t>Current structure of the south Indian Ocean</t>
  </si>
  <si>
    <t>ANTARCTIC CIRCUMPOLAR CURRENT; DRAKE PASSAGE; WEDDELL GYRE; WATER MASSES; FRONTAL STRUCTURE; TRANSPORT; CIRCULATION; STRATIFICATION; MODEL</t>
  </si>
  <si>
    <t>Using recently published atlas data [Olbers et al., 1992] and the Fine Resolution Antarctic Model (FRAM) [Webb er al., 1991], an investigation has been conducted into the structure of the frontal jets centered around the region of the islands of Crozet (46 degrees 27'S, 52 degrees 0'E) and Kerguelen (48 degrees 15'S, 69 degrees 10'E) in the south Indian Ocean. Geostrophic current velocities and transports were calculated from the temperature and salinity fields available from the atlas and compared with results from FRAM and previous studies. We have identified the Agulhas Return Front (ARF) and the Subtropical Front (STF), as well as the following fronts of the Antarctic Circumpolar Current (ACC): the Subantarctic Front (SAF), the Polar Front (PF), and the Southern ACC Front (SACCF), from temperature and salinity characteristics and from geostrophic currents. This analysis of model and atlas data indicates that the jets associated with the ARF, STF, and SAF are topographically steered into a unique frontal system north of the islands, having some of the largest temperature and salinity gradients anywhere in the world ocean. The frontal jet associated with the ARF is detectable up to 75 degrees E and has associated with it several northward branching jets. The PF bifurcates in the region of the Ob'Lena (Conrad) seamount; subsurface and surface expressions are identified, separated by as much as 8 degrees of latitude immediately west of the Kerguelen Plateau. The surface expression, carrying the bulk of the transport (similar to 65 Sv), is steered through the col in the Kerguelen Plateau at 56 degrees S, 6 degrees south of the latitude normally associated with the PF at this meridian. On crossing the plateau it rejoins the subsurface expression. In the south, passing eastward along the margin of the Antarctic continent and through the Princess Elizabeth Trough, a frontal jet is identified transporting up to 35 Sv, believed to be the SACCF [Orsi et al., 1995], placing the southern extent of the ACC in the region at 67 degrees S.</t>
  </si>
  <si>
    <t>UNIV E ANGLIA, SCH ENVIRONM SCI, NORWICH NR4 7TJ, NORFOLK, ENGLAND; UNIV E ANGLIA, SCH MATH, NORWICH NR4 7TJ, NORFOLK, ENGLAND</t>
  </si>
  <si>
    <t>University of East Anglia; University of East Anglia</t>
  </si>
  <si>
    <t>MAFF, DIRECTORATE FISHERIES RES, FISHERIES LAB, LOWESTOFT NR33 0HT, SUFFOLK, ENGLAND.</t>
  </si>
  <si>
    <t>Heywood, Karen/L-1757-2016; Stevens, David/F-2509-2010</t>
  </si>
  <si>
    <t>Heywood, Karen/0000-0001-9859-0026; Stevens, David/0000-0002-7283-4405</t>
  </si>
  <si>
    <t>C3</t>
  </si>
  <si>
    <t>10.1029/95JC03750</t>
  </si>
  <si>
    <t>UA574</t>
  </si>
  <si>
    <t>WOS:A1996UA57400005</t>
  </si>
  <si>
    <t>Doos, K</t>
  </si>
  <si>
    <t>The meridional circulation in the Southern Ocean and its seasonal variability as seen by the fine-resolution Antarctic model</t>
  </si>
  <si>
    <t>THERMOCLINE; EXCHANGE; CO2</t>
  </si>
  <si>
    <t>A fine-resolution primitive equation model is used to investigate the seasonal variability of the interocean mass exchange via the Southern Ocean. The meridional overturning is calculated on both depth levels and density layers. The interocean mass exchange is estimated from the meridional stream functions in the different oceans. The annual average is found to be mainly governed by the thermohaline circulation in the so-called oceanic conveyor belt, The seasonal variability is mainly due to changes in the wind stress, which are not necessarily local. The largest seasonal variability is found in the Pacific Ocean around 30 degrees S and around 34 degrees S in the Indo-Atlantic. In the Indo-Atlantic there are two meridional cells merged into each other at the surface but driven by the northward Ekman transport at two different latitudes. The deepest one, which is part of the conveyor belt, has a seasonal variability driven by the changes in the northward Ekman transport at 35 degrees S. The shallower one (Deacon Cell) is driven further south at 43 degrees S, where the zonal wind stress reaches its maximum. Simple relationships with the meridional Ekman transport, the meridional thermohaline transport, and the total interocean exchange of water masses are found among the three world oceans. The meridional stream function, simulated by an analytical model, shows that seasonal variability of the fine-resolution Antarctic model is barotropic and its baroclinic circulation is mainly stationary.</t>
  </si>
  <si>
    <t>Doos, K (corresponding author), SOUTHAMPTON OCEANOG CTR, EMPRESS DOCK, SOUTHAMPTON SO14 3ZH, HANTS, ENGLAND.</t>
  </si>
  <si>
    <t>Döös, Kristofer/H-2838-2012</t>
  </si>
  <si>
    <t>Döös, Kristofer/0000-0002-1309-5921</t>
  </si>
  <si>
    <t>10.1029/95JC02804</t>
  </si>
  <si>
    <t>WOS:A1996UA57400006</t>
  </si>
  <si>
    <t>Hodge, SM; Doppelhammer, SK</t>
  </si>
  <si>
    <t>Satellite imagery of the onset of streaming flow of ice streams C and D, West Antarctica</t>
  </si>
  <si>
    <t>SHEET</t>
  </si>
  <si>
    <t>Five overlapping Landsat multispectral scanner satellite images of the interior of the West Antarctic ice sheet were enhanced with principal component analysis, high-pass filtering, and linear contrast stretching and merged into a mosaic by aligning surface features in the overlap areas. The mosaic was registered to geodetic coordinates, to an accuracy of about 1 km, using the five scene centers as control points. The onset of streaming flow of two tributaries of ice stream C and one tributary of ice stream D is visible in the mosaic. The onset appears to occur within a relatively short distance, less than the width of the ice stream, typically at a subglacial topographic feature such as a step or ridge. The ice streams extend farther up into the interior than previously mapped. Ice stream D starts about 150 km from the ice divide, at an altitude of about 1500 m, approximately halfway up the convex-upward dome shape of the interior ice sheet. Tee stream D is relatively much longer than ice stream C, possibly because ice stream D is currently active whereas ice stream C is currently inactive. The grounded portion of the West Antarctic ice sheet is perhaps best conceptualized as an ice sheet in which ice streams are embedded over most of its area, with slow moving ice converging into fast moving ice streams in a widely distributed pattern, much like that of streams and rivers in a hydrologic basin. A relic margin appears to parallel most of the south margin of the tributary of ice stream D, separated from the active shear margin by about 10 km or less for a distance of over 200 km. This means there is now evidence for recent changes having occurred in three of the five major ice streams which drain most of West Antarctica (B, C, and D), two of which (B and D) are currently active.</t>
  </si>
  <si>
    <t>UNIV PUGET SOUND, US GEOL SURVEY, TACOMA, WA 98416 USA.</t>
  </si>
  <si>
    <t>10.1029/95JC02961</t>
  </si>
  <si>
    <t>WOS:A1996UA57400026</t>
  </si>
  <si>
    <t>Josberger, EG; Mognard, NM</t>
  </si>
  <si>
    <t>Southern Ocean monthly wave fields for austral winters 1985-1988 by Geosat radar altimeter</t>
  </si>
  <si>
    <t>WIND STRESS; VALIDATION</t>
  </si>
  <si>
    <t>Four years of monthly averaged wave height fields for the austral winters 1985-1988 derived from the Geosat altimeter data show a spatial variability of the scale of 500-1000 km that varies monthly and annually. This variability is superimposed on the zonal patterns surrounding the Antarctic continent and characteristic of the climatology derived from the U.S. Navy [1992] Marine Climatic Atlas of the World. The location and the intensity of these large-scale features, which are not found in the climatological fields, exhibit strong monthly and yearly variations. A global underestimation of the climatological mean wave heights by more than 1 m is also found over large regions of the Southern Ocean. The largest monthly averaged significant wave heights are above 5 m and are found during August of every year in the Indian Ocean, south of 40 degrees S. The monthly wave fields show more variability in the Atlantic and Pacific Oceans than in the Indian Ocean. The Seasat data from 1978 and the Geosat data from 1985 and 1988 show an eastward rotation of the largest wave heights. However, this rotation is absent in 1986 and 1987; the former was a year of unusually low sea states, and the latter was a year of unusually high sea states, which suggests a link to the Fl Nino-Southern Oscillation event of 1986.</t>
  </si>
  <si>
    <t>CTR NATL ETUD SPATIALES, CTR ETUD SPATIALE BIOSPHERE, F-31055 TOULOUSE, FRANCE</t>
  </si>
  <si>
    <t>Universite de Toulouse; Universite Toulouse III - Paul Sabatier; Centre National de la Recherche Scientifique (CNRS); Institut de Recherche pour le Developpement (IRD)</t>
  </si>
  <si>
    <t>Josberger, EG (corresponding author), UNIV PUGET SOUND, US GEOL SURVEY, TACOMA, WA 98416 USA.</t>
  </si>
  <si>
    <t>10.1029/95JC02963</t>
  </si>
  <si>
    <t>WOS:A1996UA57400028</t>
  </si>
  <si>
    <t>Bowman, KP</t>
  </si>
  <si>
    <t>Rossby wave phase speeds and mixing barriers in the stratosphere .1. Observations</t>
  </si>
  <si>
    <t>ANTARCTIC POLAR VORTEX; BREAKING PLANETARY-WAVES; OZONE; TRANSPORT</t>
  </si>
  <si>
    <t>Lagrangian trajectories are used to calculate isentropic mixing properties for unfiltered and filtered Southern Hemisphere stratospheric winds. In wintertime significant mixing is confined to the surf zone between the Tropics and the edge of the polar vortex. The mixing barrier at the edge of the vortex is located near the core of the polar jet stream (where the maximum wind speeds occur), which is also approximately where the meridional potential vorticity gradient is largest. In summer there is significant mixing throughout the hemisphere, and no high-latitude mixing barrier exists. When the winds are filtered by zonal wavenumber to retain either the planetary-scale waves (1-3) or the smaller-scale waves (4-12), mixing in the surf zone is generally reduced but not eliminated. When the winds are filtered by phase speed, however, mixing is significantly reduced in restricted latitude zones where the phase speeds of the filtered waves are close to the speed of the focal zonal-mean zonal wind. These results indicate that mixing primarily occurs near the critical lines for Rossby waves, where the waves would be expected to break. The presence of the mixing barrier around the polar vortex can be interpreted as a result of the lack of waves with fast phase speeds comparable to the speed of the jet. Artificially amplifying the fast-moving waves can destroy the mixing barrier around the vortex. In summer, when winds are weaker, waves break throughout the hemisphere and the mixing barrier disappears.</t>
  </si>
  <si>
    <t>Bowman, KP (corresponding author), TEXAS A&amp;M UNIV,DEPT METEOROL,CLIMATE SYST RES PROGRAM,COLLEGE STN,TX 77843, USA.</t>
  </si>
  <si>
    <t>Bowman, Kenneth P/A-1345-2012</t>
  </si>
  <si>
    <t>10.1175/1520-0469(1996)053&lt;0905:RWPSAM&gt;2.0.CO;2</t>
  </si>
  <si>
    <t>UB134</t>
  </si>
  <si>
    <t>WOS:A1996UB13400007</t>
  </si>
  <si>
    <t>Gertner, BJ; Hynes, JT</t>
  </si>
  <si>
    <t>Molecular dynamics simulation of hydrochloric acid ionization at the surface of stratospheric ice</t>
  </si>
  <si>
    <t>ANTARCTIC OZONE DEPLETION; HETEROGENEOUS REACTIONS; CHLORINE NITRATE; HYDROGEN-CHLORIDE; WATER-ICE; HCL; CHEMISTRY; H2O; HOCL+HCL-&gt;CL2+H2O; TRIHYDRATE</t>
  </si>
  <si>
    <t>Molecular dynamics simulations were used to study the acid ionization of hydrochloric acid (HCl) at the basal plane surface of ice at 190 kelvin, as a model for the acid ionization process in Antarctic polar stratospheric clouds (PSCs). Initial conditions for HCl placement within the top bilayer of the ice lattice were selected on the basis of relevant dynamic equilibrium adsorption-desorption conditions. Free energy changes calculated for the first step in the stepwise acid ionization mechanism ranged from -5.8 to -6.7 kilocalories per mole for various likely initial conditions. These results indicate that acid ionization is thermodynamically favorable and that this process has important implications for ozone depletion mechanisms involving PSCs.</t>
  </si>
  <si>
    <t>UNIV COLORADO, DEPT CHEM &amp; BIOCHEM, BOULDER, CO 80309 USA</t>
  </si>
  <si>
    <t>1200 NEW YORK AVE, NW, WASHINGTON, DC 20005 USA</t>
  </si>
  <si>
    <t>1095-9203</t>
  </si>
  <si>
    <t>10.1126/science.271.5255.1563</t>
  </si>
  <si>
    <t>TZ983</t>
  </si>
  <si>
    <t>WOS:A1996TZ98300035</t>
  </si>
  <si>
    <t>Berkman, PA; Prentice, ML</t>
  </si>
  <si>
    <t>Pliocene extinction of Antarctic pectinid mollusks</t>
  </si>
  <si>
    <t>OHIO STATE UNIV, BYRD POLAR RES CTR, COLUMBUS, OH 43210 USA.</t>
  </si>
  <si>
    <t>WOS:A1996TZ98300051</t>
  </si>
  <si>
    <t>Jacobel, RW; Scambos, TA; Raymond, CF; Gades, AM</t>
  </si>
  <si>
    <t>Changes in the configuration of ice stream flow from the West Antarctic Ice Sheet</t>
  </si>
  <si>
    <t>Surface-based ice-penetrating radar profiles on the northeast flank of Siple Dome support the hypothesis that a curvilinear scar first observed in advanced very high resolution radiometer satellite imagery represents the margin of a formerly active ice stream. The scar defines the southwestern boundary of an ice stream flowing from ice stream C to ice stream D, close to where it enters the Ross Ice Shelf. Our studies show that the scar coincides with a trough and upward step in surface topography approximately 5 km across, underlain by a zone of disturbed internal stratigraphy revealed by the radar. Burial depth of the disturbed zone enables us to calculate the time of shutdown as occurring prior to approximately 1.3 ka. The configuration of the ice streams draining the West Antarctic Ice Sheet into the Ross Ice Shelf evidently changes with time, and attempts to predict the evolution of the ice sheet must incorporate this observation.</t>
  </si>
  <si>
    <t>UNIV COLORADO, NATL SNOW &amp; ICE DATA CTR, BOULDER, CO 80302 USA; UNIV WASHINGTON, GEOPHYS PROGRAM, SEATTLE, WA 98195 USA</t>
  </si>
  <si>
    <t>University of Colorado System; University of Colorado Boulder; University of Washington; University of Washington Seattle</t>
  </si>
  <si>
    <t>Jacobel, RW (corresponding author), ST OLAF COLL, DEPT PHYS, 1520 ST OLAF AVE, NORTHFIELD, MN 55057 USA.</t>
  </si>
  <si>
    <t>Scambos, Ted A/B-1856-2009</t>
  </si>
  <si>
    <t>SCAMBOS, Ted A./0000-0003-4268-6322</t>
  </si>
  <si>
    <t>MAR 10</t>
  </si>
  <si>
    <t>B3</t>
  </si>
  <si>
    <t>10.1029/95JB03735</t>
  </si>
  <si>
    <t>UA372</t>
  </si>
  <si>
    <t>WOS:A1996UA37200009</t>
  </si>
  <si>
    <t>Does old moss tell tale of distant Antarctic summers?</t>
  </si>
  <si>
    <t>NEW SCIENTIST LTD</t>
  </si>
  <si>
    <t>25 BEDFORD ST, LONDON, ENGLAND</t>
  </si>
  <si>
    <t>MAR 9</t>
  </si>
  <si>
    <t>UA883</t>
  </si>
  <si>
    <t>WOS:A1996UA88300007</t>
  </si>
  <si>
    <t>[Anonymous]</t>
  </si>
  <si>
    <t>Antarctic bases lose midwinter lifeline</t>
  </si>
  <si>
    <t>WOS:A1996UA88300010</t>
  </si>
  <si>
    <t>Osadjan, MD; DeVries, A; DeVries, CHC</t>
  </si>
  <si>
    <t>Characterization of the antifreeze system of an Antarctic zoarcid - An evolutionary study</t>
  </si>
  <si>
    <t>FASEB JOURNAL</t>
  </si>
  <si>
    <t>UNIV ILLINOIS,DEPT MOL INTEGRAT PHYSIOL,URBANA,IL 61801</t>
  </si>
  <si>
    <t>University of Illinois System; University of Illinois Urbana-Champaign</t>
  </si>
  <si>
    <t>FEDERATION AMER SOC EXP BIOL</t>
  </si>
  <si>
    <t>9650 ROCKVILLE PIKE, BETHESDA, MD 20814-3998</t>
  </si>
  <si>
    <t>0892-6638</t>
  </si>
  <si>
    <t>FASEB J</t>
  </si>
  <si>
    <t>Faseb J.</t>
  </si>
  <si>
    <t>MAR 8</t>
  </si>
  <si>
    <t>Biochemistry &amp; Molecular Biology; Biology; Cell Biology</t>
  </si>
  <si>
    <t>Biochemistry &amp; Molecular Biology; Life Sciences &amp; Biomedicine - Other Topics; Cell Biology</t>
  </si>
  <si>
    <t>TZ284</t>
  </si>
  <si>
    <t>WOS:A1996TZ28401723</t>
  </si>
  <si>
    <t>Gladman, BJ; Burns, JA; Duncan, M; Lee, P; Levison, HF</t>
  </si>
  <si>
    <t>The exchange of impact ejecta between terrestrial planets</t>
  </si>
  <si>
    <t>ANTARCTIC METEORITE; SNC METEORITES; APOLLO OBJECTS; SOLAR-SYSTEM; ORIGIN; GASES; MARS</t>
  </si>
  <si>
    <t>Orbital histories of ejecta from the terrestrial planets were numerically integrated to study their transfer to Earth. The properties of the lunar and martian meteorites are consistent with a recurrent ejection of small meteoroids as a result of impacts on their parent bodies. Long-range gravitational effects, especially secular resonances, strongly influence the orbits of many meteoroids, increasing their collision rates with other planets and the sun. These effects and collisional destruction in the asteroid belt result in shortened time scales and higher fluxes than previously believed, especially for martian meteorites. A small flux of mercurian ejecta appears possible; recovery of meteorites from the Earth and Venus is less likely.</t>
  </si>
  <si>
    <t>CORNELL UNIV,DEPT THEORET &amp; APPL MECH,ITHACA,NY 14853; QUEENS UNIV,DEPT PHYS,KINGSTON,ON K7L 3N6,CANADA; SW RES INST,BOULDER,CO 80302</t>
  </si>
  <si>
    <t>Cornell University; Queens University - Canada</t>
  </si>
  <si>
    <t>Gladman, BJ (corresponding author), CORNELL UNIV,DEPT ASTRON,ITHACA,NY 14853, USA.</t>
  </si>
  <si>
    <t>Levison, Harold F/C-6061-2013</t>
  </si>
  <si>
    <t>10.1126/science.271.5254.1387</t>
  </si>
  <si>
    <t>TY961</t>
  </si>
  <si>
    <t>WOS:A1996TY96100037</t>
  </si>
  <si>
    <t>Polzin, KL; Speer, KG; Toole, JM; Schmitt, RW</t>
  </si>
  <si>
    <t>Intense mixing of Antarctic Bottom Water in the equatorial Atlantic Ocean</t>
  </si>
  <si>
    <t>FLOW; DISSIPATION; DIFFUSION; BREAKING; RATES</t>
  </si>
  <si>
    <t>The spreading of Antarctic Bottom Water--the densest global-scale water mass--is highly constrained by ocean-floor topography. In the Atlantic Ocean, the Mid-Atlantic Ridge confines this water mass mainly to the western basins, the bottom waters in the eastern basins being renewed by flows through gaps in the ridge(1). One such gap is the Romanche fracture zone, a large offset of the ridge which straddles the Equator. It has been observed(2) that sills within this fracture zone block the passage of waters colder than similar to 0.9 degrees C; warmer, less dense waters passing over the sills appear to cascade downslope where they are modified by mixing. Here we present direct measurements which quantify these processes. The flow is vertically sheared and exhibits remarkably intense turbulence, comparable to that seen at the ocean surface in the presence of winds of similar to 10 m s(-1). This turbulence mixes the densest waters passing through the fracture zone with the warmer, overlying waters, so that the coldest waters exiting this region have been warmed by similar to 0.6 degrees C during transit, Topographic obstructions and turbulent mixing together thus determine the properties of the flows renewing the deepest waters of the Atlantic Ocean's eastern basins.</t>
  </si>
  <si>
    <t>IFREMER, CNRS, LAB PHYS OCEANS, F-29280 PLOUZANE, FRANCE; WOODS HOLE OCEANOG INST, DEPT PHYS OCEANOG, WOODS HOLE, MA 02543 USA</t>
  </si>
  <si>
    <t>Centre National de la Recherche Scientifique (CNRS); Ifremer; Institut de Recherche pour le Developpement (IRD); Universite de Bretagne Occidentale; Woods Hole Oceanographic Institution</t>
  </si>
  <si>
    <t>Polzin, KL (corresponding author), UNIV WASHINGTON, SCH OCEANOG, BOX 357940, SEATTLE, WA 98195 USA.</t>
  </si>
  <si>
    <t>Schmitt, Raymond W/B-7451-2011</t>
  </si>
  <si>
    <t>Toole, John/0000-0003-2905-0637</t>
  </si>
  <si>
    <t>NATURE PUBLISHING GROUP</t>
  </si>
  <si>
    <t>MACMILLAN BUILDING, 4 CRINAN ST, LONDON N1 9XW, ENGLAND</t>
  </si>
  <si>
    <t>MAR 7</t>
  </si>
  <si>
    <t>10.1038/380054a0</t>
  </si>
  <si>
    <t>TY877</t>
  </si>
  <si>
    <t>WOS:A1996TY87700052</t>
  </si>
  <si>
    <t>Nilsson, S; Forster, NE; Davison, W; Axelsson, M</t>
  </si>
  <si>
    <t>Nervous control of the spleen in the red-blooded Antarctic fish, Pagothenia borchgrevinki</t>
  </si>
  <si>
    <t>AMERICAN JOURNAL OF PHYSIOLOGY-REGULATORY INTEGRATIVE AND COMPARATIVE PHYSIOLOGY</t>
  </si>
  <si>
    <t>autonomic nervous system; cholinergic control; catecholamines</t>
  </si>
  <si>
    <t>RAINBOW-TROUT; GADUS-MORHUA; EXERCISE; TELEOST; HEART; DRUGS; COD</t>
  </si>
  <si>
    <t>The mechanisms of splenic control in the Antarctic fish, Pagothenia borchgrevinki, were investigated using isolated spleen and mesenteric artery strips in vitro and perfused spleen preparations in situ. Splenosomatic index (SSI) [100 x (spleen wt/body wt)] and hematocrit were determined in animals treated with atropine and phentolamine. Atropine injection increased the SSI from 0.60 +/- 0.06 to 0.89 +/- 0.04, whereas phentolamine decreased SSI to 0.45 +/- 0.03. In atropine-injected fish, hematocrit was 18.6 +/- 1.4 before and 6.6 +/- 0.8% 3 h after injection. Electrical stimulation of the splenic nerves produced biphasic flow responses. In 11 of 12 tested preparations, atropine (3 x 10(-7) to 10(-6) NI) abolished the response, suggesting a major cholinergic component in the splenic innervation. Isolated spleen strip prepara tions contracted in response to carbachol, a response that was antagonized by atropine. The response to acetylcholine was markedly enhanced by the specific cholinesterase inhibitor BW-284c51. Catecholamine effects were somewhat irregular, and maximal contraction force with epinephrine and norepinephrine was 41 and 56%, respectively, of the carbachol response. The results suggest a mainly, if not solely, cholinergic autonomic control of the borch spleen, and a major function of the cholinergic innervation in the control of hematocrit in this species.</t>
  </si>
  <si>
    <t>GOTHENBURG UNIV, DEPT ZOOPHYSIOL, MED GATAN 18, S-41390 GOTHENBURG, SWEDEN.</t>
  </si>
  <si>
    <t>Axelsson, Michael/D-1412-2009</t>
  </si>
  <si>
    <t>AMER PHYSIOLOGICAL SOC</t>
  </si>
  <si>
    <t>9650 ROCKVILLE PIKE, BETHESDA, MD 20814 USA</t>
  </si>
  <si>
    <t>0363-6119</t>
  </si>
  <si>
    <t>1522-1490</t>
  </si>
  <si>
    <t>AM J PHYSIOL-REG I</t>
  </si>
  <si>
    <t>Am. J. Physiol.-Regul. Integr. Comp. Physiol.</t>
  </si>
  <si>
    <t>MAR</t>
  </si>
  <si>
    <t>R599</t>
  </si>
  <si>
    <t>R604</t>
  </si>
  <si>
    <t>10.1152/ajpregu.1996.270.3.R599</t>
  </si>
  <si>
    <t>Physiology</t>
  </si>
  <si>
    <t>TZ876</t>
  </si>
  <si>
    <t>WOS:A1996TZ87600015</t>
  </si>
  <si>
    <t>Fonteyn, D; Larsen, N</t>
  </si>
  <si>
    <t>Detailed PSC formation in a two-dimensional chemical transport model of the stratosphere</t>
  </si>
  <si>
    <t>ANTARCTIC OZONE HOLE; ZONALLY AVERAGED CIRCULATION; HETEROGENEOUS CHEMISTRY; NONGEOSTROPHIC THEORY; POLAR STRATOSPHERE; REACTIVE NITROGEN; CLOUD PARTICLES; CHLORINE; DENITRIFICATION; ATMOSPHERE</t>
  </si>
  <si>
    <t>A new two-dimensional zonal model of the stratosphere, based on a formulation in an isentropic framework, with complete chemistry has been coupled with a high resolution detailed microphysical model for polar stratospheric clouds (PSCs). The 2D model chemistry includes all presently known heterogeneous processes on sulfate aerosols and PSCs. The coupling of these two models, with inherently different time scales, is discussed. It is demonstrated that in order to obtain a realistic interrelationship between NO,: and N2O an accurate simulation of the sedimentation by PSC particles is necessary. A good agreement of model PSC presence and observations is found for the Antarctic polar winter without the need to impose additional artificial temperature variations in the model. The calculated occurrence of polar stratospheric clouds and resulting heterogeneous chemistry during the Antarctic winter are discussed. Sensitivity of the polar stratospheric chemical composition and cloud formation for different perturbations is investigated by studying the effects of transport across the polar vortex boundary and heterogeneous processing by an enhanced sulfate aerosol load. The importance of including sedimentation for all cases is also discussed.</t>
  </si>
  <si>
    <t>DANISH METEOROL INST,COPENHAGEN,DENMARK</t>
  </si>
  <si>
    <t>Fonteyn, D (corresponding author), BELGIAN INST SPACE AERON,RINGLAAN 3,B-1180 BRUSSELS,BELGIUM.</t>
  </si>
  <si>
    <t>Larsen, Niels/G-3145-2014</t>
  </si>
  <si>
    <t>10.1007/s00585-996-0315-0</t>
  </si>
  <si>
    <t>TZ454</t>
  </si>
  <si>
    <t>WOS:A1996TZ45400008</t>
  </si>
  <si>
    <t>Walton, DWH</t>
  </si>
  <si>
    <t>Ozone - Ideals and realities</t>
  </si>
  <si>
    <t>TY778</t>
  </si>
  <si>
    <t>WOS:A1996TY77800001</t>
  </si>
  <si>
    <t>Brey, T; Dahm, C; Gorny, M; Klages, M; Stiller, M; Arntz, WE</t>
  </si>
  <si>
    <t>Do Antarctic benthic invertebrates show an extended level of eurybathy?</t>
  </si>
  <si>
    <t>benthic invertebrates; bivalves; gastropods; amphipods; decapods</t>
  </si>
  <si>
    <t>WEDDELL SEA</t>
  </si>
  <si>
    <t>Depth distribution data were compared for 172 European and 157 Antarctic benthic invertebrate species occurring in the respective shelf areas. Antarctic species showed significantly wider depth ranges in selected families of the groups Bivalvia, Gastropoda, Amphipoda and Decapoda. No differences were found in Polychaeta, Asteroidea and Ophiuroidea, where European species also showed comparatively wide bathymetric ranges. These extended levels of eurybathy in the Antarctic benthos may be interpreted either as an evolutionary adaptation or pre-adaptation to the oscillation of shelf ice extension during the Antarctic glacial-interglacial cycle.</t>
  </si>
  <si>
    <t>ALFRED WEGENER INST POLAR &amp; MARINE RES, POSTFACH 120161, D-27515 BREMERHAVEN, GERMANY.</t>
  </si>
  <si>
    <t>10.1017/S0954102096000028</t>
  </si>
  <si>
    <t>WOS:A1996TY77800002</t>
  </si>
  <si>
    <t>Fabiano, M; Povero, P; Danovaro, R</t>
  </si>
  <si>
    <t>Particulate organic matter composition in Terra Nova Bay (Ross Sea, Antarctica) during summer 1990</t>
  </si>
  <si>
    <t>particulate organic matter; biochemical composition; Terra Nova Bay</t>
  </si>
  <si>
    <t>ICE-EDGE; ADENOSINE-TRIPHOSPHATE; PENINSULA REGION; SOUTHERN-OCEAN; WEDDELL SEA; PHYTOPLANKTON; NITROGEN; CARBON; BLOOM; CHLOROPHYLL</t>
  </si>
  <si>
    <t>Particulate organic matter was collected in the coastal waters of Terra Nova Bay during the Oceanographic Campaign of the Italian Antarctic Research Programme in summer (January-February) 1990. Particulate matter composition was analysed for organic carbon and nitrogen, carbohydrates, proteins, lipids, nucleic acids (DNA and RNA) and ATP. A vertical stratification was evident in the study area, and resulted from prior melting of the pack ice. Suspended organic matter in the mixed layer and below the mixed layer differed in quantitative and qualitative composition. Except for ATP, all the biochemical components showed higher concentrations in the mixed layer than in the deeper waters. The particulate organic matter in Terra Nova Bay was mostly detrital and of algal origin.</t>
  </si>
  <si>
    <t>UNIV GENOA,INST SCI AMBIENTALI MARINE,I-16038 S MARGHERITA LIGU,ITALY</t>
  </si>
  <si>
    <t>University of Genoa</t>
  </si>
  <si>
    <t>Fabiano, M (corresponding author), UNIV ANCONA,CATTEDRA ECOL,VIA BRECCE BIANCHE,I-60131 ANCONA,ITALY.</t>
  </si>
  <si>
    <t>10.1017/S095410209600003X</t>
  </si>
  <si>
    <t>WOS:A1996TY77800003</t>
  </si>
  <si>
    <t>DeMora, SJ; Lee, PA; Grout, A; Schall, C; Heumann, KG</t>
  </si>
  <si>
    <t>Aspects of the biogeochemistry of sulphur in glacial melt water ponds on the McMurdo Ice Shelf, Antarctica</t>
  </si>
  <si>
    <t>biogeochemical cycles; meltwater; ponds; DMS; DMSO; Antarctica</t>
  </si>
  <si>
    <t>DIMETHYL SULFIDE; MICROBIAL BIOMASS; DIMETHYLSULFONIOPROPIONATE; MARINE; SULFUR; DIMETHYLSULFOXIDE; PHYTOPLANKTON; OXIDATION; SULFOXIDE; ALGAE</t>
  </si>
  <si>
    <t>The distribution of dimethylsulphide (DMS), together with the precursor dimethylsulphoniopropionate (DMSP) and the oxidation product dimethylsulphoxide (DMSO), was measured in melt waters on the McMurdo Ice Shelf in the immediate vicinity of Bratina Island. Conductivity in these sulphate dominated ponds was extremely variable, ranging from 0.106-52.3 mS cm(-1). Similarly, chlorophyll a concentrations in the pond waters (1-150 mu g l(-1)) and mats (1.4-33 mu g cm(-2)) differed considerably. The biomass was dominated by benthic felts of phototrophic cyanobacteria, which might act as a source of biogenic sulphur compounds in the ponds. The mean (and ranges) of concentrations of dissolved sulphur compounds (nmol l(-1)) were: CS2 0.16 (&lt;0.04-1.29); DMSP(d) 0.6 (&lt;0.07-8.4); DMS 3.5 (&lt;0.07-183); DMSO 27.9 (15.5-184.5). Very high concentrations of DMSO were ubiquitous in the ponds in the ice-cored moraine region of the ice shelf, with dissolved concentrations having been 1-2 orders of magnitude greater than those of DMS or DMSP(d). It is difficult to ascribe the formation of DMSO solely to the conventionally accepted pathways of DMS oxidation by either bacterial activity or photochemical reactions. A direct biosynthetic production from phytoplankton or bacteria might be involved which means that DMSO in aquatic environments could act as a significant source of DMS rather than as a sink as generally supposed.</t>
  </si>
  <si>
    <t>UNIV AUCKLAND, DEPT CHEM, AUCKLAND, NEW ZEALAND; UNIV REGENSBURG, INST INORGAN CHEM, D-93040 REGENSBURG, GERMANY</t>
  </si>
  <si>
    <t>University of Auckland; University of Regensburg</t>
  </si>
  <si>
    <t>10.1017/S0954102096000041</t>
  </si>
  <si>
    <t>WOS:A1996TY77800004</t>
  </si>
  <si>
    <t>Guinet, C; Cherel, Y; Ridoux, V; Jouventin, P</t>
  </si>
  <si>
    <t>Consumption of marine resources by seabirds and seals in Crozet and Kerguelen waters: Changes in relation to consumer biomass 1962-65</t>
  </si>
  <si>
    <t>seabirds; seals; diet; prey; biomass; food consumption; subantarctic</t>
  </si>
  <si>
    <t>ANTARCTIC FUR SEALS; APTENODYTES-PATAGONICA; POSSESSION-ISLAND; KING PENGUINS; HEARD-ISLAND; ARCHIPELAGO; BIOLOGY; WHALES; OCEAN; RATES</t>
  </si>
  <si>
    <t>The total annual food consumption of the seabird and seal community breeding at Iles Kerguelen was estimated to be 1.8x10(6) t in 1985. This biomass included c. 0.99x10(6) t (55%) of crustaceans, 0.46x10(6) t (26%) of myctophid fish, 0.07x10(6) t (4%) of other fish species, and 0.26x10(6) t (15%) of squid. During the same year, the mass of prey consumed in Crozet waters was previously estimated to be 3.1x10(6) t, the total food consumption in the Indian Ocean area including the two archipelagos thus totalling c. 5x10(6) t in 1985. Four species of top predators, the king penguin, macaroni penguin, elephant seal, and fur seal, consumed 59% and 56% of the amount of prey eaten in 1985 by the whole community at Kerguelen and Crozet islands, respectively. Between 1962 and 1985, population changes of these four species induced 18 and 41% increases in their food consumption at Kerguelen and Crozet islands. Population changes included a moderate increase in the number of macaroni penguins and a marked rise of king penguin populations. Assuming that the diet of king penguin was similar in 1962 and 1985, its population increase will have required a concomitant increase of 0.6x10(6) t in the consumption of myctophid fish in Crozet and Kerguelen waters.</t>
  </si>
  <si>
    <t>OCEANOPOLIS,F-29275 BREST,FRANCE</t>
  </si>
  <si>
    <t>Guinet, C (corresponding author), CTR ETUD BIOL CHIZE,CNRS,F-79360 VILLIERS EN BOIS,FRANCE.</t>
  </si>
  <si>
    <t>Guinet, Christophe/AAR-8457-2020</t>
  </si>
  <si>
    <t>Ridoux, Vincent/0000-0002-9779-9319</t>
  </si>
  <si>
    <t>10.1017/S0954102096000053</t>
  </si>
  <si>
    <t>WOS:A1996TY77800005</t>
  </si>
  <si>
    <t>Population differentiation by size for 0-age-class Champsocephalus gunnari at Shag Rocks and South Georgia, CCAMLR subarea 48.3</t>
  </si>
  <si>
    <t>Champsocephalus gunnari; populations; larvae; growth; South Georgia; fish</t>
  </si>
  <si>
    <t>In 1991 Chamsocephalus gunnari &lt;1 year old were sampled at Shag Rocks on 18 January and off five bays on the north-east coast of South Georgia between 19 January and 12 February. Two separate size-groups of 31-46 mm and 55-87 mm standard length (SL) were found at Shag Rocks. However, samples taken off Possession Bay, South Georgia, within two days of those at Shag Rocks, contained only one size-group of 25-57 mm SL. Samples taken at other locations at South Georgia also contained only single size-groups between 24-63 mm SL. The mean and median length of the large size-group at Shag Rocks are significantly larger (P&lt;0.001) than those at South Georgia. For those at South Georgia there was an apparent growth of around 0.76% SL d(-1), which is comparable with previous reports of their growth rate during the first year. Based on this growth rate, the differences between the average size of the larger size-group of C. gunnari at Shag Rocks and those at South Georgia indicates that they hatched at periods separated by about three months. This and other published evidence suggests there may be separate populations of C. gunnari at Shag Rocks and South Georgia.</t>
  </si>
  <si>
    <t>10.1017/S0954102096000065</t>
  </si>
  <si>
    <t>WOS:A1996TY77800006</t>
  </si>
  <si>
    <t>Robertson, G; Newgrain, K</t>
  </si>
  <si>
    <t>The food and energy intake rates of adult emperor penguins (Aptenodytes forsteri) rearing chicks</t>
  </si>
  <si>
    <t>Aptenodytes forsteri; emperor penguin; water influx; food consumption</t>
  </si>
  <si>
    <t>ADELIE PENGUINS; TRITIATED-WATER; PYGOSCELIS-ADELIAE; BEHAVIOR; PETRELS; ENERGETICS; TURNOVER; PROTEIN; COST</t>
  </si>
  <si>
    <t>The food and energy requirements of adult emperor penguins parenting chicks were examined at Auster (about 11 000 pairs) and Taylor Glacier (about 2900 pairs) colonies during the winter, spring and summer of 1988. Tritiated water-derived estimates of food consumption trebled during the five-month period of chick care, ranging from 2.3 kg d(-1) in winter when chicks were &lt;5% of adult mass, to 6.3 kg d(-1) in summer, when chicks represented 40-50% of adult mass. These food consumption rates were equivalent to the acquisition of 11.4 MJ d(-1) and 33.4 MJ d(-1) metabolizable energy in winter and summer respectively. Chick provisioning was not accompanied by a major increase in food consumption by adults. Adults assimilated 84-92% of their daily food intake themselves and retained the remainder for the chick. The food ration of chick for the three seasons (42 kg) constituted only about 9.5% of adult maintenance requirements during the same period. Adults consumed an estimated 482 kg of food (including the ration for the chick), which amounted to about 10 700 t and 2800 t of fish and squid consumed by the breeding populations at Auster and Taylor Glacier, respectively.</t>
  </si>
  <si>
    <t>CSIRO,DIV WILDLIFE &amp; ECOL,LYNEHAM,ACT 2602,AUSTRALIA</t>
  </si>
  <si>
    <t>Robertson, G (corresponding author), AUSTRALIAN ANTARCTIC DIV,CHANNEL HIGHWAY,KINGSTON,TAS 7050,AUSTRALIA.</t>
  </si>
  <si>
    <t>10.1017/S0954102096000077</t>
  </si>
  <si>
    <t>WOS:A1996TY77800007</t>
  </si>
  <si>
    <t>Schall, C; Heumann, KG; DeMora, S; Lee, PA</t>
  </si>
  <si>
    <t>Biogenic brominated and iodinated organic compounds in ponds on the McMurdo Ice Shelf, Antarctica</t>
  </si>
  <si>
    <t>iodinated hydrocarbons; brominated hydrocarbons; GC/ECD; cyanobacteria; meltwater ponds</t>
  </si>
  <si>
    <t>SOUTH POLAR SEA; MICROBIAL BIOMASS; SEAWATER; ATMOSPHERE; ALGAE</t>
  </si>
  <si>
    <t>During January 1994 seven meltwater ponds on the McMurdo Ice Shelf were investigated for their content of biogenic iodinated and brominated volatile hydrocarbons. An efficient purge and trap system in combination with a powerful gas chromatographic separation and an electron capture detector achieved detection limits of 0.02-0.4 ng l(-1), depending on the different substances. The following compounds could be identified and quantified: CH3I, CH2I2, CH2CII, CHBr3, CH2Br2, BrCH2CH2Br, CHBr2Cl, and CHBrCl2. This is the first time that 1,2-dibromoethane has been detected as a biogenic substance in the environment. In contrast to many other aquatic systems, where CH3I is found to be the most volatile iodine compound, CH2I2 showed the highest concentration in all ponds falling in the range of 5-20 ng l(-1). In three of seven ponds investigated, CH2CII was the second abundant iodinated substance. CHBr3 usually exhibited concentrations in the range of 2.5-8.6 ng l(-1). BrCH2CH2Br, previously not observed as a biogenic compound, was found to have concentrations similar to those of bromoform and even exceeded the bromoform content in two ponds and the CH2Br2 content in all ponds. Whether cyanobacteria, the dominant organisms in the ponds, are responsible for this distribution pattern must be clarified by further investigations.</t>
  </si>
  <si>
    <t>UNIV REGENSBURG,INST INORGAN CHEM,D-93040 REGENSBURG,GERMANY; UNIV QUEBEC,DEPT OCEANOG,RIMOUSKI,PQ G5L 3A1,CANADA</t>
  </si>
  <si>
    <t>University of Regensburg; University of Quebec</t>
  </si>
  <si>
    <t>10.1017/S0954102096000089</t>
  </si>
  <si>
    <t>WOS:A1996TY77800008</t>
  </si>
  <si>
    <t>Webster, J; Hawes, I; Downes, M; Timperley, M; HowardWilliams, C</t>
  </si>
  <si>
    <t>Evidence for regional climate change in the recent evolution of a high latitude pro-glacial lake</t>
  </si>
  <si>
    <t>climate change; dissolved gases; Holocene; limnology; nutrients; phytoplankton</t>
  </si>
  <si>
    <t>NITROUS-OXIDE REDUCTION; ICE-COVERED LAKE; ANTARCTICA; VANDA; SUPERSATURATION; ACETYLENE; WATERS</t>
  </si>
  <si>
    <t>Lake Wilson, a perennially ice-capped, deep (&gt;100 m) lake at 80 degrees S in southern Victoria Land was investigated in January 1993. Water chemistry and physical structure showed three distinct layers; an upper c. 35 m mixed layer of low salinity, moderately turbid water; a less turbid mid layer, 20 m thick of slightly higher salinity and supersaturated with oxygen; and a deep 20 m brackish layer (conductivity c. 4000 mu S cm(-1)) with anoxic conditions in the lower 5 m. Extreme supersaturation of N2O (up to 400 times air saturation) together with high nitrate concentration (4000 mg m(-3)) was recorded in the deep layer. Phytoplankton biomass and photosynthetic activity was confined to the upper mixed layer and the band of supersaturated dissolved oxygen located at 40-55 m appears to represent a relict layer from when the lake level was lower. The evidence from a comparison of profiles between 1975 and 1993 suggests that Lake Wilson has risen 25 m since 1975, synchronous with a period of lake level rise in the McMurdo Dry Valleys lakes to the north at 77 degrees S. Geochemical diffusion models indicate that Lake Wilson had evaporated to a smaller brine lake about 1000 yrs BP, which also fits the pattern shown by the McMurdo Dry Valleys lakes. Climate changes influencing lake levels have thus covered a wide area of southern Victoria Land.</t>
  </si>
  <si>
    <t>NATL INST WATER &amp; ATMOSPHER RES LTD,CHRISTCHURCH,NEW ZEALAND</t>
  </si>
  <si>
    <t>National Institute of Water &amp; Atmospheric Research (NIWA) - New Zealand</t>
  </si>
  <si>
    <t>Webster, J (corresponding author), INST ENVIRONM SCI &amp; RES LTD,PRIVATE BAG 92021,AUCKLAND,NEW ZEALAND.</t>
  </si>
  <si>
    <t>Howard-Williams, Clive/0000-0002-8323-6806; Webster-Brown, Jenny/0000-0001-9665-871X; Hawes, Ian/0000-0003-2471-6903</t>
  </si>
  <si>
    <t>10.1017/S0954102096000090</t>
  </si>
  <si>
    <t>WOS:A1996TY77800009</t>
  </si>
  <si>
    <t>Belluso, E; Lanza, R</t>
  </si>
  <si>
    <t>Palaeomagnetic results from the middle tertiary Meander Intrusives of northern Victoria Land, East Antarctica</t>
  </si>
  <si>
    <t>tertiary; palaeomagnetism; palaeopole; Antarctica</t>
  </si>
  <si>
    <t>TRANSANTARCTIC MOUNTAINS; PALEOMAGNETISM; PENINSULA; AUSTRALIA; ATLANTIC; HISTORY; UPLIFT; MA</t>
  </si>
  <si>
    <t>The Tertiary stocks (Meander Intrusives) cropping out along the coasts of the Ross Sea were sampled for a palaeomagnetic study during the sixth Italian expedition to northern Victoria Land. Laboratory investigations concerned magnetic mineralogy and remanent magnetization. Minerals of the magnetite-ulvospinel series occur in the rocks from all stocks, with low-Ti titanomagnetite usually prevalent. Haematite and goethite occur in small amounts as alteration products. Large secondary components commonly screen the characteristic remanent magnetization and were removed by thermal or AF demagnetization at temperatures or peak-fields higher than 360 degrees C and 20 mT respectively. A total of 10 VGPs were obtained from radiometrically dated rocks (42-22 Ma); the averaged position (69 degrees S, 334 degrees E; alpha(95)=9.9 degrees) is the first middle Tertiary palaeomagnetic pole for East Antarctica, and gives evidence for a reversal in the course of the APW path. This evidence is not substantially altered by a supposed tilt-correction consistent with geophysical and geological models for the uplift of the Transantarctic Mountains. No definite conclusion about relative movements between East Antarctica and the Antarctic Peninsula can be drawn from the existing palaeomagnetic data.</t>
  </si>
  <si>
    <t>UNIV TURIN,DIPARTIMENTO SCI TERRA,I-10125 TURIN,ITALY</t>
  </si>
  <si>
    <t>University of Turin</t>
  </si>
  <si>
    <t>Belluso, E (corresponding author), UNIV TURIN,DIPARTIMENTO SCI MINERAL&amp; PETROL,VIA VALPERGA CALUSO 35,I-10125 TURIN,ITALY.</t>
  </si>
  <si>
    <t>Belluso, Elena/0000-0002-9046-3281</t>
  </si>
  <si>
    <t>10.1017/S0954102096000107</t>
  </si>
  <si>
    <t>WOS:A1996TY77800010</t>
  </si>
  <si>
    <t>Gore, DB; Creagh, DC; Burgess, JS; Colhoun, EA; Spate, AP; Baird, AS</t>
  </si>
  <si>
    <t>Composition, distribution and origin of surficial salts in the Vestfold Hills, East Antarctica</t>
  </si>
  <si>
    <t>Vestfold Hills; Antarctica; salt; dypingite; hydromagnesite; brushite</t>
  </si>
  <si>
    <t>DEPOSITS</t>
  </si>
  <si>
    <t>A regional chemical boundary termed the 'salt line', in the Vestfold Hills of East Antarctica, has been investigated using X-ray diffraction and electron probe analyses of surficial salts, and conductivity of surficial sediments. West of the salt line, halite and thenardite are abundant. These salts are derived from dispersal of marine aerosols, saturation of sediment by seawater during postglacial marine transgression, and glacial dispersal of salt-saturated fjord bottom sediments. East of the salt line, subglacial calcium carbonates and salts formed by chemical weathering of their substrates occur. Chemically and morphologically diverse minerals form the weathering products. They include two minerals not found previously in Antarctica, dypingite and hydromagnesite, and the first confirmed occurrence of brushite.</t>
  </si>
  <si>
    <t>UNIV NEW S WALES,UNIV COLL,DEPT GEOG &amp; OCEANOG,KENSINGTON,NSW 2600,AUSTRALIA; NATL PK &amp; WILDLIFE SERV,QUEANBEYAN,NSW 2620,AUSTRALIA; UNIV NEW S WALES,UNIV COLL,DEPT PHYS,KENSINGTON,ACT 2600,AUSTRALIA</t>
  </si>
  <si>
    <t>University of New South Wales Sydney; University of New South Wales Sydney</t>
  </si>
  <si>
    <t>Gore, DB (corresponding author), UNIV NEWCASTLE,DEPT GEOG,NEWCASTLE,NSW 2308,AUSTRALIA.</t>
  </si>
  <si>
    <t>Creagh, Dudley/0000-0001-8545-4017; Gore, Damian/0000-0002-0377-8518</t>
  </si>
  <si>
    <t>10.1017/S0954102096000119</t>
  </si>
  <si>
    <t>WOS:A1996TY77800011</t>
  </si>
  <si>
    <t>Mikhalsky, EV; Sheraton, JW; Laiba, AA; Beliatsky, BV</t>
  </si>
  <si>
    <t>Geochemistry and origin of mesoproterozoic metavolcanic rocks from Fisher Massif, Prince Charles Mountains, East Antarctica</t>
  </si>
  <si>
    <t>volcanic rocks; basalt; island arc; geochemistry; Proterozoic; Antarctica</t>
  </si>
  <si>
    <t>LARSEMANN-HILLS AREA; MAFIC DYKE SWARM; TRACE-ELEMENT; PROTEROZOIC GRANULITES; VESTFOLD BLOCK; VOLCANIC-ROCKS; PRYDZ BAY; SHIELD; AUSTRALIA; EVOLUTION</t>
  </si>
  <si>
    <t>Fisher Massif consists of Mesoproterozoic (c.1300 Ma) lower amphibolite-facies metavolcanic rocks and associated metasediments, intruded by a variety of subvolcanic and plutonic bodies (gabbro to granite). It differs in both composition and metamorphic grade from the rest of the northern Prince Charles Mountains, which were metamorphosed to granulite facies about 1000 m.y. ago. The metavolcanic rocks consist mainly of basalt, but basaltic andesite, andesite, and more felsic rocks (dacite, rhyodacite, and rhyolite) are also common. Most of the basaltic rocks have compositions similar to low-K island are tholeiites, but some are relatively Nb-rich and more akin to P-MORB. Intermediate to felsic medium to high-K volcanic rocks, which appear to postdate the basaltic succession, have calc-alkaline affinities and probably include a significant crustal component. On the present data, an active continental margin with associated island are was the most likely tectonic setting for generation of the Fisher Massif volcanic rocks.</t>
  </si>
  <si>
    <t>AUSTRALIAN GEOL SURVEY ORG,CANBERRA,ACT 2601,AUSTRALIA; POLAR MARINE GEOL RES EXPEDIT,ST PETERSBURG 189510,RUSSIA</t>
  </si>
  <si>
    <t>Mikhalsky, EV (corresponding author), VNII OKEANGEOL,MAKLINA 1,ST PETERSBURG 190121,RUSSIA.</t>
  </si>
  <si>
    <t>Belyatsky, Boris/V-6644-2019; Mikhalsky, E./I-7556-2013</t>
  </si>
  <si>
    <t>Belyatsky, Boris/0000-0002-4022-9366;</t>
  </si>
  <si>
    <t>10.1017/S0954102096000120</t>
  </si>
  <si>
    <t>WOS:A1996TY77800012</t>
  </si>
  <si>
    <t>King, JC</t>
  </si>
  <si>
    <t>Longwave atmospheric radiation over Antarctica</t>
  </si>
  <si>
    <t>longwave radiation; climatology; parametrization; clouds</t>
  </si>
  <si>
    <t>TEMPERATURE; CLOUDS</t>
  </si>
  <si>
    <t>The seasonal and spatial variation of downward longwave radiation (L down arrow) at the surface of the Antarctic ice sheet is studied using data from four stations. L down arrow is found to depend on the fourth power of the surface temperature but on the sixth power of the temperature at the top of the surface inversion layer. The former result is shown to be a consequence of the dominance of longwave radiation in the surface energy balance while the latter raises some questions concerning the radiative properties of Antarctic clouds. Simple parametrizations of L down arrow as a function of temperature are suggested; these may find application in validating General Circulation Model radiation calculations over Antarctica.</t>
  </si>
  <si>
    <t>King, JC (corresponding author), BRITISH ANTARCTIC SURVEY,NERC,HIGH CROSS,MADINGLEY RD,CAMBRIDGE CB3 0ET,ENGLAND.</t>
  </si>
  <si>
    <t>10.1017/S0954102096000132</t>
  </si>
  <si>
    <t>WOS:A1996TY77800013</t>
  </si>
  <si>
    <t>Kamiyama, K; Motoyama, H; Fujii, Y; Watanabe, O</t>
  </si>
  <si>
    <t>Distribution of hydrogen peroxide in surface snow over Antarctic ice sheet</t>
  </si>
  <si>
    <t>snow deposition; seasonal variation; local distribution; H2O2; snow chemistry</t>
  </si>
  <si>
    <t>The concentration of hydrogen peroxide (H2O2) in surface snow samples obtained in East Queen Maud Land, Antarctica, from summer 1991 to late summer 1993, is discussed. Surface snow samples were obtained in various locations and seasons during five traverses with snow vehicles. Gradual distributions were observed, depending upon the season and the location. The concentration of H2O2 is higher in summer than in winter, and is also higher in the inland region at higher altitude than in the costal region lower altitude. A sudden increase in early summer snow was observed, suggesting the sudden change in atmospheric environments, affecting the concentration of H2O2 in the snow. Snow chemistry will possibly make the atmospheric environment more clear for us in near future.</t>
  </si>
  <si>
    <t>Kamiyama, K (corresponding author), NATL INST POLAR RES,KAGA 1-9-10,ITABASHI,TOKYO 173,JAPAN.</t>
  </si>
  <si>
    <t>10.1016/1352-2310(95)00308-8</t>
  </si>
  <si>
    <t>TT654</t>
  </si>
  <si>
    <t>WOS:A1996TT65400013</t>
  </si>
  <si>
    <t>Radok, U; Brown, TJ</t>
  </si>
  <si>
    <t>Antarctic 500 hPa heights and surface temperatures</t>
  </si>
  <si>
    <t>The conservative shape of temperature profiles in the lower troposphere above the Antarctic ice sheet makes the surface temperature, t(s), an effective independent variable for estimating the height of the 500 hPa surface above automatic weather stations (AWS), In place of regression equations for the thinning of the surface/500 hPa layer (produced by negative layer mean temperatures, (t) over bar) as a dependent variable, an alternative approach examined here uses the layer mean temperature itself as a dependent variable, It is shown that this eliminates systematic differences between the regression parameters for radiosonde stations at different elevations, and should validate a single set of parameters for a wide range of AWS sites.</t>
  </si>
  <si>
    <t>Radok, U (corresponding author), UNIV COLORADO,CIRES,CAMPUS BOX 449,BOULDER,CO 80309, USA.</t>
  </si>
  <si>
    <t>UH416</t>
  </si>
  <si>
    <t>WOS:A1996UH41600005</t>
  </si>
  <si>
    <t>Rivera, P</t>
  </si>
  <si>
    <t>Plastoquinones and a chromene isolated from the Antarctic brown alga Desmarestia menziesii</t>
  </si>
  <si>
    <t>BOLETIN DE LA SOCIEDAD CHILENA DE QUIMICA</t>
  </si>
  <si>
    <t>XXII Latin-American Chemistry Meeting/XXI Chilean Journeys of Chemistry</t>
  </si>
  <si>
    <t>JAN 07-12, 1996</t>
  </si>
  <si>
    <t>CONCEPCION, CHILE</t>
  </si>
  <si>
    <t>CYTOTOXIC PRINCIPLE; SARGASSUM-TORTILE</t>
  </si>
  <si>
    <t>(2'E, 6'E, 10'E, 14'E)-2-(8',9'-dione-3', 7', 11', 15'-tetramethylhexadeca-2', 6', 10', 14'-tetraenyl)-6-Methyl-1,4-benzoquinone, (2'E, 6'E, 10'E, 14'E)-2-(8'-one, 15'-formyl-3', 7', 11', trimethylhexadeca-2', 6', 10', 14'-tetraenyl)-6-Methyl-1,4-benzoquinone and sargadiol-1 were isolated from the brown alga Desmarestia menziesii. The structures of these metabolites were elucidated by spectral analysis.</t>
  </si>
  <si>
    <t>Rivera, P (corresponding author), UNIV CHILE,FAC CIENCIAS,DEPT QUIM,CASILLA 653,SANTIAGO,CHILE.</t>
  </si>
  <si>
    <t>SOCIEDAD CHILENA DE QUIMICA</t>
  </si>
  <si>
    <t>CONCEPCION</t>
  </si>
  <si>
    <t>CASILLA 2613, CONCEPCION, CHILE</t>
  </si>
  <si>
    <t>0366-1644</t>
  </si>
  <si>
    <t>BOL SOC CHIL QUIM</t>
  </si>
  <si>
    <t>Bol. Soc. Chilena Quim.</t>
  </si>
  <si>
    <t>UD455</t>
  </si>
  <si>
    <t>WOS:A1996UD45500016</t>
  </si>
  <si>
    <t>Gomez, I; Wiencke, C</t>
  </si>
  <si>
    <t>Photosynthesis, dark respiration and pigment contents of gametophytes and sporophytes of the Antarctic brown alga Desmarestia menziesii</t>
  </si>
  <si>
    <t>LONG-TERM CULTURE; LIFE-HISTORY; ASCOPHYLLUM-NODOSUM; FUCUS-VESICULOSUS; MARINE MACROALGAE; CARBON FIXATION; LIGHT; PHAEOPHYCEAE; TEMPERATURE; GROWTH</t>
  </si>
  <si>
    <t>Photosynthetic performance, dark respiration, pigment concentration and fresh : dry weight ratios were measured in different life history stages of the Antarctic brown alga Desmarestia menziesii J. Agardh cultivated under simulated Antarctic conditions. Small gametophytes had the highest pigment concentrations, especially Chl a (1.6 mg g(-1) FW), fucoxanthin (0.8 mg g(-1) FW) and beta-carotene (0.04 mg g(-1) FW). Young sporophytes had the highest Chl c values (0.4 mg g(-1) FW) and high Chl a contents 1.0 mg g(-1) FW). In general, adult reproductive plants contained the lowest pigment concentrations. Net photosynthetic rates (P-max), on a fresh weight basis, were significantly higher in gametophytes (20 mu m O-2 g(-1) FW h(-1)), however, when normalized to Chl a, P-max was higher in adult reproductive plants (24 mu mol O-2 mg(-1) Chl a h(-1)). Dark respiration and photosynthetic efficiency (alpha), calculated both on a fresh weight and Chl a, basis, were considerably higher in the early developmental stages, i.e. gametophytes and young sporophytes. Differences in the light saturation parameter I-k were also found with adult plants having higher values (&gt; 30 mu mol photons m(-2) s(-1)). Dry : fresh weight ratios of adult sporophytes were approximately twice those of gametophytes and young sporophytes. These results indicate that small gametophytes and young sporophytes have shade adapted plant characteristics including high pigment content, high alpha-values, low I-k values and low Chl a-based P-max. These photobiological attributes are related to thallus structure in both phases, and to seasonal reproductive strategy of the species: the different photosynthetic characteristics of gametophytes and young sporophytes, which are formed in winter/spring, and macrothalli, which occur in spring-summer, allows D. menziesii to optimize photosynthetic performance under the strongly seasonal Antarctic light regime.</t>
  </si>
  <si>
    <t>Gomez, Ivan/0000-0001-8381-3792</t>
  </si>
  <si>
    <t>10.1515/botm.1996.39.1-6.149</t>
  </si>
  <si>
    <t>UH397</t>
  </si>
  <si>
    <t>WOS:A1996UH39700010</t>
  </si>
  <si>
    <t>Woods, R; McLean, S; Nicol, S; Burton, H</t>
  </si>
  <si>
    <t>Chemical restraint of southern elephant seals (Mirounga leonina); Use of medetomidine, ketamine and atipamezole and comparison with other cyclohexamine-based combinations</t>
  </si>
  <si>
    <t>BRITISH VETERINARY JOURNAL</t>
  </si>
  <si>
    <t>southern elephant seal; chemical restraint; medetomidine; ketamine; alpha-2 adrenergic agonist</t>
  </si>
  <si>
    <t>IMMOBILIZATION; XYLAZINE</t>
  </si>
  <si>
    <t>A study was conducted to assess the effectiveness of the alpha-2 agonist medetomidine for sedation of pre-moulting, mature female southern elephant seals (Mirounga leonina). Two animals were sedated with a single intramuscular dose of medetomidine (0.013 and 0.027 mg kg(-1)). A further two groups of five animals received medetomidine (0.013 mg kg(-1)) combined with ketamine (1.90 mg kg(-1)) and, 20 min later, either saline or the alpha-2 antagonist atipamezole (0.04 mg kg(-1)) intravenously. Medetomidine alone did not give sufficient restraint to permit intravenous access. The response appeared to be similar to previous findings with ketamine and xylazine. Administration of atipamezole had little effect upon the level and timecourse of restraint. Ketamine and medetomidine seem to offer few advantages over ketamine and xylazine or other cyclohexamine-drug combinations for routine chemical restraint of southern elephant seals.</t>
  </si>
  <si>
    <t>UNIV TASMANIA, DEPT PHYSIOL, HOBART, TAS 7001, AUSTRALIA; AUSTRALIAN ANTARCTIC DIV, KINGSTON, TAS 7050, AUSTRALIA</t>
  </si>
  <si>
    <t>UNIV TASMANIA, SCH PHARM, GPO 252C, HOBART, TAS 7001, AUSTRALIA.</t>
  </si>
  <si>
    <t>McLean, Stuart/0000-0003-1041-6563</t>
  </si>
  <si>
    <t>BAILLIERE TINDALL</t>
  </si>
  <si>
    <t>0007-1935</t>
  </si>
  <si>
    <t>BRIT VET J</t>
  </si>
  <si>
    <t>Br. Vet. J.</t>
  </si>
  <si>
    <t>10.1016/S0007-1935(96)80075-3</t>
  </si>
  <si>
    <t>UE607</t>
  </si>
  <si>
    <t>WOS:A1996UE60700011</t>
  </si>
  <si>
    <t>New primnoid gorgonians (Coelenterata: Octocorallia) from Antarctic waters</t>
  </si>
  <si>
    <t>BULLETIN OF MARINE SCIENCE</t>
  </si>
  <si>
    <t>Two new genera and species of the gorgonacean family Primnoidae are described and illustrated by scanning electron micrographs. Reproductive polyps of both Tokoprymno maia new genus, new species and Aglaoprimnoa stefanii new genus, new species, are adapted for brooding the young through early stages of larval development. A. stefanii is similar in gross appearance to Armadillogorgia cyathella Bayer, 1980, with which it is compared.</t>
  </si>
  <si>
    <t>Bayer, FM (corresponding author), SMITHSONIAN INST,MUSEUM NATL HIST NAT,DEPT INVERTEBRATE ZOOL,NHB STOP 163,WASHINGTON,DC 20560, USA.</t>
  </si>
  <si>
    <t>ROSENSTIEL SCH MAR ATMOS SCI</t>
  </si>
  <si>
    <t>MIAMI</t>
  </si>
  <si>
    <t>4600 RICKENBACKER CAUSEWAY, MIAMI, FL 33149</t>
  </si>
  <si>
    <t>0007-4977</t>
  </si>
  <si>
    <t>B MAR SCI</t>
  </si>
  <si>
    <t>Bull. Mar. Sci.</t>
  </si>
  <si>
    <t>TZ926</t>
  </si>
  <si>
    <t>WOS:A1996TZ92600012</t>
  </si>
  <si>
    <t>Yeh, Y; Feeney, RE</t>
  </si>
  <si>
    <t>Antifreeze proteins: Structures and mechanisms of function</t>
  </si>
  <si>
    <t>CHEMICAL REVIEWS</t>
  </si>
  <si>
    <t>POINT-DEPRESSING GLYCOPROTEINS; FLOUNDER PSEUDOPLEURONECTES-AMERICANUS; ANTARCTIC FISH; POLAR FISH; FREEZING RESISTANCE; LIGHT-SCATTERING; ICE-NUCLEATION; AMINO-ACIDS; SEA RAVEN; POLYPEPTIDE</t>
  </si>
  <si>
    <t>UNIV CALIF DAVIS, DEPT FOOD SCI &amp; TECHNOL, DAVIS, CA 95616 USA</t>
  </si>
  <si>
    <t>Yeh, Y (corresponding author), UNIV CALIF DAVIS, DEPT APPL SCI, DAVIS, CA 95616 USA.</t>
  </si>
  <si>
    <t>0009-2665</t>
  </si>
  <si>
    <t>CHEM REV</t>
  </si>
  <si>
    <t>Chem. Rev.</t>
  </si>
  <si>
    <t>MAR-APR</t>
  </si>
  <si>
    <t>10.1021/cr950260c</t>
  </si>
  <si>
    <t>UC451</t>
  </si>
  <si>
    <t>WOS:A1996UC45100001</t>
  </si>
  <si>
    <t>Nevison, CD; Esser, G; Holland, EA</t>
  </si>
  <si>
    <t>A global model of changing N2O emissions from natural and perturbed soils</t>
  </si>
  <si>
    <t>NITROUS-OXIDE EMISSIONS; ORGANIC-MATTER DYNAMICS; FOREST ECOSYSTEMS; ANTARCTIC ICE; GRASSLANDS; BIOMASS; DENITRIFICATION; FERTILIZERS; COMBUSTION; ATMOSPHERE</t>
  </si>
  <si>
    <t>A high resolution global model of the terrestrial biosphere is developed to estimate changes in nitrous oxide (N2O) emissions from 1860-1990. The model is driven by four anthropogenic perturbations, including land use change and nitrogen inputs from fertilizer, livestock manure, and atmospheric deposition of fossil fuel NOx. Global soil nitrogen mineralization, volatilization, and leaching fluxes are estimated by the model and converted to N2O emissions based on broad assumptions about their associated N2O yields. From 1860-1990, global N2O emissions associated with soil nitrogen mineralization are estimated to have decreased slightly from 5.9 to 5.7 Tg N/yr, due mainly to land clearing, while N2O emissions associated with volatilization and leaching of excess mineral nitrogen are estimated to have increased sharply from 0.45 to 3.3 Tg N/yr, due to all four anthropogenic perturbations. Taking into account the impact of each perturbation on soil nitrogen mineralization and on volatilization and leaching of excess mineral nitrogen, global 1990 N2O emissions of 1.4, 0.7, 0.4 and 0.08 Tg N/yr are attributed to fertilizer, livestock manure, land clearing and atmospheric deposition of fossil fuel NOx, respectively. Consideration of both the short and long-term fates of fertilizer nitrogen indicates that the N2O/fertilizer-N yield may be 2% or more.</t>
  </si>
  <si>
    <t>NATL CTR ATMOSPHER RES, BOULDER, CO 80307 USA; UNIV GIESSEN, INST PLANT ECOL, W-6300 GIESSEN, GERMANY</t>
  </si>
  <si>
    <t>National Center Atmospheric Research (NCAR) - USA; Justus Liebig University Giessen</t>
  </si>
  <si>
    <t>NEVISON, CYNTHIA/0000-0002-7157-092X; Holland, Elisabeth Ann/0000-0002-3570-621X</t>
  </si>
  <si>
    <t>10.1007/BF00142468</t>
  </si>
  <si>
    <t>UA849</t>
  </si>
  <si>
    <t>WOS:A1996UA84900006</t>
  </si>
  <si>
    <t>Determann, S; Reuter, R; Willkomm, R</t>
  </si>
  <si>
    <t>Fluorescent matter in the eastern Atlantic Ocean .2. Vertical profiles and relation to water masses</t>
  </si>
  <si>
    <t>DISSOLVED ORGANIC-MATTER; PARTICULATE MATTER; SEA; SEAWATER; CARBON; DEGRADATION; SUBSTANCES; CHEMISTRY; BIOLOGY; PACIFIC</t>
  </si>
  <si>
    <t>Water samples taken at seven stations in the eastern Atlantic Ocean were fluorometrically analyzed. Vertical profiles describe the distribution of gelbstoff and of tyrosine-like and tryptophan-like molecules. These are compared with hydrographic data. Gelbstoff fluorescence is low near the sea surface due to photodegradation. Except for enhanced values at 300-500 m depth at some stations, Gelbstoff fluorescence is almost constant in intermediate (Mediterranean Water, Antarctic Intermediate Water) and deep waters (North Atlantic Deep Water) despite the very different origins of these water masses. In contrast to gelbstoff, tryptophan- and tyrosine-like signals are highest near the sea surface. Particulate organic matter and derived dissolved organic molecules are discussed as possible sources of these fluorophores. In the upper portion of the main thermocline, where the gelbstoff is greater than deeper in the water column, the fluorescence signals of gelbstoff and tryptophan-like molecules covary. This supports the assumption that decomposition of sinking particles, and increased concentrations of bacteria due to this process, contribute to the vertical distribution of fluorescent matter at these depths. Copyright (C) 1996 Elsevier Science Ltd</t>
  </si>
  <si>
    <t>UNIV OLDENBURG, FACHBEREICH PHYS, D-26111 OLDENBURG, GERMANY</t>
  </si>
  <si>
    <t>10.1016/0967-0637(96)00008-8</t>
  </si>
  <si>
    <t>UY684</t>
  </si>
  <si>
    <t>WOS:A1996UY68400004</t>
  </si>
  <si>
    <t>Abelmann, A; Gowing, MM</t>
  </si>
  <si>
    <t>Horizontal and vertical distribution pattern of living radiolarians along a transect from the Southern Ocean to the South Atlantic subtropical region</t>
  </si>
  <si>
    <t>EASTERN EQUATORIAL ATLANTIC; SPONGASTER-TETRAS-TETRAS; NORTH PACIFIC; PHAEODARIAN RADIOLARIANS; PHYSIOLOGICAL ECOLOGY; POLYCYSTINE RADIOLARIANS; FEEDING ECOLOGY; WATER MASSES; WEDDELL SEA; FLUX</t>
  </si>
  <si>
    <t>The horizontal and vertical distribution of living polycystine and phaeodarian radiolarians was investigated at seven locations on a transect from the Antarctic Zone (54 degrees S) to the subtropical region (30 degrees S) in the southeastern South Atlantic during austral autumn. Four or five depth intervals from 0 to 1000 m depth were sampled with opening/closing nets in combination with a hydrographic CTD survey. Highest abundances of radiolarians occurred in the Antarctic Zone south of the Polar Frontal Zone (up to 1.9 x 10(4)/m(3)), representing the highest abundances yet reported from the Southern Ocean. There, two species of phaeodarians dominated the assemblages, exceeding polycystine abundances by one to two orders of magnitude. Our results combined with results of previous studies indicate that abundances of both groups of radiolarians south of the Polar Front can vary seasonally and geographically over four orders of magnitude. Phaeodarian abundances decreased to the north in the Polar Frontal Zone, while polycystine abundances decreased (to &lt;10(2)/m(3)) further north in the Subantarctic Zone. Thus, phaeodarian abundances were markedly highest in the cold waters south of the Polar Frontal Zone. Abundances of both groups were low (ca 10/m(3)) in the nutrient-poor subtropical region, and polycystine abundances increased in the Namibian upwelling region. Gradients of temperature, silica concentration and nutrients along the transect probably influence the latitudinal abundance pattern of both radiolarian groups. Abundances of living polycystines were generally highest from 50 to 200 m, and abundance maxima occurred either above the thermocline or directly below the mixed layer, in contrast to the distribution pattern from North Pacific and equatorial Atlantic waters. Abundances of spumellarians and nassellarians also showed a more variable relationship with depth than has been found for the equatorial Atlantic. Living phaeodarians were most abundant in the upper 200-300 m in the Antarctic Zone, and below 100 m further north; abundance maxima showed no consistent relation to the mixed layer. Phaeodarian abundances were highest in Antarctic Surface Water, followed by the Circumpolar Deep Water, followed by the Antarctic Intermediate Water, and were lowest in the Subantarctic Surface Water and the South Atlantic Central Water. At almost all depths, living polycystines outnumbered polycystine skeletons, and there was a distinct pattern of almost exclusively living forms in the upper 100 m. Living phaeodarians also almost always outnumbered phaeodarian skeletons. In contrast to polycystines, significant numbers of phaeodarian skeletons occurred in the upper 100 m at the southernmost station. No latitudinal pattern of abundance of radiolarian skeletons was discernable. A comparison with data on skeletal standing stocks from three sites in the Pacific Ocean suggests that vertical distributions of radiolarian skeletons differ geographically. Copyright (C) 1996 Elsevier Science Ltd</t>
  </si>
  <si>
    <t>UNIV CALIF SANTA CRUZ,INST MARINE SCI,SANTA CRUZ,CA 95064</t>
  </si>
  <si>
    <t>University of California System; University of California Santa Cruz</t>
  </si>
  <si>
    <t>Abelmann, A (corresponding author), ALFRED WEGENER INST POLAR &amp; MARINE RES,COLUMBUSSTR,D-27568 BREMERHAVEN,GERMANY.</t>
  </si>
  <si>
    <t>Abelmann, Andrea/0000-0001-9432-0002</t>
  </si>
  <si>
    <t>10.1016/0967-0637(96)00003-9</t>
  </si>
  <si>
    <t>WOS:A1996UY68400005</t>
  </si>
  <si>
    <t>Boyd, IL</t>
  </si>
  <si>
    <t>Temporal scales of foraging in a marine predator</t>
  </si>
  <si>
    <t>ECOLOGY</t>
  </si>
  <si>
    <t>foraging; marine; pinniped; predator; scale</t>
  </si>
  <si>
    <t>ANTARCTIC FUR SEALS; KRILL AGGREGATION CHARACTERISTICS; SOUTH GEORGIA; DIVING BEHAVIOR; PATTERNS; TIME</t>
  </si>
  <si>
    <t>The pattern of prey distribution can profoundly affect the foraging behavior and success of a predator. In pelagic marine ecosystems, where prey is often patchily distributed, predators must be able to adapt quickly to changes in the spatial patterning of prey. Antarctic fur seals feed primarily on krill, which is patchily distributed. When combined with information about swimming speed on the surface, the time taken for a fur seal to locate a new patch after leaving an old one is an indication of the distance between patches. The frequency distribution of intervals between bouts of foraging showed that fur seals foraged at two spatial distributions: (1) a fine-scale (median distance 0.18-0.27 km) represented by short (&lt;5 min) travel durations between patches; and (2) a coarser or mesoscale (median distance 1.3-1.6 km) represented by longer (&gt;5 min) travel durations. In a study lasting 5 yr, the distributions of travel durations between bouts of feeding changed between years. These changes suggested that the structure and/or the spatial distribution of krill swarms varied between years. The behavior of fur seals suggested that there was overall clumping of prey at the fine-scale, but there was a more even spacing of prey patches at the meso-scale level. Only in 1 yr of the study (1990/1991) were there indications that fur seals had difficulty in finding enough food. Fur seal behavior suggested that there was no reduction in the number of prey patches available in that year but that prey patches were of poorer quality. The study showed how predator behavior can provide valuable information about the functional relationship between prey dispersion and predator performance.</t>
  </si>
  <si>
    <t>BRITISH ANTARCTIC SURVEY, NERC, MADINGLEY RD, CAMBRIDGE CB3 0ET, ENGLAND.</t>
  </si>
  <si>
    <t>0012-9658</t>
  </si>
  <si>
    <t>1939-9170</t>
  </si>
  <si>
    <t>10.2307/2265619</t>
  </si>
  <si>
    <t>TY198</t>
  </si>
  <si>
    <t>WOS:A1996TY19800007</t>
  </si>
  <si>
    <t>Astini, RA; Benedetto, JL; Vaccari, NE</t>
  </si>
  <si>
    <t>The early Paleozoic evolution of the Argentine Precordillera as a Laurentian rifted, drifted, and collided terrane: A geodynamic model: Reply</t>
  </si>
  <si>
    <t>Discussion</t>
  </si>
  <si>
    <t>ANTARCTIC SWEAT CONNECTION; EOCAMBRIAN SUPERCONTINENT; PACIFIC MARGINS; HYPOTHESIS; AUSTRALIA; PAIR</t>
  </si>
  <si>
    <t>Astini, RA (corresponding author), UNIV NACL CORDOBA,FAC CIENCIAS EXACTAS FIS &amp; NAT,CATEDRA QUIM BIOL,CC 359,AV VELEZ SARSFIELD 299,RA-5000 CORDOBA,ARGENTINA.</t>
  </si>
  <si>
    <t>TY592</t>
  </si>
  <si>
    <t>WOS:A1996TY59200009</t>
  </si>
  <si>
    <t>Ludwig, KR; Muhs, DR; Simmons, KR; Halley, RB; Shinn, EA</t>
  </si>
  <si>
    <t>Sea-level records at similar to 80 ka from tectonically stable platforms: Florida and Bermuda</t>
  </si>
  <si>
    <t>REEF TRACTS; SERIES</t>
  </si>
  <si>
    <t>Studies from tectonically active coasts on New Guinea and Barbados have suggested that sea level at similar to 80 ka was significantly lower than present, whereas data from the Atlantic and Pacific coasts of North America indicate an similar to 80 ha sea level close to that of the present, We determined ages of corals from a shallow submerged reef off the Florida Keys and an emergent marine deposit on Bermuda. Both localities are on tectonically stable platforms distant from plate boundaries. Uranium-series ages show that corals at both localities grew during the similar to 80 ha sea-level highstand, and geologic data show that sea level at that time was no lower than 7-9 m below present (Florida) and may hale been 1-2 m above present (Bermuda). The ice-volume discrepancy of the 80 ka sea-level estimates is greater than the volume of the Greenland or West Antarctic ice sheets, Comparison of our ages with high-latitude insolation values indicates that the sea-level stand near the present at similar to 80 ha could have been orbitally forced.</t>
  </si>
  <si>
    <t>US GEOL SURVEY,CTR COASTAL GEOL,ST PETERSBURG,FL 33701; US GEOL SURVEY,DENVER FED CTR,DENVER,CO 80225</t>
  </si>
  <si>
    <t>United States Department of the Interior; United States Geological Survey; United States Department of the Interior; United States Geological Survey</t>
  </si>
  <si>
    <t>10.1130/0091-7613(1996)024&lt;0211:SLRAKF&gt;2.3.CO;2</t>
  </si>
  <si>
    <t>TY589</t>
  </si>
  <si>
    <t>WOS:A1996TY58900005</t>
  </si>
  <si>
    <t>Burckle, LH; Potter, N</t>
  </si>
  <si>
    <t>Pliocene-pleistocene diatoms in paleozoic and mesozoic sedimentary and igneous rocks from Antarctica: A Sirius problem solved</t>
  </si>
  <si>
    <t>HISTORY</t>
  </si>
  <si>
    <t>There are two competing scenarios on the behavior of the East Antarctic ice sheet during the late Tertiary, In one scenario, the ice sheet was very dynamic and underwent major drawdown and renewal as late as the Pliocene, In the other, the ice sheet was relatively stable during the late Neogene, The presence of marine diatoms in Sirius Group sedimentary rocks in East Antarctica is at the center of the disagreement, One side regards the diatoms as the major piece of evidence to support the drawdown and renewal hypothesis and infers that they were introduced into the Sirius during renewed glaciation of East Antarctica; others suggest that these diatoms were likely introduced into the Sirius by atmospheric (largely eolian) processes, We propose a simple test of the eolian hypothesis, If diatoms were introduced into the Sirius by eolian processes, then they should also be present in older (Paleozoic and Mesozoic) sedimentary and igneous rocks, Samples from two units of the Beacon Supergroup (Devonian to Jurassic) from Beacon Valley, East Antarctica, were analyzed: the Beacon Heights Ortho-quartzite (Devonian) and the Feather Conglomerate (Permian-Triassic), Also examined was sediment found in cracks of Paleozoic and Mesozoic (Devonian to Cretaceous) igneous rocks from Marie Byrd Land, West Antarctica, Largely Pliocene-Pleistocene planktonic marine diatoms were found in all sample sets. Because neither Beacon Supergroup sedimentary rocks nor igneous rocks from Marie Byrd Land are Pliocene-Pleistocene in age, such findings strongly suggest that diatoms were introduced into them by eolian processes, This same scenario can be applied to Sirius Group sedimentary rocks.</t>
  </si>
  <si>
    <t>DICKINSON COLL, DEPT GEOL, CARLISLE, PA 17013 USA</t>
  </si>
  <si>
    <t>Dickinson College</t>
  </si>
  <si>
    <t>10.1130/0091-7613(1996)024&lt;0235:PPDIPA&gt;2.3.CO;2</t>
  </si>
  <si>
    <t>WOS:A1996TY58900011</t>
  </si>
  <si>
    <t>Lukyanova, RY; Samokish, BA; Uvarov, VM</t>
  </si>
  <si>
    <t>Global picture of ionosphere convection caused by DPY and triple-layered MTS systems of field-aligned currents. Numerical model</t>
  </si>
  <si>
    <t>INTERPLANETARY MAGNETIC-FIELD; ELECTRIC-FIELDS; LONGITUDINAL CURRENTS; CONDUCTIVITY; COMPONENT; ABSENCE</t>
  </si>
  <si>
    <t>Lukyanova, RY (corresponding author), ARCTIC &amp; ANTARCTIC RES INST,ST PETERSBURG 199226,RUSSIA.</t>
  </si>
  <si>
    <t>Lukianova, Renata/K-3293-2012; Uvarov, Viacheslav/AAI-9003-2021</t>
  </si>
  <si>
    <t>Lukianova, Renata/0000-0003-2343-9174;</t>
  </si>
  <si>
    <t>UH964</t>
  </si>
  <si>
    <t>WOS:A1996UH96400003</t>
  </si>
  <si>
    <t>Gabis, IP</t>
  </si>
  <si>
    <t>Anomalous ionization of ionosphere E-layer in polar cap</t>
  </si>
  <si>
    <t>NORTHWARD IMF; AURORAE; CUSP</t>
  </si>
  <si>
    <t>Gabis, IP (corresponding author), ARCTIC &amp; ANTARCTIC RES INST,ST PETERSBURG 199226,RUSSIA.</t>
  </si>
  <si>
    <t>WOS:A1996UH96400022</t>
  </si>
  <si>
    <t>Steig, EJ; Polissar, PJ; Stuiver, M; Grootes, PM; Finkel, RC</t>
  </si>
  <si>
    <t>Large amplitude solar modulation cycles of Be-10 in Antarctica: Implications for atmospheric mixing processes and interpretation of the ice core record.</t>
  </si>
  <si>
    <t>POLAR ICE; GLACIAL PERIOD; STRATOSPHERE</t>
  </si>
  <si>
    <t>Be-10 concentrations in an ice core at Taylor Dome, Antarctica show greater variation over the last 75 years than similar Be-10 time-series from Greenland. Like the Greenland records, the new Antarctic data exhibit a strong periodicity which follows expected changes in the production rate of Be-10 over the 11-year solar cycle. Noting that the amplitude of production-rate variation is both latitude and altitude dependent, we estimate the relative contribution of Be-10 from different atmospheric reservoirs. The calculations yield a relatively small (&lt; 35%) contribution from the low-to-mid latitude stratosphere, suggesting a weak coupling between Antarctic Be-10 and geomagnetic field intensity.</t>
  </si>
  <si>
    <t>UNIV WASHINGTON, QUATERNARY ISOTOPE LAB, DEPT GEOL SCI, SEATTLE, WA 98195 USA; HAMPSHIRE COLL, SCH NAT SCI, AMHERST, MA 01002 USA; LAWRENCE LIVERMORE NATL LAB, CTR ACCELERATOR MASS SPECTROMETRY, LIVERMORE, CA 94550 USA</t>
  </si>
  <si>
    <t>University of Washington; University of Washington Seattle; United States Department of Energy (DOE); Lawrence Livermore National Laboratory</t>
  </si>
  <si>
    <t>Grootes, Pieter M/F-4952-2011; Polissar, Pratigya J/L-8131-2013; /G-9088-2015</t>
  </si>
  <si>
    <t>Polissar, Pratigya/0000-0001-5483-1625; /0000-0002-8191-5549; Grootes, Pieter/0000-0003-4265-3168</t>
  </si>
  <si>
    <t>MAR 1</t>
  </si>
  <si>
    <t>10.1029/96GL00255</t>
  </si>
  <si>
    <t>TZ786</t>
  </si>
  <si>
    <t>WOS:A1996TZ78600028</t>
  </si>
  <si>
    <t>Rao, DP; Sarma, VV; Rao, VS; Sudhakar, U; Gupta, GVM</t>
  </si>
  <si>
    <t>On watermass mixing ratios and regenerated silicon in the Bay of Bengal</t>
  </si>
  <si>
    <t>INDIAN JOURNAL OF MARINE SCIENCES</t>
  </si>
  <si>
    <t>INDIAN-OCEAN; CIRCULATION; PACIFIC</t>
  </si>
  <si>
    <t>Regeneration of silicon on mixing in the Bay of Bengal have been computed from six water masses [Bay of Bengal low saline water (BBLS), Bay of Bengal subsurface water (BBSS), northern southeast high salinity water (NSEHS), north Indian intermediate water (NIIW), Indonesian throughflow water (ITW) and Antarctic bottom water (AABW)]. The distribution of watermass fractions showed that BBLS with a maximum of 80-90% in the 40-60 m depth range and BBSS with 50% in the 150-300 m depth range are prominant. In the intermediate layers, NIIW shows a maximum percentage of 40% in 250-700 m depth region while ITW shows a maximum of 60% in 800-1000 m depth region. The deeper layers (below 3000 m) are predominantly occupied by AABW with a maximum of 70%. Silicon regeneration consequent upon watermass mixing has been worked out based on the characteristics of silicon for individual watermass.</t>
  </si>
  <si>
    <t>Rao, DP (corresponding author), NATL INST OCEANOG,REG CTR,LAWSONS BAY COLONY,VISAKHAPATNAM 530017,ANDHRA PRADESH,INDIA.</t>
  </si>
  <si>
    <t>GUPTA, GVM/HGF-2266-2022; G.V.M., Gupta/GNW-6577-2022; Sarma, VVSS/B-5087-2008</t>
  </si>
  <si>
    <t>GUPTA, GVM/0000-0003-1437-9034; UPPADA, SUDHAKAR/0000-0003-1422-8797</t>
  </si>
  <si>
    <t>COUNCIL SCIENTIFIC INDUSTRIAL RESEARCH</t>
  </si>
  <si>
    <t>PUBL &amp; INFO DIRECTORATE, NEW DELHI 110012, INDIA</t>
  </si>
  <si>
    <t>0379-5136</t>
  </si>
  <si>
    <t>INDIAN J MAR SCI</t>
  </si>
  <si>
    <t>Indian J. Mar. Sci.</t>
  </si>
  <si>
    <t>UA204</t>
  </si>
  <si>
    <t>WOS:A1996UA20400012</t>
  </si>
  <si>
    <t>A structure of internal stresses in drifting floes of Arctic and Antarctic</t>
  </si>
  <si>
    <t>Results of full-scale investigations of internal stresses in drifting floes of Arctic and Antarctic are presented. Basic structures of fields of internal stresses corresponding to different spatial-time scales are revealed. Existence of a discrete set of typical spatial scales for nonuniform field of ice stresses is deduced.</t>
  </si>
  <si>
    <t>Sukhorukov, KK (corresponding author), RUSSIAN ACAD SCI,INST ARCTIC &amp; ANTARCTIC,UL BERINGA 38,ST PETERSBURG 199226,RUSSIA.</t>
  </si>
  <si>
    <t>UJ429</t>
  </si>
  <si>
    <t>WOS:A1996UJ42900010</t>
  </si>
  <si>
    <t>Barnes, DKA; Rothery, P; Clarke, A</t>
  </si>
  <si>
    <t>Colonisation and development in encrusting communities from the Antarctic intertidal and sublittoral</t>
  </si>
  <si>
    <t>JOURNAL OF EXPERIMENTAL MARINE BIOLOGY AND ECOLOGY</t>
  </si>
  <si>
    <t>Antarctic; bryozoan; colonisation; sublittoral</t>
  </si>
  <si>
    <t>OVERGROWTH COMPETITION; ARTIFICIAL SUBSTRATA; POPULATION; ENVIRONMENT; ASSEMBLAGES; BRYOZOANS</t>
  </si>
  <si>
    <t>A total of 985 rocks with a wide range of surface areas were examined from six locations at Signy Island in the maritime Antarctic. The shallowest site was intertidal and the deepest at 42 m. The probability of coralline algae occurring was found to increase with surface area and depth of rocks, implying decreased levels of turnover or physical disturbance with increasing rock size and depth. Percent area colonised, number of animal phyla, bryozoan species and bryozoan colonies all increased both with rock surface area and depth. The largest rocks in the intertidal had broadly similar levels of colonisation and community development as did the smallest at 42 m. Thus, because of depth-dependent ice-scour, community development in the Antarctic sublittoral may be followed along a pseudo-time sequence by using two axes (substratum size and depth) of environmental stability. Frequent disturbance appears to be responsible for maintaining the level of diversity and preventing monopolisation. Bryozoans and polychaetes were the most abundant encrusting animal groups, although tunicates and sponges were the dominant overgrowth competitors. The faunal elements of the colonising biota were almost entirely confined to the undersurfaces of rocks whereas algae dominated upper surfaces. In most bryozoan species the proportion of colonies occurring on the upper surfaces of rocks increased with depth to 34 m and then decreased at 42 m where silt deposition apparently became a major influence. Such a shift in distribution may reflect decreasing current velocities, and therefore reduced disturbance to animal feeding, and/or decreasing growth of coralline algae due to reduced light availability.</t>
  </si>
  <si>
    <t>Barnes, DKA (corresponding author), BRITISH ANTARCTIC SURVEY,HIGH CROSS,MADINGLEY RD,CAMBRIDGE CB3 0ET,ENGLAND.</t>
  </si>
  <si>
    <t>0022-0981</t>
  </si>
  <si>
    <t>J EXP MAR BIOL ECOL</t>
  </si>
  <si>
    <t>J. Exp. Mar. Biol. Ecol.</t>
  </si>
  <si>
    <t>10.1016/0022-0981(95)00132-8</t>
  </si>
  <si>
    <t>UP219</t>
  </si>
  <si>
    <t>WOS:A1996UP21900013</t>
  </si>
  <si>
    <t>Barnes, DKA; Rothery, P</t>
  </si>
  <si>
    <t>Competition in encrusting Antarctic bryozoan assemblages: Outcomes, influences and implications</t>
  </si>
  <si>
    <t>Antarctic; bryozoan; competition; hierarchies; sublittoral</t>
  </si>
  <si>
    <t>BIVALVE YOLDIA-EIGHTSI; DISCOVERY INVESTIGATIONS; COMMUNITY ORGANIZATION; OVERGROWTH COMPETITION; SPATIAL RELATIONSHIPS; INTERTIDAL COMMUNITY; CHEILOSTOME BRYOZOA; ASCOPHORA BRYOZOA; SIGNY ISLAND; MARINE</t>
  </si>
  <si>
    <t>Over 4000 bryozoan-bryozoan interactions were recorded from a total of 985 rocks from six locations at Signy Island in the maritime Antarctic. The majority of these interactions were interspecific meetings. The identity of the competitive species was a major influence on the outcome of encounters, whereas depth and surface area of rocks had little significant influence. The assemblage of bryozoans could be ranked into a clear hierarchy with a competitively dominant species. Zooidal height and colony growth morphology were found to be important factors in overall overgrowth rank. Few interspecific encounters resulted in indeterminate outcomes, but a tied outcome was found to be most likely between competitors of similar overgrowth rank. In contrast, intraspecific meetings mostly resulted in tied outcomes. Species with a higher proportion of colonies on the upper surfaces of rocks were found to have a lower incidence of tied outcomes. One explanation may be the potentially more successful larval dispersal on upper rock surfaces in higher water flow, and the resulting decreased likelihood of neighbours being related. Several incidences of homosyndrome were also observed in three bryozoan species.</t>
  </si>
  <si>
    <t>BRITISH ANTARCTIC SURVEY, HIGH CROSS, MADINGLEY RD, CAMBRIDGE CB3 0ET, ENGLAND.</t>
  </si>
  <si>
    <t>1879-1697</t>
  </si>
  <si>
    <t>10.1016/0022-0981(95)00134-4</t>
  </si>
  <si>
    <t>WOS:A1996UP21900014</t>
  </si>
  <si>
    <t>Egginton, S</t>
  </si>
  <si>
    <t>Blood rheology of Antarctic fishes: Viscosity adaptations at very low temperatures</t>
  </si>
  <si>
    <t>JOURNAL OF FISH BIOLOGY</t>
  </si>
  <si>
    <t>blood viscosity; Antarctic fish; Channichthyidae; Notothenioidei</t>
  </si>
  <si>
    <t>CHAENOCEPHALUS-ACERATUS LONNBERG; HEMOGLOBIN-FREE FISH</t>
  </si>
  <si>
    <t>Viscosity of whole blood and plasma from Antarctic fishes were compared over a temperature range of -1.5 to 5 degrees C; human samples and water provided reference values. Blood viscosity of nototheniids was greater than that of the haemoglobinless icefish, reflecting differences in packed cell volume, being 5.27 v. 3.27 cP at 0 degrees C for Notothenia coriiceps and Chaenocephalus aceratus, respectively. The reduction in MCHC, rather than haematocrit, in nototheniids suggests that selection pressure has not acted at the level of oxygen transport. However, icefish plasma viscosity was similar to human, but greater than that of Notothenia spp., suggesting that viscometric influences on cardiac afterload may be adaptive for the latter. Indeed. handling stress induced a significant increase in viscosity of both whole blood and plasma which may impair cardiovascular performance. Such a response was not observed in icefish, and in view of the large blood vessels it is unlikely that viscosity plays any significant role in limiting activity of this species. (C) 1996 The Fisheries Society of the British Isles</t>
  </si>
  <si>
    <t>Egginton, S (corresponding author), UNIV BIRMINGHAM,SCH MED,DEPT PHYSIOL,BIRMINGHAM B15 2TT,W MIDLANDS,ENGLAND.</t>
  </si>
  <si>
    <t>0022-1112</t>
  </si>
  <si>
    <t>J FISH BIOL</t>
  </si>
  <si>
    <t>J. Fish Biol.</t>
  </si>
  <si>
    <t>10.1111/j.1095-8649.1996.tb01444.x</t>
  </si>
  <si>
    <t>Fisheries; Marine &amp; Freshwater Biology</t>
  </si>
  <si>
    <t>UF797</t>
  </si>
  <si>
    <t>WOS:A1996UF79700016</t>
  </si>
  <si>
    <t>Thorne, RM; Horne, RB</t>
  </si>
  <si>
    <t>Whistler absorption and electron heating near the plasmapause</t>
  </si>
  <si>
    <t>RADIATION BELT ELECTRONS; PITCH-ANGLE DIFFUSION; PLASMASPHERIC HISS; MODE WAVES; PRECIPITATION</t>
  </si>
  <si>
    <t>Using the HOTRAY code, we demonstrate that lightning-generated whistlers which enter the magnetosphere over a broad range of latitudes (Delta lambda approximate to 5 degrees) just inside the plasmapause are strongly focused by the steep plasma density gradient into a narrow range of L shells near the equatorial region. The wave normal angle also remains closely aligned (+/-20 degrees) with the magnetic field direction along the entire ray path. Under such conditions, Landau resonance is relatively unimportant, and the wave amplitude is controlled by cyclotron resonant interactions with energetic electrons. All waves with frequencies comparable to or larger than one third of the equatorial electron gyrofrequency can be strongly absorbed by resonant electrons, leading to electron heating perpendicular to the ambient magnetic field at energies above 100 eV. Consequently, in the presence of this strongly focused source of wave energy, the electron distribution should evolve toward a marginally stable anisotropic equilibrium distribution with T-perpendicular to &gt; T-parallel to. In order to simulate this perpendicular heating, we allow the anisotropy of the electron distribution to evolve so that damping is minimized at a frequency of 5 kHz, corresponding to the peak in the power spectrum of spherics above the ionosphere. When the plasmapause is located at L(p) = 4.5, whistlers above 4 kHz experience more than 20 dB attenuation owing mainly to cyclotron resonance with 0.1 to 1 keV electrons near the equator. It is unlikely that these waves would be detectable on the ground. This attenuation will produce an upper cutoff in the whistler frequency considerably below one half the equatorial electron gyrofrequency for waves that are guided along the plasmapause. In contrast, lower-frequency whistlers (f approximate to 1-3 kHz) should be amplified by the anisotropic electron population; such waves are able to propagate to the conjugate ionosphere and thus be detected on the ground. This energy transfer between whistlers and cyclotron resonant electrons is relatively unimportant when L(p) less than or equal to 3.0, but it should become significant for L(p) greater than or equal to 4.5.</t>
  </si>
  <si>
    <t>UNIV CALIF LOS ANGELES, DEPT ATMOSPHER SCI, LOS ANGELES, CA 90095 USA</t>
  </si>
  <si>
    <t>University of California System; University of California Los Angeles</t>
  </si>
  <si>
    <t>BRITISH ANTARCTIC SURVEY, NAT ENVIRONM RES COUNCIL, MADINGLEY RD, CAMBRIDGE CB3 0ET, ENGLAND.</t>
  </si>
  <si>
    <t>Horne, Richard B/U-3764-2019</t>
  </si>
  <si>
    <t>Horne, Richard B/0000-0002-0412-6407</t>
  </si>
  <si>
    <t>A3</t>
  </si>
  <si>
    <t>10.1029/95JA03671</t>
  </si>
  <si>
    <t>TY349</t>
  </si>
  <si>
    <t>WOS:A1996TY34900014</t>
  </si>
  <si>
    <t>Troshichev, OA; Shishkina, EM; Meng, CI; Newell, PT</t>
  </si>
  <si>
    <t>Identification of the poleward boundary of the auroral oval using characteristics of ion precipitation</t>
  </si>
  <si>
    <t>SUN-ALIGNED ARCS; POLAR-CAP ARCS; PARTICLE-PRECIPITATION; MAGNETIC-FIELD; HIGH-LATITUDE; QUIET; IMF; NORTHWARD; ELECTRON; MAGNETOSPHERE</t>
  </si>
  <si>
    <t>Electron and ion precipitation data from DMSP F6 and F7 spacecraft are compared in the polar region for B-z &lt; 0 and B-z &gt; 0. We used the electron and ion number fluxes averaged over 0.5 degrees latitude, normalized by the respective flux maxima in each crossing. Analysis of these averaged and normalized fluxes shows that two regions of large-scale precipitation are present. The first is the ''regular'' auroral oval, where electron and ion precipitation is highly correlated irrespective of interplanetary magnetic field (IMF) polarity. The other is the polar cap, wherein for B-z &gt; 0 the diffuse electron and ion precipitation is one or more orders of magnitude weaker than in the oval, although isolated spikes of accelerated electrons occur, and for B-z &lt; 0, only an unstructured flux of low-energy polar rain electrons with no easily resolvable ion precipitation is observed. For northward IMF the poleward boundary of the regular oval can be identified as a boundary where the normalized ion flux falls below 0.2. At the same boundary, diffuse electrons of E(e) &lt; 1 keV disappear when B-z &gt; 0. Using this criterion, the poleward boundary of the polar cap can be defined computationally. It is suggested that for northward IMF, the poleward boundary of the oval may represent the mapping of a separatrix which, according to recent research results, can exist inside a closed magnetosphere at large distances (similar to X = -100 R(E)), namely, where a divergence exists between plasma flowing sunward and antisunward.</t>
  </si>
  <si>
    <t>ARCTIC &amp; ANTARCTIC RES INST, ST PETERSBURG 199226, RUSSIA</t>
  </si>
  <si>
    <t>Arctic &amp; Antarctic Research Institute</t>
  </si>
  <si>
    <t>Troshichev, OA (corresponding author), JOHNS HOPKINS UNIV, APPL PHYS LAB, JOHNS HOPKINS RD, LAUREL, MD 20723 USA.</t>
  </si>
  <si>
    <t>10.1029/95JA03634</t>
  </si>
  <si>
    <t>WOS:A1996TY34900023</t>
  </si>
  <si>
    <t>Nunn, D; Smith, AJ</t>
  </si>
  <si>
    <t>Numerical simulation of whistler-triggered VLF emissions observed in Antarctica</t>
  </si>
  <si>
    <t>WAVE-PARTICLE INTERACTIONS; VLASOV HYBRID SIMULATION; MAGNETOSPHERE; FREQUENCY; GROWTH</t>
  </si>
  <si>
    <t>The British Antarctic Survey VLF database from Halley (L = 4.3) and Faraday (L 2.3) stations, Antarctica, has been searched for clear examples of whistler-triggered emissions (WTEs). Dominant events were the triggering of risers or quasi-constant frequency emissions from the upper arm of a whistler. A fairly frequent occurrence was the triggering of steep fallers from the whistler upper arm. At Faraday most WTE events were the triggering of long steep risers from the lower whistler arm. A VHS/VLF Vlasov hybrid simulation code was run and successfully simulated the main categories of WTE: risers and fallers off the upper arm and risers from the lower arm. Agreement with observations was generally very good, although in the case of triggered fallers and risers from the lower arm, very high frequency sweep rates were not obtained. The Vlasov code is highly efficient and well suited to this problem.</t>
  </si>
  <si>
    <t>BRITISH ANTARCTIC SURVEY, CAMBRIDGE, ENGLAND</t>
  </si>
  <si>
    <t>UNIV SOUTHAMPTON, DEPT ELECTR &amp; COMP SCI, SOUTHAMPTON SO17 1BJ, HANTS, ENGLAND.</t>
  </si>
  <si>
    <t>10.1029/95JA03143</t>
  </si>
  <si>
    <t>WOS:A1996TY34900042</t>
  </si>
  <si>
    <t>Jayatilake, GS; Thornton, MP; Leonard, AC; Grimwade, JE; Baker, BJ</t>
  </si>
  <si>
    <t>Metabolites from an Antarctic sponge-associated bacterium, Pseudomonas aeruginosa</t>
  </si>
  <si>
    <t>JOURNAL OF NATURAL PRODUCTS</t>
  </si>
  <si>
    <t>CHROMATOGRAPHIC ENANTIOMERIC RESOLUTION; TEDANIA-IGNIS; AMINO-ACIDS; MARINE; DIKETOPIPERAZINES</t>
  </si>
  <si>
    <t>In an ongoing survey of the bioactive potential of microorganisms associated with marine invertebrates, the culture media of a sponge-associated bacterial strain of Pseudomonas aeruginosa was found to contain metabolites which inhibit the growth pf several Gram-positive microorganisms. A series of diketopiperazines (1-6) including a new natural product (6) and two known phenazine alkaloid antibiotics (7 and 8) were isolated from the culture broth of this bacterium.</t>
  </si>
  <si>
    <t>FLORIDA INST TECHNOL,DEPT CHEM,MELBOURNE,FL 32901; FLORIDA INST TECHNOL,DEPT BIOL SCI,MELBOURNE,FL 32901</t>
  </si>
  <si>
    <t>Florida Institute of Technology; Florida Institute of Technology</t>
  </si>
  <si>
    <t>Baker, Bill/N-4312-2019; Leonard, Alan/H-9300-2018</t>
  </si>
  <si>
    <t>Leonard, Alan/0000-0002-5051-9607; Grimwade, Julia/0000-0002-8630-2696</t>
  </si>
  <si>
    <t>AMER SOC PHARMACOGNOSY</t>
  </si>
  <si>
    <t>CINCINNATI</t>
  </si>
  <si>
    <t>LLOYD LIBRARY &amp; MUSEUM 917 PLUM ST, CINCINNATI, OH 45202</t>
  </si>
  <si>
    <t>0163-3864</t>
  </si>
  <si>
    <t>J NAT PROD</t>
  </si>
  <si>
    <t>J. Nat. Prod.</t>
  </si>
  <si>
    <t>10.1021/np960095b</t>
  </si>
  <si>
    <t>Plant Sciences; Chemistry, Medicinal; Pharmacology &amp; Pharmacy</t>
  </si>
  <si>
    <t>Plant Sciences; Pharmacology &amp; Pharmacy</t>
  </si>
  <si>
    <t>UR600</t>
  </si>
  <si>
    <t>WOS:A1996UR60000018</t>
  </si>
  <si>
    <t>Tandon, A; Garrett, C</t>
  </si>
  <si>
    <t>On a recent parameterization of mesoscale eddies</t>
  </si>
  <si>
    <t>ANTARCTIC CIRCUMPOLAR CURRENT; POTENTIAL VORTICITY; GULF-STREAM; OCEAN; CIRCULATION; WAVES; DISSIPATION; TRANSPORT; MODELS; FLUXES</t>
  </si>
  <si>
    <t>A recent parameterization of mesoscale eddies by Gent and McWilliams (GMc) represents their effects as advective and diffusive fluxes along isopycnals. The form chosen for the added transport velocity due to eddies flattens isopycnals as in baroclinic instability but implicitly assumes purely viscous dissipation of the available potential energy released. If, however, the energy dissipation occurs in the ocean interior due to a process such as internal wave breaking, it is likely to cause diapycnal mixing. The implied diffusivity is large in a frontal situation, but the analysis of the spindown equation for a quasigeostrophic front shows that it causes only small changes in the frontal evolution. The spindown equation also permits analysis of the relative importance of various terms describing subgrid-scale fluxes of momentum and buoyancy, and may be interpreted in terms of Eliassen-Palm fluxes. Another possibility for the dissipation of the eddy energy that is generated from the mean available potential energy in the GMc mechanism involves air-sea interaction and subsequent water mass modification, but this is also clearly diabatic across mean isopycnals. The GMc parameterization does accomplish diabatic transfer across mean isopycnals near the surface due to the boundary conditions on the advective eddy flux, though it is not clear that this is the same as if the effect of air-sea interaction on the eddies were treated explicitly. The cross-frontal volume flux must be compatible with the buoyancy budget. In the case of the Southern Ocean, this may require the net meridional circulation cell to be weak if the air-sea buoyancy flux is small.</t>
  </si>
  <si>
    <t>Tandon, A (corresponding author), UNIV VICTORIA,SCH EARTH &amp; OCEAN SCI,POB 1700,VICTORIA,BC V8W 2Y2,CANADA.</t>
  </si>
  <si>
    <t>Tandon, Amit/ABA-4855-2021</t>
  </si>
  <si>
    <t>Tandon, Amit/0000-0001-7124-1512</t>
  </si>
  <si>
    <t>10.1175/1520-0485(1996)026&lt;0406:OARPOM&gt;2.0.CO;2</t>
  </si>
  <si>
    <t>UJ603</t>
  </si>
  <si>
    <t>WOS:A1996UJ60300009</t>
  </si>
  <si>
    <t>Ma, ZJ; Gao, XL</t>
  </si>
  <si>
    <t>Three global-scale seismotectonic systems and the geoid</t>
  </si>
  <si>
    <t>JOURNAL OF SOUTHEAST ASIAN EARTH SCIENCES</t>
  </si>
  <si>
    <t>Based on the comprehensive studies of the global seismicity and active tectonics, the global seismotectonics is summarized in three great systems: (1) the circum-Pacific seismotectonic system of deep subduction (system P); (2) the Atlantic seismotectonic system of mid-oceanic ridge rift (system A); and (3) the continental seismotectonic system of shear nets (system C). There is a high dynamic correlation between the distribution of these three systems on the Earth's surface and the deflection of the geoid relative to the ideal rotating ellipsoid. Comparative analyses of the three systems are made by using the data of tectonic deformation and earthquake mechanism. System A is characterized by planar extensional fractures. System P demonstrates obduction and overthrusting of the Atlantic (0 degrees) hemisphere lithosphere towards the Pacific (180 degrees) hemisphere lithosphere. System A represents dilatation of the south hemisphere, while system C indicates contraction of the north hemisphere. The dynamic connection between the circum-Antarctic oceanic ridge and system C is probably associated with the longitudinal flow of the mantle. Copyright (C) 1996 Published by Elsevier Science Ltd</t>
  </si>
  <si>
    <t>Ma, ZJ (corresponding author), STATE SEISMOL BUR,INST GEOL,BEIJING 100029,PEOPLES R CHINA.</t>
  </si>
  <si>
    <t>0743-9547</t>
  </si>
  <si>
    <t>J SOUTHE ASIAN EARTH</t>
  </si>
  <si>
    <t>J. Southeast Asian Earth Sci.</t>
  </si>
  <si>
    <t>MAR-MAY</t>
  </si>
  <si>
    <t>3-5</t>
  </si>
  <si>
    <t>VV003</t>
  </si>
  <si>
    <t>WOS:A1996VV00300020</t>
  </si>
  <si>
    <t>Bakke, I; Johansen, S; Bakke, O; ElGewely, MR</t>
  </si>
  <si>
    <t>Lack of population subdivision among the minke whales (Balaenoptera acutorostrata) from Icelandic and Norwegian waters based on mitochondrial DNA sequences</t>
  </si>
  <si>
    <t>D-LOOP REGION; CRASSOSTREA-VIRGINICA; NUCLEOTIDE-SEQUENCE; HUMPBACK WHALES; AMERICAN OYSTER; NORTH-ATLANTIC; FIN WHALE; GENETICS; CONSERVATION; MIGRATION</t>
  </si>
  <si>
    <t>The minke whale (Balaenoptera acutorostrata) is subject to commercial whaling, but stock identification and assessment are still uncertain. Mitochondrial DNA (mtDNA) sequences were determined to examine the population structure of minke whales from the central and northeastern parts of the North Atlantic, as well as the Antarctic regions IV and V. The analyses include 345 nucleotide positions of the control region of 110 individuals, and 250 nucleotide positions of the NADH dehydrogenase subunit 2 gene for a representative selection of North Atlantic minke whales. Maximum parsimony analyses and sequence divergence calculations did not reveal any genetic differentiation between individuals from the central and northeastern parts of the North Atlantic. These results do not support the International Whaling Commission's separation of minke whales in this area into different management units, and they are in conflict with previously reported results from allozyme analyses. Comparison-df minke whale control region sequences showed that the sequence diversity of North Atlantic minke whales is substantially lower (0.0065) than that of Antarctic minke whales (0.0166), and clearly demonstrated that individuals from these two areas represent genetically distinct populations.</t>
  </si>
  <si>
    <t>UNIV TROMSO,INST MED BIOL,DEPT MOLEC CELL BIOL,N-9037 TROMSO,NORWAY; UNIV TROMSO,INST MED BIOL,DEPT MOLEC CELL BIOL,N-9037 TROMSO,NORWAY; NORWEGIAN INST NAT RES,N-7005 TRONDHEIM,NORWAY</t>
  </si>
  <si>
    <t>UiT The Arctic University of Tromso; UiT The Arctic University of Tromso; Norwegian Institute Nature Research</t>
  </si>
  <si>
    <t>Bakke, I (corresponding author), UNIV TROMSO,INST MED BIOL,DEPT BIOTECHNOL,POB 977,N-9037 TROMSO,NORWAY.</t>
  </si>
  <si>
    <t>El-Gewely, Mohamed Raafat/AAD-8926-2019</t>
  </si>
  <si>
    <t>10.1007/BF00350755</t>
  </si>
  <si>
    <t>UD841</t>
  </si>
  <si>
    <t>WOS:A1996UD84100001</t>
  </si>
  <si>
    <t>Perissinotto, R; Pakhomov, EA</t>
  </si>
  <si>
    <t>Gut evacuation rates and pigment destruction in the Antarctic krill Euphausia superba</t>
  </si>
  <si>
    <t>INSITU GRAZING RATES; FOOD CONCENTRATION; DIGESTIVE ACCLIMATION; CALANUS-FINMARCHICUS; RESIDENCE TIME; ACARTIA-TONSA; FEEDING RATE; COPEPOD; ZOOPLANKTON; IMPACT</t>
  </si>
  <si>
    <t>Krill grazing data collected during cruises in the region of the Antarctic Polar Front (S.A. ''Agulhas'' Voyage 70) and the South Georgia shelf (R,V. ''Africana'' Voyage 119) during the austral summer of 1993 were analyzed to estimate the variability of crucial parameters of the gut fluorescence technique in relation to food availability and krill feeding history. Gut evacuation rates (k) and passage or throughput times (1/k) varied in the ranges of 0.101 to 0.424 h(-1) and 2.3 to 9.9 h and were strongly correlated (p &lt;0.001, r(2) = 0.98) to krill feeding activity (estimated as initial gut pigment content, G(o)) but not to ambient chlorophyll a concentration. A significant difference was found when k values derived from incubations in filtered seawater and low charcoal particle concentrations (0.4 to 0.8 mg l(-1)) were compared with values derived from krill fed high concentrations of charcoal (6 mg l(-1)). The efficiency of gut pigment destruction was among the highest recorded for zooplankton organisms, 58.1 to 98.4%, and did not covary significantly (p &gt; 0.05) with ambient food concentration. However, the pigment lost per individual krill was strongly correlated with the total amount of pigment ingested(p &lt; 0.001, r(2) = 0.99). We suggest that both gut evacuation rates and pigment destruction efficiency may be realistically estimated only when krill is allowed to continue ingesting particles uninterruptedly. Charcoal particle concentration should be equivalent to the in situ wet weight of total seston per unit volume. An objective criterion for the standardization of the measurement and calculation of k values is also proposed.</t>
  </si>
  <si>
    <t>RHODES UNIV, DEPT ZOOL &amp; ENTOMOL, SO OCEAN GRP, POB 94, GRAHAMSTOWN 6140, SOUTH AFRICA.</t>
  </si>
  <si>
    <t>SPRINGER HEIDELBERG</t>
  </si>
  <si>
    <t>HEIDELBERG</t>
  </si>
  <si>
    <t>TIERGARTENSTRASSE 17, D-69121 HEIDELBERG, GERMANY</t>
  </si>
  <si>
    <t>1432-1793</t>
  </si>
  <si>
    <t>10.1007/BF00350759</t>
  </si>
  <si>
    <t>WOS:A1996UD84100005</t>
  </si>
  <si>
    <t>Ruzicka, JJ</t>
  </si>
  <si>
    <t>Comparison of the two alternative early life-history strategies of the Antarctic fishes Gobionotothen gibberifrons and Lepidonotothen larseni</t>
  </si>
  <si>
    <t>Gobionotothen gibberifrons; Notothenia gibberifrons; Lepidonotothen larseni; Nototheniops larseni; larvae; otoliths; hatch period; growth</t>
  </si>
  <si>
    <t>OTOLITH MICROSTRUCTURE; NOTOTHENIOPS-NUDIFRONS; BRANSFIELD STRAIT; COLD WATER; GROWTH; AGE; REPRODUCTION; LARVAE; INVERTEBRATES; PATTERNS</t>
  </si>
  <si>
    <t>Two major early life-history strategies of notothenioid fishes in the lower Antarctic are identified based upon the length of pelagic development: species that complete pelagic development within 1 summer season ('summer larvae') and species with extended pelagic development that continues over winter months ('winter larvae'). These 2 life-history strategies were compared using otolith techniques to reveal growth histories, hatching periods, and development rates of larval Gobionotothen gibberifrons (summer larvae) and Lepidonotothen larseni (winter larvae) from the Antarctic Peninsula (summer 1986/87) and South Georgia (summers 1987/88 and 1988/89). Back-calculated growth over the first 40 d after hatching was modeled exponentially and instantaneous growth rates (r) were calculated. Both species grew at similar rates with respect to length (r = 0.01) and with respect to weight (r = 0.02 to 0.03). The hatch period of both species was delayed off the Antarctic Peninsula (late-November to mid-December) compared to South Georgia (early to mid-November), as is the onset of the productive season at higher latitudes. Summer larvae have no growth advantage but do develop more quickly than winter larvae, offering the ability to reduce the time spent in a vulnerable life-history stage. As currently hypothesized, winter larvae may take advantage of an extended period for growth, using pelagic resources unavailable to summer larvae, or recruiting to the demersal environment when competition from summer recruits is lowest.</t>
  </si>
  <si>
    <t>Ruzicka, JJ (corresponding author), UNIV HAWAII, SCH OCEAN &amp; EARTH SCI &amp; TECHNOL, DEPT OCEANOG, 1000 POPE RD, HONOLULU, HI 96822 USA.</t>
  </si>
  <si>
    <t>10.3354/meps133029</t>
  </si>
  <si>
    <t>UG429</t>
  </si>
  <si>
    <t>WOS:A1996UG42900003</t>
  </si>
  <si>
    <t>Steward, CC; Nold, SC; Ringelberg, DB; White, DC; Lovell, CR</t>
  </si>
  <si>
    <t>Microbial biomass and community structures in the burrows of bromophenol producing and non-producing marine worms and surrounding sediments</t>
  </si>
  <si>
    <t>microbial communities; infaunal worms; phospholipid fatty acids; marine sediment</t>
  </si>
  <si>
    <t>FATTY-ACID COMPOSITION; ANTARCTIC SEA ICE; SULFATE-REDUCING BACTERIA; PTYCHODERA-BAHAMENSIS; ESTUARINE SEDIMENTS; BENTHIC COMMUNITIES; ARENICOLA-MARINA; WADDEN SEA; DEEP-SEA; MEIOFAUNA</t>
  </si>
  <si>
    <t>Microbial biomass and community structures were determined in sediments lining the burrows of 3 species of marine worms, and in nearby surface and subsurface sediments, using ester-linked phospholipid fatty acid (PLFA) analysis. The potential impact of biogenic bromophenols produced by 2 of these animals on burrow microbial communities was of particular interest. The burrow microbial communities were markedly different from those of surrounding surface and subsurface sediments. Differences in microbial biomass were attributed to burrow structures, textures of the burrow lining sediments, and organic carbon content. No significant reduction of microbial biomass or of several distinctive signature PLFA was detected in bromophenol-contaminated burrows, when compared to non-bromophenol-containing burrows. All 3 types of sediments (burrow, surface, and subsurface) examined for each worm species were distinct as determined by multivariate cluster analysis of PLFA profiles. Signature lipid biomarker PLFA for Gram-negative bacteria, Gram-positive bacteria, sulfate-reducing bacteria and anaerobes, and microeucaryotes were readily identified in burrow sediments from bromophenol producing and non-producing worm.</t>
  </si>
  <si>
    <t>UNIV S CAROLINA, DEPT BIOL SCI, COLUMBIA, SC 29208 USA; UNIV TENNESSEE, CTR ENVIRONM BIOTECHNOL, KNOXVILLE, TN 37932 USA</t>
  </si>
  <si>
    <t>University of South Carolina System; University of South Carolina Columbia; University of Tennessee System; University of Tennessee Knoxville</t>
  </si>
  <si>
    <t>10.3354/meps133149</t>
  </si>
  <si>
    <t>WOS:A1996UG42900013</t>
  </si>
  <si>
    <t>Petschick, R; Kuhn, G; Gingele, F</t>
  </si>
  <si>
    <t>Clay mineral distribution in surface sediments of the South Atlantic: Sources, transport, and relation to oceanography</t>
  </si>
  <si>
    <t>ANTARCTIC BOTTOM WATER; X-RAY-DIFFRACTION; LATE PLEISTOCENE; WEDDELL SEA; GRAIN-SIZE; OCEAN; CIRCULATION; ILLITE; BASIN; FLOW</t>
  </si>
  <si>
    <t>Surface samples, mostly from abyssal sediments of the South Atlantic, from parts of the equatorial Atlantic, and of the Antarctic Ocean, were investigated for clay content and clay mineral composition. Maps of relative clay mineral content were compiled, which improve previous maps by showing more details, especially at high latitudes. Large-scale relations regarding the origin and transport paths of detrital clay are revealed. High smectite concentrations are observed in abyssal regions, primarily derived from southernmost South America and from minor sources in Southwest Africa. Near submarine volcanoes of the Antarctic Ocean (South Sandwich, Bouvet Island) smectite contents exhibit distinct maxima, which is ascribed to the weathering of altered basalts and volcanic glasses. The illite distribution can be subdivided into five major zones including two maxima revealing both South African and Antarctic sources. A particularly high amount of Mg- and Fe-rich illites are observed close to East Antarctica. They are derived from biotite-bearing crystalline rocks and transported to the west by the East Antarctic Coastal Current. Chlorite and well-crystallized dioctaedral illite are typical minerals enriched within the Subantarctic and Polarfrontal-Zone but of minor importance off East Antarctica. Kaolinite dominates the clay mineral assemblage at low latitudes, where the continental source rocks (West Africa, Brazil) are mainly affected by intensive chemical weathering. Surprisingly, a slight increase of kaolinite is observed in the Enderby Basin and near the Filchner-Ronne Ice shelf. The investigated area can be subdivided into ten, large-scale clay facies zones with characteristic possible source regions and transport paths. Clay mineral assemblages of the largest part of the South Atlantic, especially of the western basins are dominated by chlorite and illite derived from the Antarctic Peninsula and southernmost South America and supported by advection within the Circumantarctic Deep Water flow. In contrast, the East Antarctic provinces are relatively small. Assemblages of the eastern basins north of 30 degrees S are strongly influenced by African sources, controlled by weathering regimes on land and by a complex interaction of wind, river and deep ocean transport. The strong gradient in clay mineral composition at the Brazilian slope indicate a relatively low contribution of tropically derived assemblages to the western basins.</t>
  </si>
  <si>
    <t>ALFRED WEGENER INST POLAR &amp; MARINE RES,D-27515 BREMERHAVEN,GERMANY</t>
  </si>
  <si>
    <t>Kuhn, Gerhard/0000-0001-6069-7485</t>
  </si>
  <si>
    <t>10.1016/0025-3227(95)00148-4</t>
  </si>
  <si>
    <t>UF095</t>
  </si>
  <si>
    <t>WOS:A1996UF09500002</t>
  </si>
  <si>
    <t>Driscoll, NW; Laine, EP</t>
  </si>
  <si>
    <t>Abyssal current influence on the southwest Bermuda Rise and surrounding region</t>
  </si>
  <si>
    <t>WESTERN NORTH-ATLANTIC; CURRENT-CONTROLLED SEDIMENTATION; CONTINENTAL RISE; ECHO CHARACTER; DEEP-SEA; OCEAN; CIRCULATION; BASIN; RIDGE</t>
  </si>
  <si>
    <t>Echograms (3.5 kHz) and bottom photographs reveal that the northward flowing Antarctic Bottom Water (AABW) has strongly influenced the modern depositional regime on the southwest Bermuda Rise. The spatial distribution of echo character types, the orientation and nature of current-controlled structures, and limited current meter data show that AABW flows with varying intensities along three primary pathways around and over the southwest Bermuda Rise. The main core of AABW flows clockwise around the eastern and western flanks of the southern Bermuda Rise, roughly parallel to the 5400 m isobath. This current bifurcates at 28 degrees 30'N, 69 degrees W where a portion flows northeast over the southwest Bermuda Rise and the remainder continues north along the physiographic boundary between the southwest Bermuda Rise and the Hatteras Abyssal Plain. Secondary ribbons of AABW branch off the main core of AABW during its southerly journey along the southeastern Bermuda Rise, and flow west through fracture zones. Finally, a diffuse, northward flowing AABW sweeps the entire southwest Bermuda Rise. A progression of current-controlled bedforms occurs beneath the main path of the AABW reflecting the spatially varying current velocities and sediment supply. The main core of AABW flows west through the narrow Vema Gap creating erosional furrows along the border between the southwest Bermuda Rise and the Vema Gap. Current velocities greater than 20 cm s(-1) are inferred from the bedforms in this region. Farther north along the southwestern edge of the Bermuda Rise, sediment waves become more prevalent. This transition from erosional to more depositional bedforms results from diminished current velocities (5-15 cm s(-1)) and increased sediment supply. Although some of these bedforms on the southwest Bermuda Rise appear to be relict, their orientation is consistent with current meter data and abyssal current direction inferred from bottom photographs.</t>
  </si>
  <si>
    <t>COLUMBIA UNIV, DEPT GEOL SCI, PALISADES, NY 10964 USA; COLUMBIA UNIV, LAMONT DOHERTY EARTH OBSERV, PALISADES, NY 10964 USA; BOWDOIN COLL, DEPT GEOL, BRUNSWICK, ME 04011 USA</t>
  </si>
  <si>
    <t>Columbia University; Columbia University; Bowdoin College</t>
  </si>
  <si>
    <t>1872-6151</t>
  </si>
  <si>
    <t>10.1016/0025-3227(95)00133-6</t>
  </si>
  <si>
    <t>WOS:A1996UF09500003</t>
  </si>
  <si>
    <t>Baklanov, PY; Ganzei, SS; Korotky, AM; Kulakov, AP; Khristoforova, NK; Nikonova, RI; Preobrazhensky, BV; Razhigaeva, NG; Shulkin, VM</t>
  </si>
  <si>
    <t>Marine geographical studies of the Pacific Institute of Geography of the Far East branch of Russian Academy of Sciences</t>
  </si>
  <si>
    <t>MARINE TECHNOLOGY SOCIETY JOURNAL</t>
  </si>
  <si>
    <t>The goal of the Pacific Institute of Geography is to conduct studies of structure, function, and dynamics on a variety of coastal and marine geosystem hierarchies. The following scientific research programs are being investigated by the Institute: complex studies of oceans and seas, the Arctic, and Antarctic; the Western Pacific (WESTPAC) project, paleogeographical mapping of the Eastern Asian seas; the N 7 project Man and Biosphere United Nations Educational, Scientific and Cultural Organization (MAB UNESCO), ecology and rational use of island ecosystems; as well as other projects. In addition, the seas of East Asia, Pacific, Indian, and Arctic Oceans are under study. Data on previous geographical studies of seas and oceans are published in the seven-volume monograph, The Geography of the Ocean. The Pacific Institute's staff currently also is conducting paleogeographic, geomorphic, geochemic, and underwater landscape studies of some of the Pacific seas. Examples and summary of investigations are set forth below.</t>
  </si>
  <si>
    <t>Baklanov, PY (corresponding author), RUSSIAN ACAD SCI,PACIFIC INST BIOORGAN CHEM,VLADIVOSTOK 690022,RUSSIA.</t>
  </si>
  <si>
    <t>Vladimir, Shulkin/AAD-5861-2020; Петр, Бакланов/Q-2465-2019; Khristoforova, Nadezhda K./J-3500-2013</t>
  </si>
  <si>
    <t>Петр, Бакланов/0000-0001-7742-7246; Khristoforova, Nadezhda/0000-0002-9559-8660</t>
  </si>
  <si>
    <t>MARINE TECHNOLOGY SOC INC</t>
  </si>
  <si>
    <t>C/O I CLAYION MATTHEWS, 1828 L ST, NW, 9TH FL, WASHINGTON, DC 20036</t>
  </si>
  <si>
    <t>0025-3324</t>
  </si>
  <si>
    <t>MAR TECHNOL SOC J</t>
  </si>
  <si>
    <t>Mar. Technol. Soc. J.</t>
  </si>
  <si>
    <t>SPR</t>
  </si>
  <si>
    <t>Engineering, Ocean; Oceanography</t>
  </si>
  <si>
    <t>Engineering; Oceanography</t>
  </si>
  <si>
    <t>UU270</t>
  </si>
  <si>
    <t>WOS:A1996UU27000011</t>
  </si>
  <si>
    <t>WynnWilliams, DD</t>
  </si>
  <si>
    <t>Response of pioneer soil microalgal colonists to environmental change in Antarctica</t>
  </si>
  <si>
    <t>MICROBIAL ECOLOGY</t>
  </si>
  <si>
    <t>ALGAE; CYANOBACTERIA</t>
  </si>
  <si>
    <t>There is increasing evidence of climate change in Antarctica, especially elevated temperature and ultraviolet B (UVB) flux within the ozone ''hole.'' Its origins are debatable, but the effects on ice recession, water availability, and summer growth conditions are demonstrable. Light-dependent, temperature-sensitive, fast-growing organisms respond to these physical and biogeographical changes. Microalgae (cyanobacteria and eukaryotic algae), which are pioneer colonists of Antarctic mineral fellfield soils, are therefore highly suitable biological indicators of such changes. In frost-heaved soil polygons containing naturally sorted fine mineral particles, microalgal growth is restricted to a shallow zone of light penetration. By virtue of this light requirement, microalgae are exposed to extreme seasonal fluctuations in temperature (air and black-body radiation), photosynthetically active radiation, UV radiation, and desiccation. Dominance of conspicuous autofluorescent indicator species with distinctive morphology allowed quantification of responses using epifluorescence microscopy, and image analysis of undisturbed, unstained communities. However, the physical changes in climate, although significant in the long term, are gradual. The changes were therefore amplified experimentally by enclosing the communities at a fellfield site on Signy Island, maritime Antarctica, in cloches (small greenhouses). These were made of polystyrene of either UV-transparent or UV-opaque acrylic plastic, with or without walls. During a 6-year period, statistically significant changes were observed in microalgal colonization of the soil surface and in the morphology of filamentous populations. Evidence of community succession correlated with measured changes in local environment was found. Results from Signy Island and at continental sites on Alexander Island suggested that rates of microalgal colonization and community development might change significantly during current climate changes in Antarctica.</t>
  </si>
  <si>
    <t>WynnWilliams, DD (corresponding author), BRITISH ANTARCTIC SURVEY,NERC,HIGH CROSS,MADINGLEY RD,CAMBRIDGE CB3 0ET,ENGLAND.</t>
  </si>
  <si>
    <t>0095-3628</t>
  </si>
  <si>
    <t>MICROBIAL ECOL</t>
  </si>
  <si>
    <t>Microb. Ecol.</t>
  </si>
  <si>
    <t>10.1007/bf00167863</t>
  </si>
  <si>
    <t>TX481</t>
  </si>
  <si>
    <t>WOS:A1996TX48100006</t>
  </si>
  <si>
    <t>Bromwich, DH; Liu, Z</t>
  </si>
  <si>
    <t>An observational study of the katabatic wind confluence zone near Siple Coast, West Antarctica</t>
  </si>
  <si>
    <t>AUTOMATIC WEATHER STATIONS; PLANETARY BOUNDARY-LAYER; SOUTHWESTERN ROSS SEA; TERRA-NOVA BAY; ADELIE-LAND; MESOSCALE CYCLOGENESIS; EASTERN ANTARCTICA; DIURNAL-VARIATION; REGIME; DYNAMICS</t>
  </si>
  <si>
    <t>A month-long field program to study the springtime katabatic wind confluence zone (where katabatic winds converge) has been carried out near Siple Coast, West Antarctica. Based on previous observations and numerical studies, two surface camps, Upstream B (83.5 degrees S, 136.1 degrees W) and South Camp (84.5 degrees S, 134.3 degrees W), were established. Ground-based remote sensing equipment(sodar and RASS), along with conventional observations, were used. Combining the analyses of surface observations and wind and temperature profiles at the above camps, the following picture for the cross-sectional structure of the confluence zone emerges. A relatively cold katabatic airflow, which probably comes from East Antarctica, occupies the layer between the surface and roughly 500 m AGL. Low-level jets are present below 200 m AGL and are stronger near the Transantarctic Mountains. Diurnal variation is present in this cold drainage flow and decreases toward the Transantarctic Mountains. Weak-inversion-layer tops are found near 500 m AGL, which is roughly equal to the depth of the cold katabatic Bow. The warmer West Antarctic katabatic airflow overlies the cold drainage Bow from East Antarctica and has a depth of approximately 1000 m at Upstream B and more than 1500 m at South Camp; this is caused by blocking of the converging West Antarctic airflow by the Transantarctic Mountains. This warm flow originates near the surface far upslope in the vicinity of Byrd Station (80 degrees S, 120 degrees W). A baroclinic zone, formed where the two drainage flows are horizontally adjacent, appears to become unstable with some frequency to generate mesoscale cyclones.</t>
  </si>
  <si>
    <t>OHIO STATE UNIV, ATMOSPHER SCI PROGRAM, COLUMBUS, OH 43210 USA</t>
  </si>
  <si>
    <t>Bromwich, DH (corresponding author), OHIO STATE UNIV, BYRD POLAR RES CTR, POLAR METEOROL GRP, 1090 CARMACK RD, 108 SCOTT HALL, COLUMBUS, OH 43210 USA.</t>
  </si>
  <si>
    <t>45 BEACON ST, BOSTON, MA 02108-3693, UNITED STATES</t>
  </si>
  <si>
    <t>1520-0493</t>
  </si>
  <si>
    <t>10.1175/1520-0493(1996)124&lt;0462:AOSOTK&gt;2.0.CO;2</t>
  </si>
  <si>
    <t>UB903</t>
  </si>
  <si>
    <t>WOS:A1996UB90300007</t>
  </si>
  <si>
    <t>Francis, MP</t>
  </si>
  <si>
    <t>Geographic distribution of marine reef fishes in the New Zealand region</t>
  </si>
  <si>
    <t>NEW ZEALAND JOURNAL OF MARINE AND FRESHWATER RESEARCH</t>
  </si>
  <si>
    <t>reef fish; biogeography; distribution; principal components analysis; diversity; species associations</t>
  </si>
  <si>
    <t>SOUTH-PACIFIC; ISLANDS; AUCKLAND; OCEAN</t>
  </si>
  <si>
    <t>The geographic distributions of 375 reef and reef-associated fishes are reported for 16 regions ranging from Norfolk and Kermadec Islands in the north to Macquarie Island in the south. Species diversity was greatest at Norfolk Island (228 species) and lowest at Macquarie Island (6 species). Diversity declined linearly with increasing latitude. Most species were either widespread or had very restricted distributions. Widespread species generally ranged from Three Kings Islands to Stewart Island. The most widespread species occurred in 14 of the 16 regions. Species with restricted distributions were mainly tropical or subtropical species that occurred at one or more of Norfolk Island, Kermadec Islands, and North-East North Island. Principal Components Analysis (PCA) identified eight groups of regions with similar species compositions. These eight groups reflected the latitudinal variation in sea surface temperature. Seven species distributional groups were recognised. Tropical (167 species) and antarctic (4 species) groups were identified using distributional data from the literature. A PCA ordination was carried out on the remaining 204 species and five further species groups were identified: subtropical (77 species), warm temperate (32), widespread (81), cool temperate (10), and subantarctic (4).</t>
  </si>
  <si>
    <t>Francis, MP (corresponding author), NATL INST WATER &amp; ATMOSPHER RES LTD,POB 14-901,WELLINGTON,NEW ZEALAND.</t>
  </si>
  <si>
    <t>0028-8330</t>
  </si>
  <si>
    <t>NEW ZEAL J MAR FRESH</t>
  </si>
  <si>
    <t>N. Z. J. Mar. Freshw. Res.</t>
  </si>
  <si>
    <t>10.1080/00288330.1996.9516695</t>
  </si>
  <si>
    <t>UP288</t>
  </si>
  <si>
    <t>WOS:A1996UP28800004</t>
  </si>
  <si>
    <t>Bonafe, U; Dalpane, E; Georgiadis, T; Pitacco, A</t>
  </si>
  <si>
    <t>Preliminary analysis of surface radiation measurements recorded at the Nansen ice sheet (Antarctica)</t>
  </si>
  <si>
    <t>An experiment on radiation and surface energy balance was conducted during the 9th Italian expedition in Antarctica at the Nansen ice sheet, a glacier situated close to the Italian base at Terra Nova Bay, to correlate surface balances to the formation and development of katabatic winds. Measurements were taken by radiometers covering the whole spectra of solar and terrestrial emissions and by fast sensors of atmospheric wind velocity and humidity for the application of the eddy correlation technique. A preliminary analysis of the radiometric data collected in order to quantify the major components of radiative energy balance during the Antarctic summer in clear-sky conditions is reported and discussed. The findings show the very low available energy (mean about 1 W/m(2)), in terms of net radiation, for the physical processes such as sensible- and latent-heat fluxes. Long-wave radiation balance was applied to estimate the reliability of the Swinbank's parametrization, relative to general conditions of the atmosphere.</t>
  </si>
  <si>
    <t>Bonafe, U (corresponding author), CNR,FISBAT,VIA GOBETTI 101,I-40129 BOLOGNA,ITALY.</t>
  </si>
  <si>
    <t>Georgiadis, Teodoro/AAH-4342-2019; Georgiadis, Teodoro/I-5666-2012; Pitacco, Andrea/K-9152-2013</t>
  </si>
  <si>
    <t>Georgiadis, Teodoro/0000-0002-3103-038X; Georgiadis, Teodoro/0000-0002-3103-038X; Pitacco, Andrea/0000-0002-7260-6242</t>
  </si>
  <si>
    <t>10.1007/BF02509281</t>
  </si>
  <si>
    <t>UK481</t>
  </si>
  <si>
    <t>WOS:A1996UK48100010</t>
  </si>
  <si>
    <t>Chandrasekar, B; Troyer, DA; Venkatraman, JT; Fernandes, G</t>
  </si>
  <si>
    <t>Tissue specific regulation of transforming growth factor beta by omega-3 lipid-rich krill oil in autoimmune murine lupus</t>
  </si>
  <si>
    <t>NUTRITION RESEARCH</t>
  </si>
  <si>
    <t>murine lupus; omega-6 lipids; omega-3 lipids; krill oil; transforming growth factor beta; oncogenes</t>
  </si>
  <si>
    <t>N-3 FATTY-ACIDS; EICOSAPENTAENOIC ACID; FISH OIL; LYMPHOCYTES-T; MESSENGER-RNA; DISEASE; MICE; INHIBITION; FACTOR-BETA-1; SUPPRESSION</t>
  </si>
  <si>
    <t>We have previously reported that hybrid New Zealand female mice [(NZBxNZW) F-1 or B/W) fed a diet enriched in omega-3 lipid-rich fish oil vs. omega-6 lipid-rich corn oil show delayed development of autoimmune lupus nephritis and longer life span. The present study was carried out to explore the possible beneficial effects of oil from Antarctic krill (Euphausia superba) as an alternative source of omega-3 lipids. Weanling B/W mice were fed a nutritionally adequate semipurified diet supplemented with either 10% (wt/wt) krill oil (KO) or corn oil (CO). Cross-sectional studies were carried out on kidneys and spleens at 3.5 and 6.5 months of age. Our results indicate that KO prolonged life span (CO, 266.7 days +/- 12.5; KO, 330.2 days +/- 19.2; P &lt; 0.001) and delayed the onset of proteinuria. Splenocytes from KO mice displayed greater proliferative responses to mitogen (concavalin A), and significantly lower Pgp-1(+) cells in both CD4(+) and CD8(+) T cell subsets. Lipid extracts of splenocytes from KO fed mice revealed higher levels of eicosapentaenoic (20:5 omega-3; EPA) and docosahexaenoic (22:6 omega-3; DHA) acids; EPA suppresses prostaglandin synthesis. Further, Northern blot analysis showed decreased expression of the oncogene c-ras (1.5-fold, P &lt; 0.05) in the spleens of KO fed mice. The expression of transforming growth factor beta 1 (TGF beta 1) was higher in spleen cell extracts (3.5-fold; P &lt; 0.025), but lower in kidney extracts (5.97 fold; P &lt; 0.025) of KO fed mice. The data indicate that dietary supplementation with KO modulates expression of TGF beta in an organ specific manner. In the spleen, TGF beta could be immunosuppressive, whereas its expression in the kidney may be pathological and proinflammatory. In summary, dietary KO, like fish oil, can suppress the development of autoimmune murine lupus, and its effects on inflammatory mediators are organ specific.</t>
  </si>
  <si>
    <t>UNIV TEXAS,HLTH SCI CTR,DEPT MED,SAN ANTONIO,TX 78284; UNIV TEXAS,HLTH SCI CTR,DEPT PATHOL,SAN ANTONIO,TX 78284</t>
  </si>
  <si>
    <t>University of Texas System; University of Texas Health Science Center at San Antonio; University of Texas System; University of Texas Health Science Center at San Antonio</t>
  </si>
  <si>
    <t>0271-5317</t>
  </si>
  <si>
    <t>NUTR RES</t>
  </si>
  <si>
    <t>Nutr. Res.</t>
  </si>
  <si>
    <t>10.1016/0271-5317(96)00030-9</t>
  </si>
  <si>
    <t>UB311</t>
  </si>
  <si>
    <t>WOS:A1996UB31100013</t>
  </si>
  <si>
    <t>Hodkinson, ID; Coulson, SJ; Webb, NR; Block, W; Strathdee, AT; Bale, JS; Worland, MR</t>
  </si>
  <si>
    <t>Temperature and the biomass of flying midges (Diptera: Chironomidae) in the high Arctic</t>
  </si>
  <si>
    <t>OIKOS</t>
  </si>
  <si>
    <t>We tested the hypothesis that habitat temperature is the driving variable determining both the short-term and seasonal patterns of abundance (biomass) of Eying adult non-biting midges (Chironomidae) in the high Arctic. Malaise traps were used to record the Eight activity patterns of adult chironomids during the 1992 and 1993 seasons at two contrasting sites, a polar semi-desert and a tundra heath adjacent to Ny Angstrom lesund, Spitsbergen, Svalbard. The relationship between flight activity, measured as chironomid biomass captured, and macro and microclimatic parameters was examined. Mean and minimum screen temperatures were the best single predictors of chironomid activity. Best subsets regression was used to establish predictive relationships between biomass captured and climatic parameters for each site. Again, macroclimatic temperature variables emerged as the best predictors, together with much smaller contributions from relative humidity and precipitation. The species composition of the chironomid community changed as the summer progressed and the 'average' individual became smaller. However, when cumulative biomass captured per trap was plotted against cumulative day degrees above zero, starting at snow melt, the relationship on both sites in 1992, an average year, was approximately linear or at most slightly curved. This suggested that biomass capture was mainly a function of temperature and time. By contrast, in 1993, the warmest year on record (1961-93), the initial response was again almost linear but later became asymptotic, suggesting that the supply of chironomids available for capture was depleted, despite suitably high temperatures. This contrast between years (100 day degrees) provided an opportune analogue for the likely effects of climate warming on chironomid activity. The implications for the food supply of tundra-breeding birds are discussed in the context of the known emergence patterns of Arctic chironomids.</t>
  </si>
  <si>
    <t>NERC,INST TERR ECOL,FURZEBROOK RES STN,WAREHAM BH20 5AS,DORSET,ENGLAND; NERC,BRITISH ANTARCTIC SURVEY,CAMBRIDGE CB3 0ET,ENGLAND; UNIV BIRMINGHAM,SCH BIOL SCI,BIRMINGHAM B15 2TT,W MIDLANDS,ENGLAND</t>
  </si>
  <si>
    <t>UK Research &amp; Innovation (UKRI); Natural Environment Research Council (NERC); UK Centre for Ecology &amp; Hydrology (UKCEH); UK Research &amp; Innovation (UKRI); Natural Environment Research Council (NERC); NERC British Antarctic Survey; University of Birmingham</t>
  </si>
  <si>
    <t>0030-1299</t>
  </si>
  <si>
    <t>Oikos</t>
  </si>
  <si>
    <t>10.2307/3546247</t>
  </si>
  <si>
    <t>UL869</t>
  </si>
  <si>
    <t>WOS:A1996UL86900011</t>
  </si>
  <si>
    <t>On interannual variability of the Arctic Ocean winter baroclinic currents</t>
  </si>
  <si>
    <t>SEA-ICE; CIRCULATION; SIMULATION; SYSTEM</t>
  </si>
  <si>
    <t>Diagnostic simulations of currents and sea surface level were carried out by mean winter 1973 - 1978 temperature and salinity of the Arctic Ocean (AB). The Transpolar current, anticyclonic gyre in the central area of the ocean, water level elevation to the north - north-west from the Greenland are the permanent elements of the AO circulation. Interannual variability of the surface thermohaline currents manifests in variation of their intensity, change of position of the Transpolar current after its separation from the continental slope, formation of separate eddies of circulation. The main near-bottom mass transport is concentrated in areas with significant variations of bottom topography. In interior regions of the Arctic Ocean the currents are weak. Change of the circulation sign with depth is typical for some areas; a more frequently observed phenomena is when the surface and near-bottom currents are directed at an angle to each other.</t>
  </si>
  <si>
    <t>Polyakov, IV (corresponding author), ARCTIC &amp; ANTARCTIC RES INST,ST PETERSBURG 199226,RUSSIA.</t>
  </si>
  <si>
    <t>UL484</t>
  </si>
  <si>
    <t>WOS:A1996UL48400003</t>
  </si>
  <si>
    <t>Legarreta, L; Uliana, MA</t>
  </si>
  <si>
    <t>The Jurassic succession in west-central Argentina: Stratal patterns, sequences and paleogeographic evolution</t>
  </si>
  <si>
    <t>SOUTH-AMERICA; ANTARCTIC PENINSULA; NEUQUEN BASIN; BIOSTRATIGRAPHY; MARGIN; FACIES</t>
  </si>
  <si>
    <t>Jurassic rocks in west-central Argentina are predominantly marine and marginal-marine siliciclastics, associated with prominent but volumetrically subordinate carbonates and evaporites. Facies developments were ruled by paleogeographic persistence within the southern-infratropical latitude belt (within 40-50 degrees S) and by siliciclastic derivation from the Patagonian hinterland to the southwest. Minor volcanic and volcaniclastic supply arrived from the west, out of a magmatic belt related to Circum-Pacific convergence. Timing of the main marine-flooding events and general correspondence with the high-rank stratal packaging recorded in western North America, suggest that global eustasy was also a factor in controlling the local stratigraphic record. Early Jurassic sedimentation occurred within a series of semi-isolated depocentres linked to fault-bounded Triassic troughs. The Sinemurian-Toarcian deposits record depocentre expansion and coalescence. These trends were coeval with progressively more widespread marine invasions from the northwest and west, leading to an elongate marine seaway which connected central Patagonia with the Pacific domain. During the Aalenian-Bajocian the region was subject to a more subdued tectonism and the foreland side of the basin became fringed by an extensive elastic embankment. Bathonian and Early Callovian were times when coarse clastics prograded into the basin, while the marine embayment shrank as a result of stepwise forced regressions. During Late Callovian to Oxfordian globally rising sea-level, the depocentre witnessed the appearance of cosmopolitan invertebrates and a stratal pattern of basin widening and depositional underbalance, that promoted cratonward onlap and inception of widespread carbonate deposition. Ooidal-coralline carbonate development was terminated after a relatively sudden (Messinian-style) event that desiccated a large tract of the Andean basin, and favored massive precipitation of anhydrite. In the course of the Kimmeridgian the evaporite basin was largely flooded by siliciclastics and turned into a broad and featureless mudflat-salina complex, linked to a widespread erg and to an ephemeral drainage system. By the Tithonian, at a period of peak oceanic stand, marine connection was reinstated and recorded as the most widespread Jurassic transgression across the Neuquen-Aconcagua embayment. Shelfal deposition consisted of molluscs and ooid-dominated carbonate terraces that grew in pulses tuned to eustatic fluctuations. Like in other prolific petroleum provinces around the world the Tithonian basinal strata involve widespread euxinic deposits featuring unusually high organic content.</t>
  </si>
  <si>
    <t>Legarreta, L (corresponding author), ASTRA CAPSA EXPLORAT &amp; PROD,TUCUMAN 744,PISO 10,RA-1049 BUENOS AIRES,DF,ARGENTINA.</t>
  </si>
  <si>
    <t>10.1016/0031-0182(95)00042-9</t>
  </si>
  <si>
    <t>UE664</t>
  </si>
  <si>
    <t>WOS:A1996UE66400006</t>
  </si>
  <si>
    <t>Kito, K; Shishida, Y; Ohyama, Y</t>
  </si>
  <si>
    <t>New species of the genus Eudorylaimus Andrassy, 1959 (Nematoda: Qudsianematidae) from East Antarctica</t>
  </si>
  <si>
    <t>Eudorylaimus shirasei sp. nov. is described as the seventh member of the genus in the Antarctic region. The specimens were found among green algae collected near the Molodezhnaya Station of Russia, and in moss from Cape Ryugu on the Prince Olav Coast, East Antarctica. This species resembles E. similis (de Man, 1876), E. coniceps Loof, 1975 and E. imitatoris Gagarin, 1982, but differs from them in the shape of the tail and some other characteristics on the lip region, odontostyle, spicules and precloacal supplements. It is also similar to three species known from females, E. eremitus (Thorne, 1939), E. jurassicus (Altherr, 1953) and E. altherri Tjepkema et al., 1971, but differs in the features of the body length, lip region, amphids, odontostyle and vulva. The present species has multinucleate intestinal cells, which have not been so far reported in Eudorylaimus. It is possible that the multinucleation of intestinal cells has been overlooked in the previously known species of the genus.</t>
  </si>
  <si>
    <t>NATL INST POLAR RES,TOKYO 173,JAPAN; SAPPORO MED UNIV,SCH MED,DEPT BIOL,SAPPORO,HOKKAIDO 060,JAPAN; GUNMA AGR RES CTR,MAEBASHI,GUMMA 371,JAPAN</t>
  </si>
  <si>
    <t>Research Organization of Information &amp; Systems (ROIS); National Institute of Polar Research (NIPR) - Japan; Sapporo Medical University</t>
  </si>
  <si>
    <t>10.1007/BF02329204</t>
  </si>
  <si>
    <t>TW041</t>
  </si>
  <si>
    <t>WOS:A1996TW04100002</t>
  </si>
  <si>
    <t>Chown, SL</t>
  </si>
  <si>
    <t>Kelp degradation by Paractora trichosterna (Thomson) (Diptera: Helcomyzidae) at sub-Antarctic South Georgia</t>
  </si>
  <si>
    <t>MACROCYSTIS-PYRIFERA; STRANDED KELP; ISLANDS</t>
  </si>
  <si>
    <t>The Diptera are one of the dominant insect consumer groups on sub-Antarctic islands and are thought to contribute significantly to terrestrial ecological processes at many of these islands. The life-cycle of Paractora trichosterna and its contribution to kelp degradation at Husvik Harbour, South Georgia were therefore investigated in the laboratory and in two artificial wrack beds in the field. Duration of the larval stage was approximately 2 months at 10 degrees C, during which time larvae attained a maximum individual mass of ca. 90 mg. Larvae had a relative consumption rate of 0.734 mg dry mass kelp mg dry mass larva(-1) day(-1). Based on this rate and information on larval densities of P. trichosterna, and a smaller species, Antrops truncipennis, kelp consumption was estimated to be 714-870 g dry mass kelp m(-2) over the 7-week study period. During this time, kelp dry biomass declined to 30% of its original value, both in a bed protected from trampling by vertebrates and in an exposed one. P. trichosterna was directly responsible for 12% of this loss in the protected bed and 20% in the exposed one. A. truncipennis was responsible for an additional 3% loss in the exposed bed and 8% in the protected one. These fly species therefore contributed significantly to kelp degradation. Differences in biomass of the larvae and adults of the two species between the beds suggested that P. trichosterna prefers more exposed wrack than does A. truncipennis.</t>
  </si>
  <si>
    <t>UNIV PRETORIA, DEPT ZOOL &amp; ENTOMOL, PRETORIA 0002, SOUTH AFRICA.</t>
  </si>
  <si>
    <t>Chown, Steven L/H-3347-2011; Chown, Steven/ABD-7646-2021</t>
  </si>
  <si>
    <t>1432-2056</t>
  </si>
  <si>
    <t>10.1007/s003000050042</t>
  </si>
  <si>
    <t>WOS:A1996TW04100003</t>
  </si>
  <si>
    <t>Davis, LS; Boersma, PD; Court, GS</t>
  </si>
  <si>
    <t>Satellite telemetry of the winter migration of Adelie penguins (Pygoscelis adeliae)</t>
  </si>
  <si>
    <t>SURVIVAL; TRACKING</t>
  </si>
  <si>
    <t>Adelie penguins (Pygoscelis adeliae), after breeding in Antarctica during the austral summer, undergo a winter migration before returning to the breeding grounds 8 months later. It is the major source of adult mortality, with about a quarter of them not returning. Here we describe the first attempt to track the winter migration of Adi lie penguins using satellite telemetry. Transmitters were attached to two penguins on 16 February 1991 after their post-breeding moult at Cape Bird, Ross Island, Antarctica. Transmissions were received from one penguin (bird #1) for 4.4 months, during which time it travelled 2792.6 km from the rookery (nearly 1500 km straight-line distance). Transmissions were received from the other penguin (bird #2) for 2.5 months during which time it followed a path remarkably similar to that of bird #1. The penguins travelled northwards up the coast of Victoria Land, keeping within 100 km of the coast, rounding Cape Adare soon after 29 March and were midway between the Balleny Islands and the Antarctic coast on 3 May. Thereafter, the record from bird #1 shows that it travelled further westwards until, when opposite the Mastusevich Glacier Tongue of the Mastusevich Glacier, it turned due north and moved away from the coast. By 29 June, when transmissions ended, its progression had slowed and it was northwest of the Balleny Islands near a zone where pack ice covered 75% of the surface of the sea. Two novel points that arise from this study are: (1) that Adelie penguins from Cape Bird undergo winter migrations of not less than 5000 km, and (2) that they may be travelling to common overwinter feeding grounds.</t>
  </si>
  <si>
    <t>UNIV WASHINGTON,DEPT ZOOL,SEATTLE,WA 98195</t>
  </si>
  <si>
    <t>Davis, LS (corresponding author), UNIV OTAGO,DEPT ZOOL,POB 56,DUNEDIN,NEW ZEALAND.</t>
  </si>
  <si>
    <t>Davis, Lloyd/HJI-3533-2023</t>
  </si>
  <si>
    <t>10.1007/BF02329210</t>
  </si>
  <si>
    <t>WOS:A1996TW04100008</t>
  </si>
  <si>
    <t>Duane, AM</t>
  </si>
  <si>
    <t>Palynology of the Byers Group (Late Jurassic Early Cretaceous) of Livingston and Snow Islands, Antarctic Peninsula: Its biostratigraphical and palaeoenvironmental significance</t>
  </si>
  <si>
    <t>SEDIMENTS; ENGLAND</t>
  </si>
  <si>
    <t>The Byers Group, exposed on Byers Peninsula, Livingston Island and Snow Island, Antarctica, is a mudstone-dominated sequence deposited in a fore-are setting. Palynological studies on parts of the Byers Group have provided new data on Early Cretaceous biostratigraphy, palaeoenvironments and palaeoclimate. Dinoflagellate cyst assemblages date the President Beaches Formation as latest Early Berriasian-Berriasian, and a latest Berriasian-earliest Valanginian to Middle Valanginian age is suggested for the Chester Cone Formation. The boundary between the President Beaches and Chester Cone formations is dated as latest Berriasian. Dinoflagellate cyst assemblages permit correlation of the marine mudstones from Snow Island (President Head) within the Byers Group stratigraphy of Byers Peninsula. A marginal, shallow-marine palaeoenvironment is indicated by the palynological content of the Byers Group. Occasionally, there is evidence of slightly deeper marine influence within the President Beaches Formation. The Chester Cone Formation records increased terrestrial influence and possibly exhibits a non-marine signature towards the top of the sequence. Parts of the Chester Cone Formation are affected by reworking. A temperate palaeoclimate with occasional high humidity is suggested for the Byers Group. The land vegetation probably consisted of a coniferous forest with abundant podocarps and araucarians, a fern understorey and minor amounts of lycopods and bryophytes. The Byers Group palynoflora shows strongest affiliation to those from the Mesozoic of Australia and southern South America, although marked provincialism is evident within the Valanginian marine microplankton content.</t>
  </si>
  <si>
    <t>Duane, AM (corresponding author), BRITISH ANTARCTIC SURVEY,NERC,HIGH CROSS,MADINGLEY RD,CAMBRIDGE CB3 0ET,ENGLAND.</t>
  </si>
  <si>
    <t>10.1016/0034-6667(95)00094-1</t>
  </si>
  <si>
    <t>UD478</t>
  </si>
  <si>
    <t>WOS:A1996UD47800012</t>
  </si>
  <si>
    <t>Satake, K; Tanaka, A; Kimura, K</t>
  </si>
  <si>
    <t>Accumulation of lead in tree trunk bark pockets as pollution time capsules</t>
  </si>
  <si>
    <t>bark pocket; lead; heavy metal; monitoring; year ring</t>
  </si>
  <si>
    <t>ANTARCTIC ICE; CEDAR BARK; RINGS; ATLANTA; XYLEM; JAPAN</t>
  </si>
  <si>
    <t>The concentration of lead in bark pockets of tree trunks was investigated for its potential use as an archival indicator of pollution. The bark pockets investigated were those of a conifer, Cryptomeria japonica, formed around 1760-1780 (235-255 years ago) at Nikko about 100 km north of Tokyo, and around 1786-1809 (186-209 years ago) on Yakushima Island, located in a remote southern region of Japan. The lead concentrations in these C. japonica bark pockets, representing the total lead accumulation during a period of about 20 years at each site, were 0.1 mu g Pb g(-1) at Nikko and 0.22 mu g Pb g(-1) at Yakushima. In contrast, the lead concentration in the outer bark of C. japonica at the present time is about 150 mu g Pb g(-1) at Nikko (1990) and 1.4 mu g Pb g(-1) at Yakushima (1992). The use of leaded gasoline, the main source of lead in the atmosphere, was initiated in Japan in 1949 and reached a maximum during 1960-1965. As the production of leaded gasoline was stopped in 1987, the lead concentration in the outer bark represents the total for a period of about 40 years. Therefore, these results suggest an increase in lead pollution of about three orders of magnitude at Nikko, which is relatively close to Tokyo, and one order of magnitude at Yakushima, which is relatively remote.</t>
  </si>
  <si>
    <t>Satake, K (corresponding author), NATL INST ENVIRONM STUDIES,ONOGAWA 16-2,TSUKUBA,IBARAKI 305,JAPAN.</t>
  </si>
  <si>
    <t>10.1016/0048-9697(95)04955-X</t>
  </si>
  <si>
    <t>TZ635</t>
  </si>
  <si>
    <t>WOS:A1996TZ63500005</t>
  </si>
  <si>
    <t>Most Antarctic Sea ice to disappear with greenhouse</t>
  </si>
  <si>
    <t>TY415</t>
  </si>
  <si>
    <t>WOS:A1996TY41500008</t>
  </si>
  <si>
    <t>Rust, DM; Murphy, G; Strohbehn, K; Keller, CU</t>
  </si>
  <si>
    <t>Balloon-borne polarimetry</t>
  </si>
  <si>
    <t>SOLAR PHYSICS</t>
  </si>
  <si>
    <t>International Workshop on Solar Polarization</t>
  </si>
  <si>
    <t>MAY 08-12, 1995</t>
  </si>
  <si>
    <t>ST PETERSBURG, RUSSIA</t>
  </si>
  <si>
    <t>stratospheric balloon; Antarctica; vector polarimetry; flares</t>
  </si>
  <si>
    <t>Far about two weeks in 1995, the balloon-borne Flare Genesis Experiment will continuously observe the Sun well above the turbulent, image blurring layers of the Earth's atmosphere. The polarization-free 80 cm telescope will supply images to a liquid-crystal based vector magnetograph, which will measure magnetic features at a resolution of 0.2 arcsec. An electrically tunable lithium-niobate Fabry-Perot provides a spectral resolution of about 0.015 nm. In a follow-up series of Antarctic balloon flights, the Flare Genesis Experiment (FGE) will provide unprecedented details about sunspots, flares, magnetic elements, filaments, and the quiet solar atmosphere.</t>
  </si>
  <si>
    <t>NATL OPT ASTRON OBSERV,NATL SOLAR OBSERV,TUCSON,AZ 85726</t>
  </si>
  <si>
    <t>National Optical Astronomy Observatory; National Solar Observatory</t>
  </si>
  <si>
    <t>Rust, DM (corresponding author), JOHNS HOPKINS UNIV,APPL PHYS LAB,JOHNS HOPKINS RD,LAUREL,MD 20723, USA.</t>
  </si>
  <si>
    <t>Keller, Christoph/0000-0002-1368-841X</t>
  </si>
  <si>
    <t>0038-0938</t>
  </si>
  <si>
    <t>SOL PHYS</t>
  </si>
  <si>
    <t>Sol. Phys.</t>
  </si>
  <si>
    <t>10.1007/BF00146652</t>
  </si>
  <si>
    <t>UB698</t>
  </si>
  <si>
    <t>WOS:A1996UB69800035</t>
  </si>
  <si>
    <t>Gallienne, CP; Robins, DB; Pilgrim, DA</t>
  </si>
  <si>
    <t>Measuring abundance and size distribution of zooplankton using the optical plankton counter in underway mode</t>
  </si>
  <si>
    <t>UNDERWATER TECHNOLOGY</t>
  </si>
  <si>
    <t>The Optical Plankton Counter (OPC) is an optical instrument capable of large scale, rapid and continuous counting and sizing of zooplankton. A towed and a laboratory version of the instrument is available. A novel application of the laboratory model, in underway mode using a ship's uncontaminated sea-water supply, is the subject of this paper. The work was carried out aboard the RRS James Clark Ross, the British Antarctic Survey (BAS) research and supply vessel, on her annual voyage south from the UK to the Falkland Islands during September and October 1995. The instrument and its application are described, together with a review of some of the operational issues arising from such an application of the instrument. Samples of the data are presented, to illustrate the scale of sampling possible with the system compared with traditional methods. Some validation data from laboratory microscopic taxonomic analysis are also presented.</t>
  </si>
  <si>
    <t>PLYMOUTH MARINE LAB,PLYMOUTH PL1 3DH,DEVON,ENGLAND</t>
  </si>
  <si>
    <t>Plymouth Marine Laboratory</t>
  </si>
  <si>
    <t>Gallienne, CP (corresponding author), UNIV PLYMOUTH,INST MARINE STUDIES,DRAKE CIRCUS,PLYMOUTH PL4 8AA,DEVON,ENGLAND.</t>
  </si>
  <si>
    <t>SOC UNDERWATER TECHNOLOGY</t>
  </si>
  <si>
    <t>76 MARK LANE, LONDON, ENGLAND EC3R 7JN</t>
  </si>
  <si>
    <t>0141-0814</t>
  </si>
  <si>
    <t>UNDERWATER TECHNOL</t>
  </si>
  <si>
    <t>Underw. Technol.</t>
  </si>
  <si>
    <t>10.3723/175605496783328493</t>
  </si>
  <si>
    <t>UN707</t>
  </si>
  <si>
    <t>WOS:A1996UN70700004</t>
  </si>
  <si>
    <t>Graham, JD; Roberts, JT; Brown, LA; Vaida, V</t>
  </si>
  <si>
    <t>Uptake of chlorine dioxide by model polar stratospheric cloud surfaces: Ultrahigh-vacuum studies</t>
  </si>
  <si>
    <t>ANTARCTIC OZONE DEPLETION; NEAR-ULTRAVIOLET SPECTROSCOPY; MICROPOROUS AMORPHOUS ICE; COLUMN ABUNDANCES; MATRIX-ISOLATION; MCMURDO STATION; OCLO; OCIO; ABSORPTION; H2O</t>
  </si>
  <si>
    <t>An investigation of the interaction of chlorine dioxide (OClO) with the surface of ice is reported. Experiments were carried out under ultrahigh vacuum (UHV) on films between 10 and 100 water monolayers thick. The initial OClO adsorption probability on ice at 100 K is high, approaching unity on both the crystalline and amorphous surfaces. At low coverages, OClO is quantitatively incorporated into the ice bulk, where it resides until sublimation of the ice film near 185 K. An adsorbed state of OClO is formed at moderate exposures, Chlorine dioxide desorbs from ice at approximately 130 K; desorption is first order, with an activation energy equal to 23 kJ mol(-1) and a prefactor of 2 x 10(9) s(-1). At high exposures, OClO condenses to form a multilayer film, which sublimes near 135 K; the sublimation energy is 38 kJ mol(-1). If adsorbed OClO is covered with an ice film 13 monolayers thick, OClO is trapped within the film, and desorption is completely suppressed until the onset of ice sublimation.</t>
  </si>
  <si>
    <t>UNIV MINNESOTA,DEPT CHEM,MINNEAPOLIS,MN 55455; UNIV COLORADO,DEPT CHEM &amp; BIOCHEM,BOULDER,CO 80309</t>
  </si>
  <si>
    <t>University of Minnesota System; University of Minnesota Twin Cities; University of Colorado System; University of Colorado Boulder</t>
  </si>
  <si>
    <t>Vaida, Veronica/N-6069-2014</t>
  </si>
  <si>
    <t>FEB 22</t>
  </si>
  <si>
    <t>10.1021/jp9516654</t>
  </si>
  <si>
    <t>TX257</t>
  </si>
  <si>
    <t>WOS:A1996TX25700046</t>
  </si>
  <si>
    <t>Brown, LA; Vaida, V; Hanson, DR; Graham, JD; Roberts, JT</t>
  </si>
  <si>
    <t>Uptake of chlorine dioxide by model PSCs under stratospheric conditions</t>
  </si>
  <si>
    <t>NEAR-ULTRAVIOLET SPECTROSCOPY; COLUMN ABUNDANCES; MATRIX-ISOLATION; MCMURDO STATION; OZONE DEPLETION; OCLO; KINETICS; OCIO; ICE; WATER</t>
  </si>
  <si>
    <t>The uptake of chlorine dioxide by ice at temperatures approaching those needed for PSC formation in the Antarctic stratosphere was studied. The two approaches used in this investigation involved modeling the surface coverage using kinetic parameters obtained in an ultrahigh-vacuum surface experiment and comparing these results to the uptake measured in a flow tube apparatus. For an OClO gas phase concentration of 5 x 10(10) molecules/cm(3), a surface coverage of approximate to 2 x 10(-4+/-1) monolayers of OClO was estimated on the ice at 189 K from both methods. For an average OClO concentration in the Antarctic stratosphere of 2 x 10(9) molecules/cm(3), a surface coverage of 7 x 10(-6+/-1) monolayers of OClO on PSCs is predicted.</t>
  </si>
  <si>
    <t>UNIV COLORADO,DEPT CHEM &amp; BIOCHEM,BOULDER,CO 80309; NOAA,AERON LAB,BOULDER,CO 80303; UNIV MINNESOTA,DEPT CHEM,MINNEAPOLIS,MN 55455</t>
  </si>
  <si>
    <t>University of Colorado System; University of Colorado Boulder; National Oceanic Atmospheric Admin (NOAA) - USA; University of Minnesota System; University of Minnesota Twin Cities</t>
  </si>
  <si>
    <t>10.1021/jp951664b</t>
  </si>
  <si>
    <t>WOS:A1996TX25700047</t>
  </si>
  <si>
    <t>Peck, LS</t>
  </si>
  <si>
    <t>Metabolism and feeding in the Antarctic brachiopod Liothyrella uva: A low energy lifestyle species with restricted metabolic scope</t>
  </si>
  <si>
    <t>PROCEEDINGS OF THE ROYAL SOCIETY B-BIOLOGICAL SCIENCES</t>
  </si>
  <si>
    <t>DYNAMIC ACTION SDA; ARTICULATE BRACHIOPODS; PROTEIN-SYNTHESIS; SEAWATER; AMMONIA; CRUSTACEA; BRODERIP; VOLUMES; MARINE</t>
  </si>
  <si>
    <t>The effect of feeding on metabolism (specific dynamic action; SDA); was assessed in the articulate brachiopod Liothyrella uva (Broderip, 1833) at Signy Island, Antarctica. The response was low and on a much longer timescale than previously reported SDA responses. Oxygen consumption rose post-prandially to a peak which was 1.64 x higher than the prefeeding basal metabolic rate. The response peaked on the 5(th) day and returned to basal levels on the 18(th) day after feeding. Maximum metabolic scope was therefore restricted, and was 0.41 mu molO(2) h(-1) (24.5 microwatts) for a 290 mg ash-free dry mass individual. Unusually ammonia excretion was little affected by feeding, except for a short sharp peak on the 4(th) post-prandial day. Metabolic O:N ratios were very low, ranging from 2.9 to 6.6 and indicated an almost sole use of protein to fuel metabolism throughout. Urea excretion showed no pattern in relation to feeding, and accounted for around 7% of nitrogen excreted. It is suggested that metabolic scope is limited in L. uva for two reasons: because it has evolved to live at low temperatures and because of phylogenetic limitations related to articulate brachiopod lifestyles.</t>
  </si>
  <si>
    <t>Peck, LS (corresponding author), BRITISH ANTARCTIC SURVEY, NERC, HIGH CROSS, CAMBRIDGE CB3 0ET, ENGLAND.</t>
  </si>
  <si>
    <t>0962-8452</t>
  </si>
  <si>
    <t>P ROY SOC B-BIOL SCI</t>
  </si>
  <si>
    <t>Proc. R. Soc. B-Biol. Sci.</t>
  </si>
  <si>
    <t>10.1098/rspb.1996.0035</t>
  </si>
  <si>
    <t>Biology; Ecology; Evolutionary Biology</t>
  </si>
  <si>
    <t>Life Sciences &amp; Biomedicine - Other Topics; Environmental Sciences &amp; Ecology; Evolutionary Biology</t>
  </si>
  <si>
    <t>TZ473</t>
  </si>
  <si>
    <t>WOS:A1996TZ47300015</t>
  </si>
  <si>
    <t>Ravishankara, AR; Hanson, DR</t>
  </si>
  <si>
    <t>Differences in the reactivity of Type I polar stratospheric clouds depending on their phase</t>
  </si>
  <si>
    <t>NITRIC-ACID TRIHYDRATE; SULFURIC-ACID; OZONE DEPLETION; HETEROGENEOUS REACTIONS; ANTARCTIC STRATOSPHERE; INSITU MEASUREMENTS; SULFATE AEROSOLS; VAPOR-PRESSURES; HCL; CHEMISTRY</t>
  </si>
  <si>
    <t>It has been suggested that some Type I polar stratospheric clouds (PSCs) are supercooled liquids containing sulfuric acid, water, and nitric acid. We show that the activation of chlorine over supercooled liquids is comparable to that over solid Type I PSCs at the same temperature. Furthermore, at temperatures within a few degrees of the frost point, the reactions of ClONO2 with HCl and H2O, that of HOCl with HCl, and the hydrolysis of N2O5 would be faster if Type I PSCs are liquid solutions rather than solids. Thus chlorine can be rapidly activated without the formation of solid Type I PSCs.</t>
  </si>
  <si>
    <t>UNIV COLORADO, INST RES ENVIRONM SCI, BOULDER, CO USA; UNIV COLORADO, DEPT CHEM &amp; BIOCHEM, BOULDER, CO 80309 USA</t>
  </si>
  <si>
    <t>Ravishankara, AR (corresponding author), NOAA, AERON LAB, 325 BROADWAY, BOULDER, CO 80303 USA.</t>
  </si>
  <si>
    <t>Ravishankara, Akkihebbal R/A-2914-2011</t>
  </si>
  <si>
    <t>FEB 20</t>
  </si>
  <si>
    <t>D2</t>
  </si>
  <si>
    <t>10.1029/95JD03009</t>
  </si>
  <si>
    <t>TW970</t>
  </si>
  <si>
    <t>WOS:A1996TW97000004</t>
  </si>
  <si>
    <t>Herber, A; Thomason, LW; Dethloff, K; Viterbo, P; Radionov, VF; Leiterer, U</t>
  </si>
  <si>
    <t>Volcanic perturbation of the atmosphere in both polar regions: 1991-1994</t>
  </si>
  <si>
    <t>PINATUBO AEROSOLS; MOUNT-PINATUBO; MT-PINATUBO; STRATOSPHERIC AEROSOL; CERRO HUDSON; ARCTIC HAZE; ERUPTIONS; OZONE; POLLUTION; SATELLITE</t>
  </si>
  <si>
    <t>Long-term measurements by sunphotometers of the spectral dependence of aerosol optical depth are reported for several sites in the Arctic and Antarctic for the period January 1991 through December 1994. In the Antarctic a pronounced increase of atmospheric turbidity was observed at the end of September 1991. The observed wavelength dependence in aerosol optical depth indicated that the increase was due to the presence of fresh and therefore small stratospheric aerosol particles associated with the eruption of Cerro Hudson in August 1991. After the breakdown of the polar vortex in mid-November 1991 we measured a second significant increase of the aerosol optical depth. At this time the 1.0-mu m aerosol optical depth was approximately 0.12 or about 10 times background levels. This second increase is shown to be the result of the influx of Mount Pinatubo aerosols. A similar perturbation of the aerosol optical depth was observed in the Arctic with the return of sunlight in March 1992. However, the increased loading of the Arctic stratosphere by the Pinatubo aerosols was already evident al high northern latitudes in satellite measurements at the end of 1991. Stratospheric Aerosol and Gas Experiment II stratospheric 1.0-mu m optical depth measurements show that meridional transport of Pinatubo aerosol from equatorial to middle and higher latitudes is greatest in the winter/spring hemisphere. This observation explains the observed seasonal trend of aerosol optical depth during the posteruption. A significant decrease of the perturbation by Mount Pinatubo aerosol was observed in both polar regions by the end of 1994. The measured 1.0-mu m aerosol optical depths at this time were only approximate to 0.04; these values exceed the background level by about 0.01-0.02. Therefore the aerosol optical depth values are still slightly higher than during undisturbed conditions. In addition, we show that the occurrence of volcanic aerosols caused changes in the spectral dependence of the aerosol optical depth in the Arctic and the Antarctic. These variations, including the changes in the aerosol size distribution, derived from the aerosol optical depth, are discussed in comparison to undisturbed conditions.</t>
  </si>
  <si>
    <t>METEOROL OBSERV LINDENBERG DEUTSCH WETTERDIENST, D-15864 LINDENBERG, GERMANY; ARCTIC &amp; ANTARCTIC RES INST, ST PETERSBURG 199226, RUSSIA; NASA, LANGLEY RES CTR, DIV ATMOSPHER SCI, HAMPTON, VA 23681 USA; EUROPEAN CTR MEDIUM RANGE WEATHER FORECASTS, READING RG2 9AX, BERKS, ENGLAND</t>
  </si>
  <si>
    <t>Deutscher Wetterdienst; Arctic &amp; Antarctic Research Institute; National Aeronautics &amp; Space Administration (NASA); NASA Langley Research Center; European Centre for Medium-Range Weather Forecasts (ECMWF)</t>
  </si>
  <si>
    <t>Herber, A (corresponding author), ALFRED WEGENER INST, RES UNIT POTSDAM, RES DEPT, TELEGRAFENBERG A43, D-14473 POTSDAM, GERMANY.</t>
  </si>
  <si>
    <t>Dethloff, Klaus/B-4879-2014; Radionov, Vladimir F./O-3038-2017; Viterbo, Pedro/B-7184-2008</t>
  </si>
  <si>
    <t>Thomason, Larry/0000-0002-1902-0840; Viterbo, Pedro/0000-0001-6587-3062</t>
  </si>
  <si>
    <t>10.1029/95JD02462</t>
  </si>
  <si>
    <t>WOS:A1996TW97000007</t>
  </si>
  <si>
    <t>Etheridge, DM; Steele, LP; Langenfelds, RL; Francey, RJ; Barnola, JM; Morgan, VI</t>
  </si>
  <si>
    <t>Natural and anthropogenic changes in atmospheric CO2 over the last 1000 years from air in Antarctic ice and firn</t>
  </si>
  <si>
    <t>PAST 2 CENTURIES; POLAR ICE; SNOW ACCUMULATION; CORE; RECORD; AGE; GREENLAND; BUBBLES; TRACER; WIND</t>
  </si>
  <si>
    <t>A record of atmospheric CO2 mixing ratios from 1006 A.D. to 1978 A.D. has been produced by analysing the air enclosed in three ice cores from Law Dome, Antarctica. The enclosed air has unparalleled age resolution and extends into recent decades, because of the high rate of snow accumulation at the ice core sites. The CO2 data overlap with the record from direct atmospheric measurements for up to 20 years. The effects of diffusion in the firn on the CO2 mixing ratio and age of the ice core air were determined by analyzing air sampled from the surface down to the bubble close-off depth. The uncertainty of the ice core CO2 mixing ratios is 1.2 ppm (1 sigma). Preindustrial CO2 mixing ratios were in the range 275-284 ppm, with the lower levels during 1550-1800 A.D., probably as a result of colder global climate. Natural CO2 variations of this magnitude make it inappropriate to refer to a single preindustrial CO2 level. Major CO2 growth occurred over the industrial period except during 1935-1945 A.D. when CO2 mixing ratios stabilized or decreased slightly, probably as a result of natural variations of the carbon cycle on a decadal timescale.</t>
  </si>
  <si>
    <t>CSIRO, DIV ATMOSPHER RES, ASPENDALE, VIC 3195, AUSTRALIA; ANTARCTIC CRC &amp; AUSTRALIAN ANTARCTIC DIV, HOBART, TAS 7001, AUSTRALIA</t>
  </si>
  <si>
    <t>Commonwealth Scientific &amp; Industrial Research Organisation (CSIRO); Australian Antarctic Division</t>
  </si>
  <si>
    <t>LAB GLACIOL &amp; GEOPHYS ENVIRONM, BP 96, F-38402 ST MARTIN DHERES, FRANCE.</t>
  </si>
  <si>
    <t>Etheridge, David M/B-7334-2013; Francey, Roger J/A-2345-2012; Langenfelds, Raymond L/B-5381-2012; Steele, Paul/B-3185-2009</t>
  </si>
  <si>
    <t>Etheridge, David/0000-0001-7970-2002</t>
  </si>
  <si>
    <t>10.1029/95JD03410</t>
  </si>
  <si>
    <t>WOS:A1996TW97000021</t>
  </si>
  <si>
    <t>Berkman, PA; Forman, SL</t>
  </si>
  <si>
    <t>Pre-bomb radiocarbon and the reservoir correction for calcareous marine species in the Southern Ocean</t>
  </si>
  <si>
    <t>FOSSIL-FUEL CO2</t>
  </si>
  <si>
    <t>Four Antarctic marine mollusc shells, which were collected alive between 1917 and 1940, were analyzed by accelerator mass spectrometry to provide the first pre-bomb radiocarbon measurements of biogenic carbonates from the Southern Ocean. After correcting for the impact of fossil fuel combustion (Suess Effect) radiocarbon activities of the pre-bomb shells averaged -149.8 +/- 10.4 parts per thousand In contrast, the Delta(14)C values for post-bomb molluscs, echinoderms, brachiopods and foraminifera averaged -96.1 +/- 25.2 parts per thousand These biogenic carbonate Delta(14)C values are nearly identical to pre-bomb estimates (-148 parts per thousand to -152 parts per thousand) and post-bomb measurements (-98.4 +/- 22.0 parts per thousand) of the surface waters in the Southern Ocean. Average radiocarbon ages of the biogenic carbonates before and after 1950 (1303 +/- 84 years and 811 +/- 205 years, respectively), along with those from seals and penguins, indicate that the Antarctic marine radiocarbon reservoir has decreased in age by nearly 500 years during the second half of the 20th century. Marine species and seawater measurements firmly place the radiocarbon reservoir correction at 1300 +/- 100 years for calcareous marine fossils which are widespread, abundant and well-preserved organic materials for interpreting ice-sheet, climate and sea level impacts on the Antarctic marine ecosystem during the Holocene.</t>
  </si>
  <si>
    <t>Berkman, PA (corresponding author), OHIO STATE UNIV,BYRD POLAR RES CTR,108 SCOTT HALL,1090 CARMACK RD,COLUMBUS,OH 43210, USA.</t>
  </si>
  <si>
    <t>Forman, Steven/ABD-7720-2021</t>
  </si>
  <si>
    <t>Forman, Steven/0000-0002-2080-7915</t>
  </si>
  <si>
    <t>FEB 15</t>
  </si>
  <si>
    <t>10.1029/96gl00151</t>
  </si>
  <si>
    <t>TW551</t>
  </si>
  <si>
    <t>WOS:A1996TW55100012</t>
  </si>
  <si>
    <t>Belkin, IM; Gordon, AL</t>
  </si>
  <si>
    <t>Southern Ocean fronts from the Greenwich meridian to Tasmania</t>
  </si>
  <si>
    <t>ANTARCTIC CIRCUMPOLAR CURRENT; DRAKE PASSAGE; WATER MASSES; AGULHAS CURRENT; INDIAN-OCEAN; POLAR FRONT; THERMAL FRONTS; ATLANTIC OCEAN; WEDDELL GYRE; CIRCULATION</t>
  </si>
  <si>
    <t>All available meridional sections have been analyzed to investigate the evolution of main fronts between 0 degrees and 150 degrees E. The central South Atlantic is featured by the Subtropical Frontal Zone (STFZ), bordered by the North and South Subtropical Fronts (NSTF and SSTF, respectively), and by the Polar Frontal Zone (PFZ), bordered by the Subantarctic and Polar Fronts (SAF and PF, respectively). This structure becomes more complex in the African sector as the Agulhas Retroflection and the bottom topography force a more convoluted pattern. The Retroflection and associated Agulhas Front (AF) press the SSTF from 38 degrees to 42 degrees-43 degrees S. Strong interactions of the AF, SSTF, and SAF with topography shift the fronts but do not obliterate them. The AF can be traced reliably up to 52 degrees E, sometimes up to 75 degrees E. The SAF is deflected from 45 degrees to 43 degrees S by the Mid-Ocean Ridge and converges with the SSTF north of the Prince Edward Islands to form a combined SSTF/SAF, This front intensifies east of 50 degrees-52 degrees E as a result of the confluence with the AF, and between 52 degrees and 65 degrees E a triple AF/SSTF/SAF (''the Crozet Front'') is observed. The PF continues along 49 degrees and 50 degrees S between the Crozet Plateau and the Ob-Lena (Conrad) Rise, passing north of Kerguelen,; nearly joining the triple Crozet Front. Downstream of the Kerguelen-Amsterdam Passage the canonical structure is being restored (SSTF, SAF, PF); however, the front parameters in the Australian sector are different from the African sector, largely because of strong air-sea interaction and cross-frontal exchanges in the Crozet-Kerguelen region. The SSTF, squeezed between the AF and SAF, loses characteristics to both. The SSTF/SAF interaction results in the Australian SAF being warmer and saltier downstream, while the SSTF becomes shallower and weaker. The Australian STF derives its characteristics mostly from the AF, thus bringing the modified Agulhas waters' to the Pacific Ocean. The newly defined North Subtropical Front (NSTF) was distinguished in the Indian Ocean between 31 degrees and 38 degrees S. The front marks the southern boundary of the subtropical salty, warm water pool of the central South Indian Ocean. The NSTF location is coincident with the position of the wind convergence between westerlies and easterlies, suggesting the possible wind-driven frontogenesis.</t>
  </si>
  <si>
    <t>COLUMBIA UNIV, LAMONT DOHERTY GEOL OBSERV, PALISADES, NY 10964 USA; RUSSIAN ACAD SCI, SHIRSHOV INST OCEANOL, MOSCOW, RUSSIA</t>
  </si>
  <si>
    <t>Columbia University; Russian Academy of Sciences; Shirshov Institute of Oceanology</t>
  </si>
  <si>
    <t>NOAA, NATL OCEANOG DATA CTR, OCEAN CLIMATE LAB, E-OC5, 1315 E WEST HIGHWAY, SILVER SPRING, MD 20910 USA.</t>
  </si>
  <si>
    <t>Gordon, Arnold/H-1049-2011; Belkin, Igor/ABA-9466-2021</t>
  </si>
  <si>
    <t>Belkin, Igor/0000-0001-9313-6836</t>
  </si>
  <si>
    <t>C2</t>
  </si>
  <si>
    <t>10.1029/95JC02750</t>
  </si>
  <si>
    <t>TW390</t>
  </si>
  <si>
    <t>WOS:A1996TW39000017</t>
  </si>
  <si>
    <t>Rott, H; Skvarca, P; Nagler, T</t>
  </si>
  <si>
    <t>Rapid collapse of northern Larsen Ice Shelf, Antarctica</t>
  </si>
  <si>
    <t>DISINTEGRATION</t>
  </si>
  <si>
    <t>In January 1995, 4200 square kilometers of the northern Larsen Ice Shelf, Antarctic Peninsula, broke away. Radar images from the ERS-1 satellite, complemented by field observations, showed that the two northernmost sections of the ice shelf fractured and disintegrated almost completely within a few days. This breakup followed a period of steady retreat that coincided with a regional trend of atmospheric warming. The observations imply that after an ice shelf retreats beyond a critical limit, it may collapse rapidly as a result of perturbated mass balance.</t>
  </si>
  <si>
    <t>INST ANTARTICO ARGENTINO, RA-1010 BUENOS AIRES, DF, ARGENTINA</t>
  </si>
  <si>
    <t>Instituto Antartico Argentino</t>
  </si>
  <si>
    <t>UNIV INNSBRUCK, INST METEOROL &amp; GEOPHYS, INNRAIN 52, A-6020 INNSBRUCK, AUSTRIA.</t>
  </si>
  <si>
    <t>FEB 9</t>
  </si>
  <si>
    <t>10.1126/science.271.5250.788</t>
  </si>
  <si>
    <t>TU694</t>
  </si>
  <si>
    <t>WOS:A1996TU69400040</t>
  </si>
  <si>
    <t>Best, PB</t>
  </si>
  <si>
    <t>The external locations of harpoon wounds on minke whales taken in Antarctic commercial whaling operations, 1978/79 season</t>
  </si>
  <si>
    <t>ANIMAL WELFARE</t>
  </si>
  <si>
    <t>animal welfare; Antarctic; harpoon wounds; minke whale; whaling</t>
  </si>
  <si>
    <t>Observations on the external locations of harpoon wounds were made on 127 minke whales Balaenoptera acutorostrata taken during Japanese commercial whaling operations in the 1978/79 Antarctic season. The numbers of wounds per whale did not vary between catcher boats, the average being 1.2. Although the cranio-thoracic region seemed to be the target of choice (bearing 60.5% of all wounds examined), the proportion of wounds in this region varied significantly between catcher boats, ranging from 43.6 to 75.7 per cent. It is suggested that this variation arose because to hit the cranio-thoracic region, the first section of the whale to surface, requires considerable skill on the part of the gunner.</t>
  </si>
  <si>
    <t>UNIV PRETORIA, MAMMAL RES INST, PRETORIA 0002, SOUTH AFRICA</t>
  </si>
  <si>
    <t>UNIV FEDERATION ANIMAL WELFARE</t>
  </si>
  <si>
    <t>WHEATHAMPSTEAD</t>
  </si>
  <si>
    <t>OLD SCHOOL, BREWHOUSE HILL, WHEATHAMPSTEAD AL4 8AN, HERTS, ENGLAND</t>
  </si>
  <si>
    <t>0962-7286</t>
  </si>
  <si>
    <t>ANIM WELFARE</t>
  </si>
  <si>
    <t>Anim. Welf.</t>
  </si>
  <si>
    <t>FEB</t>
  </si>
  <si>
    <t>Veterinary Sciences; Zoology</t>
  </si>
  <si>
    <t>TT548</t>
  </si>
  <si>
    <t>WOS:A1996TT54800007</t>
  </si>
  <si>
    <t>Tibbles, BJ; Harris, JM</t>
  </si>
  <si>
    <t>Use of radiolabelled thymidine and leucine to estimate bacterial production in soils from continental Antarctica</t>
  </si>
  <si>
    <t>APPLIED AND ENVIRONMENTAL MICROBIOLOGY</t>
  </si>
  <si>
    <t>TRITIATED-THYMIDINE; GROWTH RATES; ORNITHOGENIC SOILS; MARINE-BACTERIA; MICROBIAL COMMUNITIES; SECONDARY PRODUCTION; VICTORIA LAND; DNA-SYNTHESIS; SEDIMENTS; BIOMASS</t>
  </si>
  <si>
    <t>Tritiated thymidine incorporation (TTI) into DNA was used to examine bacterial production in two soil types from the Robertskollen group of nunataks in northwestern Dronning Maud Land, providing the first estimates of bacterial production in soil habitats on the Antarctic continent. Although estimates of bacterial productivity in soils near to bird nests (344 +/- 422 ng of C g [dry weight](-1) h(-1)) were higher than those for soils from beneath mosses (175 +/- 90 ng of C g [dry weight](-1) h(-1); measured by TTI at 10 degrees C), these differences were not significant because of patchiness of bacterial activity (P &gt; 0.05). TTI- and [C-14]leucine ([C-14]Leu)-derived estimates of bacterial production were similar when incubations of 3 h were used, although incubations as short as 1 h were sufficient for measurable uptake of radiolabel. Dual-label incorporation of [H-3]thymidine ([H-3]TdR) into DNA and [C-14]Leu into protein indicated that TTI did not reflect bacterial production of in situ assemblages when incubations were longer than 3 h. Isotope dilution analysis indicated that dilution of the specific activity of exogenously supplied [H-3]TdR by de novo synthesis of TdR precursor could be limited by additions of [H-3]TdR at a concentration of 1 nmol per ca. 115 mg of soil. TTI exhibited a psychrotrophic response to variation in temperature, with a temperature optimum of ca. 15 degrees C and a Q(10) value for 0 to 10 degrees C of 2.41.</t>
  </si>
  <si>
    <t>UNIV CAPE TOWN, PERCY FITZPATRICK INST AFRICAN ORNITHOL, RONDEBOSCH 7700, SOUTH AFRICA</t>
  </si>
  <si>
    <t>UNIV CAPE TOWN, MARINE BIOL RES INST, DEPT ZOOL, SO OCEAN GRP, RONDEBOSCH 7700, SOUTH AFRICA.</t>
  </si>
  <si>
    <t>1752 N ST NW, WASHINGTON, DC 20036-2904 USA</t>
  </si>
  <si>
    <t>0099-2240</t>
  </si>
  <si>
    <t>1098-5336</t>
  </si>
  <si>
    <t>APPL ENVIRON MICROB</t>
  </si>
  <si>
    <t>Appl. Environ. Microbiol.</t>
  </si>
  <si>
    <t>10.1128/AEM.62.2.694-701.1996</t>
  </si>
  <si>
    <t>Biotechnology &amp; Applied Microbiology; Microbiology</t>
  </si>
  <si>
    <t>TT690</t>
  </si>
  <si>
    <t>Green Published, Bronze</t>
  </si>
  <si>
    <t>WOS:A1996TT69000060</t>
  </si>
  <si>
    <t>Dohler, G</t>
  </si>
  <si>
    <t>Effect of UV irradiance on utilization of inorganic nitrogen by the Antarctic diatom Odontella weissflogii (Janisch) Grunow</t>
  </si>
  <si>
    <t>BOTANICA ACTA</t>
  </si>
  <si>
    <t>Odontella sinensis; Odontella weissflogii; marine diatoms; nitrogen metabolism; sizes of amino acid pools; pigments; N-15 analysis</t>
  </si>
  <si>
    <t>B 290-320NM RADIATION; ULTRAVIOLET-RADIATION; MARINE DIATOMS; NATURAL PHYTOPLANKTON; THALASSIOSIRA-ROTULA; OZONE DEPLETION; N-15-AMMONIA; N-15-NITRATE; PHOTOSYNTHESIS; ASSIMILATION</t>
  </si>
  <si>
    <t>The impact of UV-B irradiation on unialgal cultures of the temperate marine diatom Odontella sinensis and of the Antarctic Odontella weissflogii was tested under controlled laboratory conditions. Uptake rates of inorganic nitrogen by Odontella sinensis were more affected by UV-B radiation than those of Odontella weissflogii. Utilization of N-15-ammonium was reduced after 3 h of UV-B exposure. Values of K-m from several marine phytoplankton species were estimated from algae not exposed to UV-B and from those after 3 h of UV-B radiation. Calculation of Lineweaver-Burk plot showed, under UV-B stress, a noncompetitive inhibition for (NH4+)-N-15 uptake and a competitive inhibitory effect for (NO3-)-N-15 by Odontella weissflogii. The damage to (NH4+)-N-15 uptake by UV-B was more pronounced under red than blue light; a contradictory result was obtained for (NO3-)-N-15 utilization by Odontella weissflogii. Reduction of the pigments by UV-B under white light was dependent on the exposure time; a strong depression of the contents of chlorophyllide a, chlorophyll c, diatoxanthin and the fucoxanthins was found. Contents of the chlorophylls are markedly affected by UV-B under red light whereas the chlorophyll a concentration is enhanced in blue and green light. UV-B exposure in conjunction with blue and green light led to a reduction of the protein content and an increase in the amino acid contents. The pattern of pool sizes of free amino acids varied after UV-B exposure. UV-A irradiance had no effect. The possible targets of UV-B irradiation on the uptake system of inorganic nitrogen are discussed in detail. Adaptation to the environmental conditions, e.g. via synthesis of UV stress proteins or mycosporine-like amino acids, were also considered.</t>
  </si>
  <si>
    <t>Dohler, G (corresponding author), UNIV FRANKFURT,INST BOT,SIESMAYERSTR 70,D-60054 FRANKFURT,GERMANY.</t>
  </si>
  <si>
    <t>GEORG THIEME VERLAG</t>
  </si>
  <si>
    <t>STUTTGART</t>
  </si>
  <si>
    <t>P O BOX 30 11 20, D-70451 STUTTGART, GERMANY</t>
  </si>
  <si>
    <t>0932-8629</t>
  </si>
  <si>
    <t>BOT ACTA</t>
  </si>
  <si>
    <t>Bot. Acta</t>
  </si>
  <si>
    <t>UA923</t>
  </si>
  <si>
    <t>WOS:A1996UA92300007</t>
  </si>
  <si>
    <t>Hobson, RP; Martin, AR</t>
  </si>
  <si>
    <t>Behaviour and dive times of Arnoux's beaked whales, Berardius arnuxii, at narrow leads in fast ice</t>
  </si>
  <si>
    <t>CANADIAN JOURNAL OF ZOOLOGY</t>
  </si>
  <si>
    <t>Groups of the little-known Arnoux's beaked whale, Berardius arnuxii, were observed at narrow cracks or leads in sea ice near the Antarctic peninsula during the austral summer of 1992-1993. The whales were grey, had a slightly asymmetric blowhole and blow, and were heavily scarred in adulthood. At least 30 animals were uniquely identified using their scars. Despite often cramped conditions at the breathing holes, the whales were always calm and nonaggressive, reacting to the circumstances with surfacing and submerging behaviour involving little horizontal movement. Seventy dive durations by 17 identified adults were recorded, with a mode of 35-65 min and a maximum of at least 70 min. Eight periods of respiration varied between 1.2 and 6.8 min, with an average of 9.6 blows/min. These breath-hold characteristics confirm B. arnuxii as one of the most accomplished mammalian divers, capable of swimming up to an estimated 7 km between breathing sites in sea ice. Whales moved to and from the observed lead, apparently able to find other breathing sites in what appeared to be unbroken ice. The species seems well adapted to life in ice-covered waters and may be able to exploit food resources inaccessible to other predators in the region.</t>
  </si>
  <si>
    <t>BRITISH ANTARCTIC SURVEY, CAMBRIDGE CB3 0ET, ENGLAND; BRITISH ANTARCTIC SURVEY, NERC, SEA MAMMAL RES UNIT, CAMBRIDGE CB3 0ET, ENGLAND</t>
  </si>
  <si>
    <t>UK Research &amp; Innovation (UKRI); Natural Environment Research Council (NERC); NERC British Antarctic Survey; UK Research &amp; Innovation (UKRI); Natural Environment Research Council (NERC); NERC British Antarctic Survey</t>
  </si>
  <si>
    <t>CANADIAN SCIENCE PUBLISHING</t>
  </si>
  <si>
    <t>65 AURIGA DR, SUITE 203, OTTAWA, ON K2E 7W6, CANADA</t>
  </si>
  <si>
    <t>1480-3283</t>
  </si>
  <si>
    <t>Can. J. Zool.</t>
  </si>
  <si>
    <t>10.1139/z96-045</t>
  </si>
  <si>
    <t>UB985</t>
  </si>
  <si>
    <t>WOS:A1996UB98500021</t>
  </si>
  <si>
    <t>Arnould, JPY; Boyd, IL; Socha, DG</t>
  </si>
  <si>
    <t>Milk consumption and growth efficiency in Antarctic fur seal (Arctocephalus gazella) pups</t>
  </si>
  <si>
    <t>SOUTHERN ELEPHANT SEALS; DOUBLY LABELED WATER; PARENTAL INVESTMENT; TRITIATED-WATER; BIRD-ISLAND; GEORGIA; ENERGY; FLUX; ENERGETICS; WEIGHT</t>
  </si>
  <si>
    <t>The body composition, milk consumption, and growth efficiency of Antarctic fur seal (Arctocephalus gazella) pups were measured over three consecutive lactation periods (1990-1992) at Bird Island, South Georgia. The body composition of pups differed between the sexes; whereas for any given age females were lighter than males, they had proportionately higher body lipid reserves than males. Milk consumption was determined on 388 occasions in 177 pups. Mean estimates of milk consumption ranged from 2.5 to 3.2 kg (42-53 MJ) during the 6-day perinatal period and from 2.9 to 3.6 kg (49-68 MJ) during the 1- to 2-day maternal attendance periods (feeding bouts). There were no differences in milk consumption between the sexes in any year. Both per-bout and per-day milk consumption increased steadily with age before decreasing significantly in the last 30-40 days of lactation. Per-bout milk consumption was positively related to the duration of the maternal foraging trip and attendance cycle, and both per-bout and per-day milk consumption were related to pup mass. Pups of both sexes consume the same amount of milk, but males direct more of their milk consumption into lean tissue growth than females, which accumulate greater adipose stores. Therefore, mass and mass changes may not be appropriate parameters for investigating differential maternal investment between the sexes in otariid pups.</t>
  </si>
  <si>
    <t>Arnould, JPY (corresponding author), BRITISH ANTARCTIC SURVEY,NERC,MADINGLEY RD,CAMBRIDGE CB3 0ET,ENGLAND.</t>
  </si>
  <si>
    <t>10.1139/z96-032</t>
  </si>
  <si>
    <t>WOS:A1996UB98500008</t>
  </si>
  <si>
    <t>Wolff, E; Peel, D; Mulvaney, R</t>
  </si>
  <si>
    <t>Global temperature and CO2</t>
  </si>
  <si>
    <t>CHEMISTRY IN BRITAIN</t>
  </si>
  <si>
    <t>Wolff, E (corresponding author), BRITISH ANTARCTIC SURVEY,HIGH CROSS,MADINGLEY RD,CAMBRIDGE CB3 0ET,ENGLAND.</t>
  </si>
  <si>
    <t>Wolff, Eric W/D-7925-2014; Mulvaney, Robert/K-3929-2012</t>
  </si>
  <si>
    <t>Wolff, Eric W/0000-0002-5914-8531; Mulvaney, Robert/0000-0002-5372-8148</t>
  </si>
  <si>
    <t>0009-3106</t>
  </si>
  <si>
    <t>CHEM BRIT</t>
  </si>
  <si>
    <t>Chem. Br.</t>
  </si>
  <si>
    <t>TZ400</t>
  </si>
  <si>
    <t>WOS:A1996TZ40000050</t>
  </si>
  <si>
    <t>Jehl, C; Barsczus, HG</t>
  </si>
  <si>
    <t>Origin of rare earth elements in cyanobacterial mats (kopara) from Tikehau atoll (Tuamotu, French Polynesia)</t>
  </si>
  <si>
    <t>rare earth elements; kopara; atoll; enrichment; phosphorite; endo-upwelling; French Polynesia; Pacific Ocean</t>
  </si>
  <si>
    <t>WATER</t>
  </si>
  <si>
    <t>Concentration patterns of rare earth elements have been determined in a core sampled in a cyanobacterial mat (kopara) from Tikehau atoll (Tuamotu). These patterns show the marine origin of the analyzed elements. Enrichments in the kopara have been calculated with regard to concentrations of rare earth elements in two water columns from the Pacific Ocean. They would indicate, with the cerium anomaly, that the marine water which fed the kopara originated from Antarctic Intermediate Water. These results support the implication of endo-upwelling as the mechanism of supplying REE and nutrients to the kopara and the filiation kopara-insular phosphorites.</t>
  </si>
  <si>
    <t>UNIV MONTPELLIER 2, URA GEOFLUIDES BASSINS EAU 1767, INST SCI TERRE EAU &amp; ESPACE MONTPELLIER, F-34098 MONTPELLIER 5, FRANCE</t>
  </si>
  <si>
    <t>Universite de Montpellier</t>
  </si>
  <si>
    <t>Jehl, C (corresponding author), ORSTOM, LAB HEA, 911 AVE AGROPOLIS, BP 5045, F-34032 MONTPELLIER 1, FRANCE.</t>
  </si>
  <si>
    <t>ELSEVIER FRANCE-EDITIONS SCIENTIFIQUES MEDICALES ELSEVIER</t>
  </si>
  <si>
    <t>ISSY-LES-MOULINEAUX</t>
  </si>
  <si>
    <t>65 RUE CAMILLE DESMOULINS, CS50083, 92442 ISSY-LES-MOULINEAUX, FRANCE</t>
  </si>
  <si>
    <t>1251-8050</t>
  </si>
  <si>
    <t>FEB 1</t>
  </si>
  <si>
    <t>TY697</t>
  </si>
  <si>
    <t>WOS:A1996TY69700005</t>
  </si>
  <si>
    <t>Hagen, W; SchnackSchiel, SB</t>
  </si>
  <si>
    <t>Seasonal lipid dynamics in dominant Antarctic copepods: Energy for overwintering or reproduction?</t>
  </si>
  <si>
    <t>MARGINAL ICE-ZONE; MIDWATER FOOD WEB; CALANOIDES-ACUTUS; CALANUS-PROPINQUUS; WEDDELL SEA; RHINCALANUS-GIGAS; WAX ESTERS; ZOOPLANKTON COMMUNITY; EGG-PRODUCTION; LIFE-CYCLES</t>
  </si>
  <si>
    <t>Copepodite stages V and females of four dominant Antarctic species of calanoid copepods were collected during various expeditions to the eastern Weddell Sea in mid-winter, late winter to early spring, summer and autumn. Analyses of total lipid content and sexual maturity showed some general similarities between species concerning the seasonal cycle of energy reserves and gonad maturation, but also revealed important interspecific differences in the life histories of these copepods, Calanus propinquus and Metridia gerlachei exhibited a seasonal lipid pattern with maxima in autumn and lipid minima during spring. Lipid decrease in the females usually coincided with gonad maturation, which proceeded well before the onset of phytoplankton production. This basic pattern was not as clearly discernible in the females of Calanoides acutus and Rhincalanus gigas. In the Weddell Sea, C. propinquus and C. acutus reached much higher lipid levels and seemed to rely more on internal energy depots than did M. gerlachei and R. gigas. The specific timing of reproduction in the Weddell Sea also differed among the species. M. gerlachei had the longest reproductive period, probably extending from September to March, followed by C. propinquus (October-February) and C. acutus (November-March). In contrast, R. gigas seemed to reproduce only from late December to February in the eastern Weddell Sea. Our findings emphasize the importance of lipid reserves for fueling reproductive processes before the spring phytoplankton bloom becomes available. Only a smaller portion of the accumulated energy stores appears to be utilized for metabolic maintenance during the food-limited winter period. Copyright (C) 1996 Elsevier Science Ltd.</t>
  </si>
  <si>
    <t>ALFRED WEGENER INST POLAR &amp; MARINE RES,D-27568 BREMERHAVEN,GERMANY</t>
  </si>
  <si>
    <t>Hagen, W (corresponding author), CHRISTIAN ALBRECHTS UNIV KIEL,INST POLAROKOL,WISCHHOFSTR 1-3,GEBAUDE 12,D-24148 KIEL,GERMANY.</t>
  </si>
  <si>
    <t>10.1016/0967-0637(96)00001-5</t>
  </si>
  <si>
    <t>UQ538</t>
  </si>
  <si>
    <t>WOS:A1996UQ53800003</t>
  </si>
  <si>
    <t>Danilov, AI; Ivanov, LM; Kulakov, MY; Margolina, TM; Pavlov, VK</t>
  </si>
  <si>
    <t>Modern radioactive climate of the Kara Sea</t>
  </si>
  <si>
    <t>NATL ACAD SCI UKRAINE,INST MARINE HYDROPHYS,SEVASTOPOL,UKRAINE</t>
  </si>
  <si>
    <t>National Academy of Sciences Ukraine</t>
  </si>
  <si>
    <t>Danilov, AI (corresponding author), ARCTIC &amp; ANTARCTIC RES INST,ST PETERSBURG 199226,RUSSIA.</t>
  </si>
  <si>
    <t>Kulakov, Mikhail/AAX-4924-2020</t>
  </si>
  <si>
    <t>UC049</t>
  </si>
  <si>
    <t>WOS:A1996UC04900029</t>
  </si>
  <si>
    <t>Hara, K; Kikuchi, T; Furuya, K; Hayashi, M; Fujii, Y</t>
  </si>
  <si>
    <t>Characterization of Antarctic aerosol particles using laser microprobe mass spectrometry</t>
  </si>
  <si>
    <t>SEA-SALT SULFATE; SIZE DISTRIBUTION; SOUTH-POLE; MAWSON; ATMOSPHERE; ELEMENTS; SULFUR; SPECIATION; NITROGEN; ORIGINS</t>
  </si>
  <si>
    <t>Antarctic aerosol particles were collected on aluminum foils by means of a multistage high-volume air sampler from February until December 1991 at the Syowa station in Antarctica. Particles on the third stage (5.4-1.6 mu m) were analyzed by means of a reflection-type laser microprobe mass analyzer (LAMMA-1000) for their constituents and their seasonal variations. As a result, the seasonal behavior of methanesulfonate, nitrate, sulfates, and metallic elements including Ba, Cu, and Pb was clarified.</t>
  </si>
  <si>
    <t>NAGOYA UNIV,SOLARTERR ENVIRONM LAB,CHIKUSA KU,NAGOYA,AICHI 464,JAPAN; NATL INST POLAR RES,KITA KU,TOKYO 114,JAPAN</t>
  </si>
  <si>
    <t>Nagoya University; Research Organization of Information &amp; Systems (ROIS); National Institute of Polar Research (NIPR) - Japan</t>
  </si>
  <si>
    <t>Hara, K (corresponding author), SCI UNIV TOKYO,FAC SCI,DEPT APPL CHEM,SHINJUKU KU,1-3 KAGURAZAKA,TOKYO 162,JAPAN.</t>
  </si>
  <si>
    <t>Hara, Keiichiro/N-8264-2018</t>
  </si>
  <si>
    <t>Hara, Keiichiro/0000-0001-7440-7776</t>
  </si>
  <si>
    <t>10.1021/es9407305</t>
  </si>
  <si>
    <t>TT496</t>
  </si>
  <si>
    <t>WOS:A1996TT49600023</t>
  </si>
  <si>
    <t>Lugar, RM; Harless, RL; Dupuy, AE; McDaniel, DD</t>
  </si>
  <si>
    <t>Results of monitoring for polychlorinated dibenzo-p-dioxins and dibenzofurans in ambient air at McMurdo Station, Antarctica</t>
  </si>
  <si>
    <t>CHLORINATED DIBENZOFURANS; TRANSPORT</t>
  </si>
  <si>
    <t>This paper presents the results of ambient air monitoring for polychlorinated dibenzo-p-dioxins (PCDDs) and polychlorinated dibenzofurans (PCDFs) performed during the 1992-1993 and 1993-1994 austral summers in the vicinity of McMurdo Station, Antarctica. Twenty-eight air samples were collected from four different locations to determine the identity and concentration of PCDD/PCDF compounds. PCDD/PCDF compounds were not detected at either the predominantly upwind location or a more remote site on Black Island. Trace levels of only a few PCDD/PCDF congeners were detected sporadically at a location approximately 500 m downwind of the station. The most frequent, most varied, and highest levels of PCD Ds/PCDFs were measured at a ''downtown'' location, where concentrations of total PCDDs ranged from 0.12 to 1.80 pg/m(3) and total PCDFs ranged from less than 0.02 to 2.77 pg/m(3). The data indicate that there are combustion sources at McMurdo other than the solid waste incinerator (power pla nts, vehicles, heating furnaces, etc.)that contribute PCDD/PCDF compounds to the ambient air. The greatest variety and highest concentration of PCDD/PCDF congeners measured in 1992-1993 during incineration of selected solid wastes implicates the interim incinerator as the likely source of the increased presence of these compounds in air. Results from the remote Black Island site indicate that the background Antarctic air is still ''free'' of PCDD/PCDF compounds (not detectable at current method detection limits in the sub-pg/m(3) range).</t>
  </si>
  <si>
    <t>US EPA,ATMOSPHER RES &amp; EXPOSURE ASSESSMENT LABS,RES TRIANGLE PK,NC 27711; US EPA,OPPTS,OPP,BEAD,ACB,ENVIRONM CHEM LAB,BAY ST LOUIS,MS 39529</t>
  </si>
  <si>
    <t>United States Environmental Protection Agency; United States Environmental Protection Agency</t>
  </si>
  <si>
    <t>Lugar, RM (corresponding author), ERM PROGRAM MANAGEMENT CO,402 SHOUP AVE,IDAHO FALLS,ID 83402, USA.</t>
  </si>
  <si>
    <t>10.1021/es950309w</t>
  </si>
  <si>
    <t>WOS:A1996TT49600046</t>
  </si>
  <si>
    <t>LaybournParry, J; Bayliss, P</t>
  </si>
  <si>
    <t>Seasonal dynamics of the planktonic community in Lake Druzhby, Princess Elizabeth Land, Eastern Antarctica</t>
  </si>
  <si>
    <t>FRESHWATER BIOLOGY</t>
  </si>
  <si>
    <t>DISSOLVED ORGANIC-CARBON; HETEROTROPHIC BACTERIA; PROTOZOAN BACTERIVORY; VESTFOLD-HILLS; TEMPERATE LAKE; CELL-VOLUME; NANOPLANKTON; FRESH; MARINE; PHYTOPLANKTON</t>
  </si>
  <si>
    <t>1. The temporal abundance and composition of the plankton of a continental Antarctic lake (Lake Druzhby) situated in the Vestfold Hills, Eastern Antarctica was investigated from December 1992 to December 1993. The system was dominated by microbial plankton (cyanobacteria, heterotrophic bacteria and protozoans) with few metazoans. 2. Chlorophyll a concentrations ranged between 0.15 and 1.1 mu g 1(-1) and showed highest levels from late winter to spring. 3. Heterotrophic bacteria ranged between 75 and 250 x 10(6)1(-1) with highest abundances in late winter/spring. Mean bacterial biovolumes showed considerable seasonal variation (0.05-0.31 mu m(3)). Largest biovolumes occurred in summer and this was the time of highest community biomass. 4. Heterotrophic nanoflagellates reached highest abundances in late summer (maximum 14 x 10(5)1(-1)). Their mean biovolume also exhibited considerable seasonal variation, ranging between 1.77 and 27.0 mu m(3), with largest size resulting in community biomass peaking in early summer. Ciliated protozoa were poorly represented and sparse. Phototrophic nanoflagellates were sparse in this lake, instead the phototrophic plankton was dominated by a small rod-shaped cyanobacterium which constituted the largest carbon pool in the system. It was common throughout the year, its biomass peaking in autumn. Its presence is discussed in relation to lake morphometry and light climate. 5. Heterotrophic flagellate grazing rates ranged from 6.78 bacteria cell(-1) day(-1) at 2 degrees C to 11.8 bacteria cell(-1) day(-1) at 4 degrees C. They remove around 2% of the bacterial carbon pool per day during summer and winter. 6. Nutrient levels were low and recorded in pulses. Dissolved and particulate organic carbon were also low, usually less than 3 mg 1(-1) and 600 mu g 1(-1), respectively. The carbon pools were derived from autochthonous sources. This lake system is driven by bottom-up forces and lacks top-down control, which fits into the picture currently seen for continental Antarctic lakes.</t>
  </si>
  <si>
    <t>LA TROBE UNIV,SCH ZOOL,BUNDOORA,VIC 3083,AUSTRALIA; BRITISH ANTARCTIC SURVEY,CAMBRIDGE,ENGLAND; UNIV LANCASTER,INST ENVIRONM &amp; BIOL SCI,LANCASTER LA1 4YQ,ENGLAND</t>
  </si>
  <si>
    <t>La Trobe University; UK Research &amp; Innovation (UKRI); Natural Environment Research Council (NERC); NERC British Antarctic Survey; Lancaster University</t>
  </si>
  <si>
    <t>0046-5070</t>
  </si>
  <si>
    <t>FRESHWATER BIOL</t>
  </si>
  <si>
    <t>Freshw. Biol.</t>
  </si>
  <si>
    <t>10.1046/j.1365-2427.1996.00480.x</t>
  </si>
  <si>
    <t>TW366</t>
  </si>
  <si>
    <t>WOS:A1996TW36600006</t>
  </si>
  <si>
    <t>Marchant, DR; Denton, GH; Swisher, CC; Potter, N</t>
  </si>
  <si>
    <t>Late Cenozoic Antarctic paleoclimate reconstructed from volcanic ashes in the Dry Valleys region of southern Victoria Land</t>
  </si>
  <si>
    <t>ATLANTIC COASTAL-PLAIN; GLACIAL HISTORY; ROSS EMBAYMENT; ICE-SHEET; SEA-LEVEL; PLIOCENE; TEPHRA</t>
  </si>
  <si>
    <t>We report the discovery of numerous in situ Miocene and Pliocene airfall volcanic ashes that occur within the hyperarid Dry Valleys region of the Transantarctic Mountains in southern Victoria Land, Antarctica. Ashes that occur above 1000 m elevation rest at the ground surface, covered only by a thin ventifact pavement 1 to 2 cm thick, The ash deposits are loose and unconsolidated and show no signs of chemical weathering. Laser-fusion 40Ar/39Ar analyses of volcanic crystals and glass shards indicate that the ashes range from 4.33 Ma to 15.15 Ma in age. The Arena Valley ash (4.33 +/- 0.07 Ma) rests on the surface of a well-developed desert pavement and ultraxerous soil profile at 1410 m elevation, Lack of geomorphic evidence of liquid water on surficial sediments coeval and older than the Arena Valley ash, together with the pristine condition of volcanic crystals and lack of authigenic clay formation, indicates a cold desert at and since 4.33 Ma. The Beacon Valley ash (10.66 +/- 0.29 Ma), the Koenig Valley ash (13.65 +/- 0.06 Ma), and the Nibelungen Valley ash (15.15 +/- 0.02 Ma) fill the upper half of relict sand-wedge troughs that form only in cold-desert conditions. The lack of authigenic clay-sized minerals in these ash deposits, along with preservation of sharp lateral contacts with surrounding sand-and-gravel deposits, suggests that frozen conditions (without rain or well-developed active layers during summer months) have persisted in Beacon, Koenig, and Nibelungen Valleys since ash deposition. Ash-avalanche deposits that rest on rectilinear slopes contain matrix ash dated to 7.42 +/- 0.31 Ma in upper Arena Valley and 11.28 +/- 0.05 Ma in lower Arena Valley. Little slope development has occurred since emplacement of these ash-avalanche deposits, Such slope stability is consistent with cold-desert conditions well below 0 degrees C. Taken together, these ash deposits point to persistent polar conditions similar to the present at elevations above 1000 m in the western Dry Valleys region during at least the last 15.0 m.y. This conclusion contradicts the view that, during part of the Pliocene epoch, East Antarctica was largely free of glacier ice and that scrub vegetation (Nothofagus, Southern Beech) survived along the Transantarctic Mountain front in the Dry Valleys region and to at least lat 86 degrees S (Webb and Harwood, 1993). Instead, it supports marine and geomorphological evidence that calls for a stable Antarctic cryosphere, much the same as today, since middle Miocene time.</t>
  </si>
  <si>
    <t>UNIV MAINE, INST QUATENARY STUDIES, ORONO, ME 04469 USA; UNIV MAINE, DEPT GEOL SCI, ORONO, ME 04469 USA; BERKELEY GEOCHRONTOL CTR, BERKELEY, CA 94709 USA; DICKINSON COLL, DEPT GEOL, CARLISLE, PA 17013 USA</t>
  </si>
  <si>
    <t>University of Maine System; University of Maine Orono; University of Maine System; University of Maine Orono; Berkeley Geochronolgy Center; Dickinson College</t>
  </si>
  <si>
    <t>10.1130/0016-7606(1996)108&lt;0181:LCAPRF&gt;2.3.CO;2</t>
  </si>
  <si>
    <t>TT579</t>
  </si>
  <si>
    <t>WOS:A1996TT57900005</t>
  </si>
  <si>
    <t>Kellogg, DE; Kellogg, TB</t>
  </si>
  <si>
    <t>Diatoms in South Pole ice: Implications for eolian contamination of Sirius Group deposits</t>
  </si>
  <si>
    <t>GLACIAL HISTORY; ANTARCTICA; DISTRIBUTIONS; SEDIMENT; BENEATH; SHEETS; CORES; SHELF</t>
  </si>
  <si>
    <t>Marine and nonmarine diatoms occur throughout a South Pole ice core spanning the past 2000 yr. Similar diatoms occur in East and West Antarctica at Siple and Taylor domes. Because there are no local diatom sources at these locations, diatoms must have been carried by winds from coastal or extra-Antarctic sites. Our data demonstrate widespread historical eolian transport of diatoms to the Antarctic ice sheets, supporting the view that Sirius Group sediments were contaminated by late Neogene diatoms long after they were deposited. If so, there is no reason to postulate a Pliocene deglaciation event in East Antarctica.</t>
  </si>
  <si>
    <t>UNIV MAINE, DEPT GEOL SCI, ORONO, ME 04469 USA</t>
  </si>
  <si>
    <t>University of Maine System; University of Maine Orono</t>
  </si>
  <si>
    <t>UNIV MAINE, INST QUATERNARY STUDIES, ORONO, ME 04469 USA.</t>
  </si>
  <si>
    <t>10.1130/0091-7613(1996)024&lt;0115:DISPII&gt;2.3.CO;2</t>
  </si>
  <si>
    <t>TT580</t>
  </si>
  <si>
    <t>WOS:A1996TT58000005</t>
  </si>
  <si>
    <t>DiesterHaass, L; Zahn, R</t>
  </si>
  <si>
    <t>Eocene-Oligocene transition in the Southern Ocean: History of water mass circulation and biological productivity</t>
  </si>
  <si>
    <t>MIDDLE EOCENE; MAUD RISE; PALEOCEANOGRAPHY; PERSPECTIVE; EVOLUTION; BOUNDARY; MARINE; DRAKE; SEA</t>
  </si>
  <si>
    <t>High-resolution records of carbon and oxygen isotopes and benthic foraminiferal accumulation rates for the Eocene-Oligocene section at Ocean Drilling Program Site 689 (Maud Rise, Weddell Sea; paleodepth about 1500 m) were used to infer variations in paleoproductivity in relation to changes in climate and ventilation of the deeper-water column. The benthic foraminiferal abundance and isotope records show short-term fluctuations at periodicities of 100 and 400 ka, implying orbitally driven climatic variations, Both records suggest that intermediate-depth water chemistry and primary productivity changed in response to climate, During the Eocene, productivity increased during cold periods and during cold-to-warm transitions, possibly as a result of increased upwelling of nutrient-rich waters. In the Oligocene, in contrast, productivity maxima occurred during intervals of low delta(18)O values (presumably warmer periods), when a proto-polar front moved to the south of the location of Site 689. This profound transition in climate-productivity patterns occurred around 37 Ma, coeval with rapid changes toward increasing variability of the oxygen and carbon isotope and benthic abundance records and toward larger-amplitude delta(18)O fluctuations, Therefore, we infer that, at this time, temperature fluctuations increased and a proto-polar front formed in conjunction with the first distinct pulsations in size of the Antarctic ice sheet. We speculate that this major change might have resulted from an initial opening of the Drake Passage at 37 Ma, at least for surface- and intermediate-water circulation.</t>
  </si>
  <si>
    <t>GEOMAR,RES CTR MARINE GEOSCI,D-24148 KIEL,GERMANY</t>
  </si>
  <si>
    <t>Helmholtz Association; GEOMAR Helmholtz Center for Ocean Research Kiel</t>
  </si>
  <si>
    <t>DiesterHaass, L (corresponding author), UNIV SAARLAND,FACHRICHTUNG GEOG,D-66041 SAARBRUCKEN,GERMANY.</t>
  </si>
  <si>
    <t>10.1130/0091-7613(1996)024&lt;0163:EOTITS&gt;2.3.CO;2</t>
  </si>
  <si>
    <t>WOS:A1996TT58000017</t>
  </si>
  <si>
    <t>Banks, RJ; Livelybrooks, D; Jones, P; Longstaff, R</t>
  </si>
  <si>
    <t>Causes of high crustal conductivity beneath the Iapetus suture zone in Great Britain</t>
  </si>
  <si>
    <t>electrical conductivity; Iapetus suture; magnetotellurics</t>
  </si>
  <si>
    <t>MAGNETOTELLURIC IMPEDANCE TENSOR; LOWER CONTINENTAL-CRUST; NORTHERN-BRITAIN; ELECTRICAL-CONDUCTIVITY; NORTHUMBERLAND TROUGH; SOUTHERN UPLANDS; DEEP CRUST; SM-ND; DISTORTION; SCOTLAND</t>
  </si>
  <si>
    <t>Two magnetic variation anomalies in southern Scotland and northern England have been linked to the position of the Iapetus suture. Previous magnetotelluric measurements along a 140 km profile that crosses both anomalies have been supplemented by new high-quality broad-band observations. Groom-Bailey decomposition of the impedance and hypothetical event analysis of the magnetic variation data agree in defining different strike directions for the two halves of the MT profile: N50 degrees E for the northern part over the Southern Uplands, and N90 degrees E for the southern part over the Northumberland Trough. TE and TM mode apparent resistivity and phase data at representative frequencies have been inverted for the two sub-profiles separately using the smooth inverse of Smith &amp; Booker (1990). The uppermost layer has a low resistivity, is variable in thickness, and correlates well with the known position and thickness of Carboniferous sedimentary rocks. The second layer has a very high resistivity (thousands of Omega m), and reaches the surface where the Lower Palaeozoic metamorphic rocks of the Southern Uplands crop out. A relatively rapid transition to low resistivities occurs at depths of between 8 and 16 km. The conducting 'layer' appears to be quasi-continuous, but where the profile crosses the anomalies identified by magnetic variation measurements, the conductance increases, and the upper surface is shallower. The spatial coverage of the magnetic variation data has enabled us to extrapolate conductive features away from the line of section and project the electrical image onto the NEC vertical-incidence seismic reflection profile in the North Sea. There is excellent agreement between a number of features in the acoustical and electrical images. The shallowing of the low-resistivity layer to form a narrow wedge-like feature corresponds to the offshore position of the Stublick fault, while, to the north of the fault, the top of the layer coincides with a south-dipping reflector thought to be a thrust. However, the zones of high conductance and high lower-crustal reflectivity do not in general correlate. The good conductor beneath the Northumberland Trough spans two zones which were differentiated on the NEC profile in terms of their reflectivity. The shape of the conductor's upper surface in the vicinity of the Stublick fault agrees well with the model of Chadwick &amp; Holliday (1991), who proposed that the Iapetus suture was a whole-crustal shear with a gently dipping central ramp. The coincidence between the (present-day) low-resistivity layer and a surface of weakness that was active 300-400 Myr ago is much more readily explained in terms of mineralogy (the presence of graphite) than the presence of fluids. There is also strong support for interpreting the northern conductor in the same way. Its upper surface is relatively flat and occupies the position predicted as the horizontal detachment surface, over which wedges of the Southern Uplands rocks were thrust. Its northeastward extension is sampled by a group of Carboniferous vents from which xenolith suites of crust and upper mantle origin have been obtained. The middle to upper crust is believed to be represented by quartzo-feldspathic gneisses that contain abundant graphite.</t>
  </si>
  <si>
    <t>BRITISH ANTARCTIC SURVEY,CAMBRIDGE CB3 0ET,ENGLAND; ECOLE POLYTECH,DEPT GENIE MINERAL,MONTREAL,PQ H3C 3A7,CANADA</t>
  </si>
  <si>
    <t>UK Research &amp; Innovation (UKRI); Natural Environment Research Council (NERC); NERC British Antarctic Survey; Universite de Montreal; Polytechnique Montreal</t>
  </si>
  <si>
    <t>Banks, RJ (corresponding author), UNIV EDINBURGH,GRANT INST,DEPT GEOL &amp; GEOPHYS,W MAINS RD,EDINBURGH EH9 3JW,MIDLOTHIAN,SCOTLAND.</t>
  </si>
  <si>
    <t>10.1111/j.1365-246X.1996.tb07031.x</t>
  </si>
  <si>
    <t>TU852</t>
  </si>
  <si>
    <t>WOS:A1996TU85200010</t>
  </si>
  <si>
    <t>Zurek, RW; Manney, GL; Miller, AJ; Gelman, ME; Nagatani, RM</t>
  </si>
  <si>
    <t>Interannual variability of the north polar vortex in the lower stratosphere during the UARS mission</t>
  </si>
  <si>
    <t>WINTER; OZONE</t>
  </si>
  <si>
    <t>Northern winters since the 1991 launch of UARS are compared to earlier years (1978-1991) with respect to the potential for formation of Polar Stratospheric Clouds and for isolation of the north polar vortex. Daily NMC temperature minima at 465 K late in the 1993-94 winter and again in December 1994 were the lowest values experienced at those times of year (since 1978). Northern PV gradients were unusually strong in 1991-92 prior to late January and throughout the winter in both 1992-93 and 1994-95. Of all northern winters since 1978, 1994-95 with its early extended cold spell and persistently strong PV gradients most resembled the Antarctic winter lower stratosphere. Even so, temperatures were never as low, nor was the polar vortex as large, as during a typical southern winter. Judged by daily temperature minima and PV gradients at 465 K, meteorological conditions in the Arctic winter lower stratosphere during the UARS period were more conducive to vortex ozone loss by heterogeneous chemistry than in most previous winters since 1975-79.</t>
  </si>
  <si>
    <t>NOAA,NATL METEOROL CTR,CLIMATE ANAL CTR,WASHINGTON,DC</t>
  </si>
  <si>
    <t>Zurek, RW (corresponding author), CALTECH,JET PROP LAB,4800 OAK GROVE DR,PASADENA,CA 91109, USA.</t>
  </si>
  <si>
    <t>10.1029/95GL03336</t>
  </si>
  <si>
    <t>TU593</t>
  </si>
  <si>
    <t>WOS:A1996TU59300021</t>
  </si>
  <si>
    <t>Bustos, RO; Romo, CR</t>
  </si>
  <si>
    <t>Stabilisation of trypsin-like enzymes from Antarctic krill: Effect of polyols, polysaccharides and proteins</t>
  </si>
  <si>
    <t>JOURNAL OF CHEMICAL TECHNOLOGY AND BIOTECHNOLOGY</t>
  </si>
  <si>
    <t>trypsin-like enzymes; Antarctic krill; Euphausia superba; inactivation kinetics; stabilisation</t>
  </si>
  <si>
    <t>EUPHAUSIA-SUPERBA; STABILIZATION; STABILITY; DEBRIDEMENT</t>
  </si>
  <si>
    <t>The stabilisation of trypsin-like enzymes purified from krill processing wastewater was studied using different proteins, polyols and polysaccharides. The effect of the different stabilisers was evaluated both in solution and in dry samples of the enzymes. In 40% (w/v) stabiliser solutions, the increase in half-life of enzyme activity followed the pattern: sorbitol &gt; xylitol &gt; glycerol &gt; sucrose &gt; maltodextrins, when polyols and polysaccharides were used. In 3% (w/v) protein solutions, the stabilising effect followed the order: hydrolysed collagen &gt; bovine serum albumin &gt; casein. The best result was obtained in a 50% (w/v) sorbitol solution where a 12-fold half-life increase was achieved. Different mechanisms of stabilisation were observed for these two groups of substances. In 50% (w/w) dry enzyme/stabiliser mixtures, the increase in half-life of krill trypsin-like enzymes was: maltodextrins &gt; sucrose &gt; sorbitol &gt; mannitol &gt; xylitol. Dry samples were also prepared by coprecipitation of the enzyme/stabiliser mixture with 95% ethanol, followed by oven drying of the coprecipitates. Under these conditions, the modified maltodextrin PSM 10 (Reppe-Glykos AB, Sweden) gave the best result with a 25-fold half-life increase. The relevance of this result for the industrial application of krill trypsin-like enzymes is discussed.</t>
  </si>
  <si>
    <t>QUEENS UNIV BELFAST, BELFAST BT9 5AG, ANTRIM, NORTH IRELAND</t>
  </si>
  <si>
    <t>Queens University Belfast</t>
  </si>
  <si>
    <t>UNIV SANTIAGO CHILE, CTR ESTUDIOS CIENCIA &amp; TECNOL ALIMENTOS, CASILLA 33074, CORREO 33, SANTIAGO, CHILE.</t>
  </si>
  <si>
    <t>Bustos, Ruben/AAM-2029-2020</t>
  </si>
  <si>
    <t>Bustos, Ruben/0000-0003-0183-0324</t>
  </si>
  <si>
    <t>0268-2575</t>
  </si>
  <si>
    <t>1097-4660</t>
  </si>
  <si>
    <t>J CHEM TECHNOL BIOT</t>
  </si>
  <si>
    <t>J. Chem. Technol. Biotechnol.</t>
  </si>
  <si>
    <t>10.1002/(SICI)1097-4660(199602)65:2&lt;193::AID-JCTB398&gt;3.0.CO;2-T</t>
  </si>
  <si>
    <t>Biotechnology &amp; Applied Microbiology; Chemistry, Multidisciplinary; Engineering, Environmental; Engineering, Chemical</t>
  </si>
  <si>
    <t>Biotechnology &amp; Applied Microbiology; Chemistry; Engineering</t>
  </si>
  <si>
    <t>TV530</t>
  </si>
  <si>
    <t>WOS:A1996TV53000013</t>
  </si>
  <si>
    <t>Bock, C; Jacob, A; Kirst, GO; Leibfritz, D; Mayer, A</t>
  </si>
  <si>
    <t>Metabolic changes of the Antarctic green alga Prasiola crispa subjected to water stress investigated by in vivo P-31 NMR</t>
  </si>
  <si>
    <t>JOURNAL OF EXPERIMENTAL BOTANY</t>
  </si>
  <si>
    <t>in vivo P-31 NMR; Prasiola crispa; desiccation tolerance; polyphosphates</t>
  </si>
  <si>
    <t>NUCLEAR-MAGNETIC-RESONANCE; DUNALIELLA-SALINA; INTRACELLULAR PH; POLYPHOSPHATE-HYDROLYSIS; HYPEROSMOTIC SHOCK; ALKALINE STRESS; SSP ANTARCTICA; OSMOTIC SHOCKS; CELLS; ULTRASTRUCTURE</t>
  </si>
  <si>
    <t>The energy status and the phosphate metabolism of Prasiola crispa during and after desiccation stress was investigated by in vivo P-31 NMR, The effect of desiccation was simulated by addition of the nonionic osmoticum PEG 200 (polyethylene glycol). Photosynthesis and respiration were effectively inhibited under these conditions. The most notable changes in the in vivo P-31 NMR spectra were an increase in the cytoplasmic inorganic phosphate signal after PEG stress, a decrease in the polyphosphates and a low-field shift of the core polyphosphate signal followed by an appearance of extracellular inorganic phosphate. Cytoplasmic pH remained almost constant during stress. After a return to control conditions, photosynthesis and respiration recovered within 4 h as well as the concentrations of the phosphorus metabolites, An as yet unassigned phosphate signal increased in the phosphodiester region of the NMR spectra. Simultaneously, the polyphosphate signal recovered in intensity and chemical shift. It is suggested that phosphate metabolism and complexation of cations to polyphosphates may play an important role in the distinct desiccation tolerance of P. crispa.</t>
  </si>
  <si>
    <t>UNIV BREMEN,INST PHYS EXPTL,FBI,D-28359 BREMEN,GERMANY; UNIV BREMEN,INST MARINE BIOL,BREMEN,GERMANY; UNIV BREMEN,INST ORGAN CHEM,BREMEN,GERMANY</t>
  </si>
  <si>
    <t>University of Bremen; University of Bremen; University of Bremen</t>
  </si>
  <si>
    <t>Bock, Christian/B-4421-2017</t>
  </si>
  <si>
    <t>Bock, Christian/0000-0003-0052-3090</t>
  </si>
  <si>
    <t>0022-0957</t>
  </si>
  <si>
    <t>J EXP BOT</t>
  </si>
  <si>
    <t>J. Exp. Bot.</t>
  </si>
  <si>
    <t>10.1093/jxb/47.2.241</t>
  </si>
  <si>
    <t>UA121</t>
  </si>
  <si>
    <t>WOS:A1996UA12100012</t>
  </si>
  <si>
    <t>FullerRowell, TJ; Codrescu, MV; Rishbeth, H; Moffett, RJ; Quegan, S</t>
  </si>
  <si>
    <t>On the seasonal response of the thermosphere and ionosphere to geomagnetic storms</t>
  </si>
  <si>
    <t>ANTARCTIC F-REGION; MAGNETIC STORM; MODEL; PATTERNS; GAS</t>
  </si>
  <si>
    <t>Ionosonde observations have provided the data to build a picture of the response of the midlatitude ionosphere to a geomagnetic storm. The particular characteristic of interest is the preference for ''negative storms'' (decrease in the peak electron density, Nmn) in summer and ''positive storms'' (increase in NmF2) in winter. A three-dimensional, time-dependent model of the coupled thermosphere and ionosphere is used to explain this dependence. During the driven phase of a geomagnetic storm the two main magnetospheric energy sources to the upper atmosphere (auroral precipitation and convective electric field) increase dramatically. Auroral precipitation increases the ion density and conductivity of the upper atmosphere; the electric field drives the ionosphere and, through collisions, forces the thermosphere into motion and then deposits heat via Joule dissipation. The global wind response is divergent at high latitudes in both hemispheres. Vertical winds are driven by the divergent wind field and carry molecule-rich air to higher levels. Once created, the ''composition bulge'' of increased mean molecular mass is transported by both the storm-induced and background wind fields. The storm winds imposed on the background circulation do not have a strong seasonal dependence, and this is not necessary to explain the observations. Numerical computations suggest that the prevailing summer-to-winter circulation at solstice transports the molecule-rich gas to mid and low latitudes in the summer hemisphere over the day or two following the storm. In the winter hemisphere, poleward winds restrict the equatorward movement of composition. The altered neutral-chemical environment in summer subsequently depletes the F region midlatitude ionosphere to produce a ''negative storm''. In winter midlatitudes a decrease in molecular species, associated with downwelling, persists and produces the characteristic ''positive storm''.</t>
  </si>
  <si>
    <t>UNIV SHEFFIELD, SCH MATH &amp; STAT, SHEFFIELD S3 7RH, S YORKSHIRE, ENGLAND; UNIV SOUTHAMPTON, DEPT PHYS, SOUTHAMPTON SO17 1BJ, HANTS, ENGLAND</t>
  </si>
  <si>
    <t>University of Sheffield; University of Southampton</t>
  </si>
  <si>
    <t>FullerRowell, TJ (corresponding author), UNIV COLORADO, NOAA, COOPERAT INST RES ENVIRONM SCI, SPACE ENVIRONM LAB, 325 BROADWAY, BOULDER, CO 80303 USA.</t>
  </si>
  <si>
    <t>A2</t>
  </si>
  <si>
    <t>10.1029/95JA01614</t>
  </si>
  <si>
    <t>TT923</t>
  </si>
  <si>
    <t>WOS:A1996TT92300007</t>
  </si>
  <si>
    <t>Clilverd, MA; Horne, RB</t>
  </si>
  <si>
    <t>Ground-based evidence of latitude-dependent cyclotron absorption of whistler mode signals originating from VLF transmitters</t>
  </si>
  <si>
    <t>RADIATION BELT ELECTRONS; PROPAGATION MECHANISM; GROUP DELAYS; PRECIPITATION; PLASMASPHERE; ANTARCTICA; LOCATION; BEARING; DENSITY; SIPLE</t>
  </si>
  <si>
    <t>We report the results of the first multisite campaign using VLF Doppler receivers to detect whistler mode signals in the south Atlantic originating from VLF transmitters in the northern hemisphere. The signals at 24 and 21.4 kHz were recorded by a mobile receiver on board the RRS Bransfield during February-March 1993 and an identical system at Faraday, Antarctica. The data show that the output power of plasmaspheric ducts varies with latitude, decreasing with increasing L shell between 1.6 less than or equal to L less than or equal to 2.7. Using the HOTRAY ray tracing code, we find that the primary cause of the latitudinal variation in duct output power is absorption via cyclotron resonance with energetic electrons in the plasmasphere. The variation is due mainly to the reduction in resonant energy with increasing L shell which brings more particles into resonance with the wave. We demonstrate that ground-based observations of the absorption of whistler mode signals originating from VLF transmitters can be used as a new way of estimating the energetic electron flux between 1 and 40 keV inside the plasmasphere between 1.6 less than or equal to L less than or equal to 2.7. Typically, estimates of electron flux of 1 to 7 times greater than that reported by Schield and Frank [1970] are required to model the experimental data recorded here during nondisturbed geomagnetic conditions.</t>
  </si>
  <si>
    <t>10.1029/95JA03153</t>
  </si>
  <si>
    <t>WOS:A1996TT92300008</t>
  </si>
  <si>
    <t>Individual variation in the duration of pregnancy and birth date in Antarctic fur seals: The role of environment, age, and sex of fetus</t>
  </si>
  <si>
    <t>JOURNAL OF MAMMALOGY</t>
  </si>
  <si>
    <t>Pinnipedia; pregnancy; birth date; Antarctica</t>
  </si>
  <si>
    <t>SOUTH-GEORGIA; FETAL GROWTH; ARCTOCEPHALUS-GAZELLA; PHOCA-VITULINA; PHOTOPERIOD; MAMMALS; IMPLANTATION; PARTURITION; CALLORHINUS; URSINUS</t>
  </si>
  <si>
    <t>The duration of 506 pregnancies in Antarctic fur seals (Arctocephalus gazella) was measured 1983-1993. On average, pregnancy lasted 359 days, with a range of 340-390 days, representing 20% of the period of post-implantation fetal growth. Pregnancy was longest and birth dates latest in years associated with reduced availability of food. Sex of fetus and birth mass had no effect on the duration of pregnancy or date of birth. However, dates of parturition tended to be consistent within individuals.</t>
  </si>
  <si>
    <t>AMER SOC MAMMALOGISTS</t>
  </si>
  <si>
    <t>PROVO</t>
  </si>
  <si>
    <t>BRIGHAM YOUNG UNIV, DEPT OF ZOOLOGY, PROVO, UT 84602</t>
  </si>
  <si>
    <t>0022-2372</t>
  </si>
  <si>
    <t>J MAMMAL</t>
  </si>
  <si>
    <t>J. Mammal.</t>
  </si>
  <si>
    <t>10.2307/1382714</t>
  </si>
  <si>
    <t>TW086</t>
  </si>
  <si>
    <t>WOS:A1996TW08600011</t>
  </si>
  <si>
    <t>Hayward, PJ</t>
  </si>
  <si>
    <t>A new species in the Antarctic genus Toretocheilum (Bryozoa: Cheilostomatida)</t>
  </si>
  <si>
    <t>Antarctic; Bryozoa; Toretocheilum; new species</t>
  </si>
  <si>
    <t>The Antarctic species Toretocheilum absidatum Rogick, 1960, is redescribed, and distinguished from a new species of the genus; both are illustrated using scanning electron microscopy. Toretocheilum species develop unilaminar patches of thickly calcified autozooids, with cryptocystidean frontal shields bordered by frontal septula. The primary orifice bears a small sinus emphasized by massive condyles overlain by frontal cusps. Toretocheilum absidatum has rugose calcification and large adventitious avicularia; T. turbinatum is smoothly calcified, lacks avicularia and bears a massive suboral umbo.</t>
  </si>
  <si>
    <t>Hayward, PJ (corresponding author), UNIV COLL SWANSEA,SCH BIOL SCI,MARINE &amp; ENVIRONM RES GRP,SINGLETON PK,SWANSEA SA2 8PP,W GLAM,WALES.</t>
  </si>
  <si>
    <t>10.1080/00222939600771171</t>
  </si>
  <si>
    <t>TX718</t>
  </si>
  <si>
    <t>WOS:A1996TX71800006</t>
  </si>
  <si>
    <t>Schollhorn, E; Graneli, E</t>
  </si>
  <si>
    <t>Influence of different nitrogen to silica ratios and artificial mixing on the structure of a summer phytoplankton community from the Swedish west coast (Gullmar fjord)</t>
  </si>
  <si>
    <t>phytoplankton; eutrophication; nitrogen; silicon; nutrient ratios</t>
  </si>
  <si>
    <t>ANTARCTIC DIATOMS; BALTIC SEA; MARINE; EUTROPHICATION; COMPETITION; NUTRIENT; GROWTH; TURBULENCE; SINKING; PHOSPHORUS</t>
  </si>
  <si>
    <t>A natural summer phytoplankton community from the Gullmar Fjord (Skagerrak, Swedish west coast) was diluted 10 times with filtered seawater in twelve 300-dm(3) polyethylene cylinders. Nutrients were added to produce two different molar ratios of nitrogen to silicon (N/Si 3.2/3.2 mu M=1 and 12.8/3.2 mu M=4). Three cylinders of each nutrient treatment were carefully mixed while the other three of each nutrient treatment remained unmixed. Diatoms (Nitzschia and Chaetoceros species) were favoured by low dissolved NISI molar ratios (N/Si 1) and by mixing. Diatoms increased as a percentage of total phytoplankton biomass from 11% initially to about 32% in the unmixed and to 46% in the mixed cylinders. At high N/SI ratios (N/Si 4) small flagellates (1-6 mu m) became dominant and diatoms never constituted more than 20% of total phytoplankton biomass.</t>
  </si>
  <si>
    <t>LUND UNIV, DEPT MARINE ECOL, S-22362 LUND, SWEDEN.</t>
  </si>
  <si>
    <t>Graneli, Edna/F-5936-2015</t>
  </si>
  <si>
    <t>1873-1414</t>
  </si>
  <si>
    <t>10.1016/S1385-1101(96)90743-1</t>
  </si>
  <si>
    <t>UR702</t>
  </si>
  <si>
    <t>WOS:A1996UR70200015</t>
  </si>
  <si>
    <t>Kortje, KH; Aich, B; Lips, K; Rahmann, H</t>
  </si>
  <si>
    <t>Cellular substructures in the optic tectum of Antarctic and temperate fish</t>
  </si>
  <si>
    <t>LATERAL LINE FUNCTION; ANTIFREEZE-GLYCOPROTEINS; TREMATOMUS-BERNACCHII; COLD-ADAPTATION; BRAIN-FUNCTION; MEMBRANES; LOCALIZATION; VARIABILITY; VERTEBRATES; TELEOST</t>
  </si>
  <si>
    <t>The brain of Antarctic fish of the perciform suborder Notothenioidea was analysed with light- and electronmicroscopical methods. The overall organization and ultrastructure of the optic tectum is very similar to that of fish from temperate climates. However, unusual structures were observed in neurons and glial cells, sometimes in high frequencies. The structures are ovoid or elongated, about 200-600 nm in diameter and surrounded by two layers of membranes in a uniform distance of about 30 nm. The enclosed inter-membrane space is similar to extracellular space, both in size and in cytochemical calcium precipitation, while the interior of the structures resembles cytoplasm. These structures are sometimes connected to neuronal processes, so that they seem to originate by a sort of budding process, but most of them are isolated as can be concluded from thick sections of up to 800 nm thickness, analysed with energy-filtering transmission electron microscopy (EFTEM). These unusual objects are present in high abundance in members of the white-blooded Antarctic fish family Channichthyidae. These so-called icefish lack haemoglobin and exhibit the highest degree of cold adaptation. The red-blooded notothenoid fish had smaller amounts of these structures and they were observed even in fish from temperate climates (trout, carp, cichlid fish). In fish from temperate climates the unusual substructures were more abundant during adaptation to cold water temperatures (winter) than to warm conditions (summer). Therefore, the findings may indicate a general phenomenon of cold adaptation with unusual interactions of neurons and glial cells, but the precise function is not yet understood.</t>
  </si>
  <si>
    <t>UNIV STUTTGART HOHENHEIM,INST ZOOL,D-70593 STUTTGART,GERMANY</t>
  </si>
  <si>
    <t>University Hohenheim</t>
  </si>
  <si>
    <t>TV699</t>
  </si>
  <si>
    <t>WOS:A1996TV69900010</t>
  </si>
  <si>
    <t>Fulthorpe, CS; Carter, RM; Miller, KG; Wilson, J</t>
  </si>
  <si>
    <t>Marshall Paraconformity: A mid-Oligocene record of inception of the Antarctic Circumpolar Current and coeval glacio-eustatic lowstand?</t>
  </si>
  <si>
    <t>MARINE AND PETROLEUM GEOLOGY</t>
  </si>
  <si>
    <t>sequence stratigraphy; sea-level changes; Antarctic Circumpolar Current</t>
  </si>
  <si>
    <t>NEW-ZEALAND; NORTH-OTAGO; TERTIARY UNCONFORMITIES; WAITAKI SUBDIVISION; EVOLUTION; MARGIN; SEA; STRATIGRAPHY; EROSION; BASIN</t>
  </si>
  <si>
    <t>The sedimentary fill of the Canterbury Basin, New Zealand, is the product of a long-term (80 Ma), tectonically controlled relative sea-level cycle with a megasequence geometry analogous to the sequence stratigraphic model of Vail (Am. Assoc. Petrol. Geol. Stud. Geol. No. 27, 1, 1-10, 1987). The condensed section of the megasequence, resolvable in detail in outcrop and on seismic profiles, comprises a basin-wide pelagic to hemipelagic limestone interval. A regional mid-Oligocene unconformity, the Marshall Paraconformity, lies within the limestone interval onshore and correlates with hiatuses in at least two, and possibly three, offshore exploration wells and with a temporary lithological change from limestone to quartz sand at a fourth. Strontium isotopic age estimates confirm that a 2-4 Ma hiatus is associated with onshore outcrops of the Marshall Paraconformity (between similar to 32 and 29 Ma), which correlates with the opening of the Pacific sector of the Southern Ocean and the postulated mid-Oligocene sea-level fall of Haq et al. (Science 235, 1156-1167, 1987; Spec. Publ. Sec. Econ. Paleonotol. Mineral. No. 42, 71-108, 1988). Lowering of base level, coupled with cooling and enhancement of current activity, may have caused the temporary cessation of limestone deposition and a regional hiatus. This hypothesis reconciles the apparently contradictory palaeogeographical evidence for a regional highstand. The Marshall Paraconformity may exemplify the signature by which similar glacioeustatic events can be recognized in offshore platform facies.</t>
  </si>
  <si>
    <t>JAMES COOK UNIV N QUEENSLAND,DEPT GEOL,TOWNSVILLE,QLD 4811,AUSTRALIA; RUTGERS STATE UNIV,WRIGHT GEOL LAB,DEPT GEOL SCI,PISCATAWAY,NJ 08855; UNIV OTAGO,DEPT GEOL,DUNEDIN,NEW ZEALAND</t>
  </si>
  <si>
    <t>James Cook University; Rutgers University System; Rutgers University New Brunswick; University of Otago</t>
  </si>
  <si>
    <t>Fulthorpe, CS (corresponding author), UNIV TEXAS,INST GEOPHYS,8701 N MOPAC BLVD,AUSTIN,TX 78759, USA.</t>
  </si>
  <si>
    <t>Fulthorpe, Craig/AEV-6014-2022; Fulthorpe, Craig S./C-3066-2008</t>
  </si>
  <si>
    <t>0264-8172</t>
  </si>
  <si>
    <t>MAR PETROL GEOL</t>
  </si>
  <si>
    <t>Mar. Pet. Geol.</t>
  </si>
  <si>
    <t>10.1016/0264-8172(95)00033-X</t>
  </si>
  <si>
    <t>TL837</t>
  </si>
  <si>
    <t>WOS:A1996TL83700004</t>
  </si>
  <si>
    <t>Aristegui, J; Montero, MF; Ballesteros, S; Basterretxea, G; vanLenning, K</t>
  </si>
  <si>
    <t>Planktonic primary production and microbial respiration measured by C-14 assimilation and dissolved oxygen changes in coastal waters of the Antarctic Peninsula during austral summer: Implications for carbon flux studies</t>
  </si>
  <si>
    <t>primary production; microbial respiration; carbon and oxygen fluxes; coastal Antarctic waters</t>
  </si>
  <si>
    <t>WESTERN BRANSFIELD STRAIT; ELECTRON-TRANSPORT ACTIVITY; MARINE FOOD WEB; SEA-ICE RETREAT; SOUTHERN-OCEAN; WEDDELL SEA; COMMUNITY RESPIRATION; PARTICLE-FLUX; DRAKE PASSAGE; PHYTOPLANKTON</t>
  </si>
  <si>
    <t>Oxygen consumption and production and carbon fixation by micro-organisms were measured simultaneously in coastal surface waters near the Antarctic Peninsula. Although there was a good qualitative agreement between the oxygen and carbon measurements, total daily water-column integrated carbon incorporation measured by radiocarbon uptake in the particulate fraction underestimated net community production measured by the oxygen method by 29 to 54 % (using a photosynthetic quotient of 1.5). Unaccounted-for exudation of dissolved organic carbon during the C-14 uptake experiments may explain this discrepancy. Respiratory carbon losses by micro-organisms (largely phytoplankton) ranged between 10 and 50% of gross production, the highest values corresponding to the more productive stations. These estimates are, however, slightly conservative, since they refer to the upper 30 m of the water column, corresponding approximately to the euphotic zone in this region. Our results show that microbial respiration is an important part of the carbon flux of coastal. Antarctic plankton. Unless it is considered in carbon flux models, the contribution of higher trophic levels to the carbon fluxes in marine food webs may be seriously overestimated.</t>
  </si>
  <si>
    <t>Aristegui, J (corresponding author), UNIV LAS PALMAS GRAN CANARIA, FAC CIENCIAS MAR, E-35017 LAS PALMAS, CANARY ISL, SPAIN.</t>
  </si>
  <si>
    <t>Basterretxea, Gotzon/D-2314-2011; Arístegui, Javier/D-5833-2013</t>
  </si>
  <si>
    <t>Arístegui, Javier/0000-0002-7526-7741; Basterretxea, Gotzon/0000-0001-7466-1360; , Maria F. Montero ; Maria Fernanda Montero/0000-0001-8124-8136</t>
  </si>
  <si>
    <t>10.3354/meps132191</t>
  </si>
  <si>
    <t>UD223</t>
  </si>
  <si>
    <t>WOS:A1996UD22300018</t>
  </si>
  <si>
    <t>Zamon, JE; Greene, CH; Eli, MT; Demer, DA; Hewitt, RP; Sexton, S</t>
  </si>
  <si>
    <t>Acoustic characterization of the three-dimensional prey field of foraging chinstrap penguins</t>
  </si>
  <si>
    <t>Antarctic krill; Euphausia superba; Chinstrap penguin; Pygoscelis antarctica; foraging ecology; patchiness; fisheries management; hydroacoustics</t>
  </si>
  <si>
    <t>EUPHAUSIA-SUPERBA; ANTARCTIC KRILL; SEA OTTERS; SEABIRDS; COMMUNITIES; MANAGEMENT; ABUNDANCE; BEHAVIOR; PREDATOR; ISLAND</t>
  </si>
  <si>
    <t>Few studies of diving predators have explicitly addressed the 3-dimensional nature of interactions between predators and prey at the spatial and temporal scales relevant to an individual predator's search behavior. Here, we present a new method for examining such interactions using the results from an acoustic survey of krill availability to foraging penguins. Analyses of fine-scale krill distributions within a 1852 x 1852 x 50 m volume of ocean revealed substantial prey patchiness in all dimensions. Our survey detected the presence of at least 6 krill aggregations in the survey area. The surface distribution of penguins was associated with the edges of these aggregations and was nonrandomly associated with krill densities above 0.1 krill m(-3) in the 30 to 40 m depth layer. The latter association was masked when krill abundance was integrated over the entire water column. Given that mean daytime dive depths for chinstrap penguins fall between 30 and 40 m, our data suggest penguins may fail to detect or choose to pass by shallow, denser prey aggregations and successfully forage on deeper, more homogeneously distributed krill offering higher encounter probabilities per unit volume searched. These findings reveal biologically important features of prey patchiness that cannot be addressed within the limitations of a primarily 2-dimensional analysis of predator-prey distributions. We emphasize that if we hope to gain a predictive understanding of the foraging behavior of diving predators, then we must consider fine-scale, 3-dimensional patterns of prey patchiness when assessing the availability of prey to diving predators.</t>
  </si>
  <si>
    <t>CORNELL UNIV, ECOL &amp; SYSTEMAT SECT, ITHACA, NY 14853 USA; CORNELL UNIV, OCEAN RESOURCES &amp; ECOSYST PROGRAM, ITHACA, NY 14853 USA; UNIV CALIF SAN DIEGO, INST OCEANOG SCI, LA JOLLA, CA 92038 USA; SW FISHERIES SCI CTR, LA JOLLA, CA 92038 USA</t>
  </si>
  <si>
    <t>Cornell University; Cornell University; University of California System; University of California San Diego; National Oceanic Atmospheric Admin (NOAA) - USA</t>
  </si>
  <si>
    <t>, David/0000-0001-5083-8854; Meir, Eli/0000-0002-1874-1750</t>
  </si>
  <si>
    <t>10.3354/meps131001</t>
  </si>
  <si>
    <t>TZ663</t>
  </si>
  <si>
    <t>WOS:A1996TZ66300001</t>
  </si>
  <si>
    <t>Bartek, LR; Henrys, SA; Anderson, JB; Barrett, PJ</t>
  </si>
  <si>
    <t>Seismic stratigraphy of McMurdo Sound, Antarctica: Implications for glacially influenced early Cenozoic eustatic change?</t>
  </si>
  <si>
    <t>ROSS EMBAYMENT; HISTORY; RECORD; ICE; SEA</t>
  </si>
  <si>
    <t>Analyses by Barrett et al. (1989) of the stratigraphic sequences of the CIROS-1 drill core provided evidence of late Paleogene and early Neogene glacial advances and retreats that appear to correlate with the global eustatic curve of Haq et al. (1987). During Leg 2 of the Polar Duke 90 (PD90) cruise in the Ross Sea approximately 650 km of high-resolution seismic data were collected in McMurdo Sound with the main objective of facilitating regional correlation of stratigraphic events observed in the cores of the CIROS-1, DVDP-15, and MSSTS-1 drilling programs, and therefore providing an opportunity to test hypotheses on linkages between Cenozoic eustatic and Antarctic ice volume fluctuations. Twenty unconformity-bound, seismic-stratigraphic sequences (labeled from top A to T) were identified in the McMurdo Sound PD90 data base. However, seismic data from the shallow shelf on which CIROS-1 was drilled show erosional surfaces at many levels, indicating a condensed section in this area. It is difficult to distinguish individual lithological units identified by Barrett et al. (1989) in the seismic data, but seismic units O, P and Q correspond to the upper Oligocene interval where they recognized 3 glacioeustatic events. These three sequences, totaling around 300 m in thickness, can be traced over a distance of almost 100 km. However, they lack the seismic characteristics of glacial facies identified by Anderson and Bartek (1992) and thus the significance of waxing and waning events suggested for upper Oligocene strata in CIROS-1 remains equivocal. The younger sequences in the McMurdo Sound data base are largely Miocene (E-N), the oldest of these forming the upper 70 m in CIROS-1. These sequences can be traced 300 km north into the center of the Victoria Land basin, where they have seismic features characteristic of glacial facies. This suggests that ice sheets of continental scale (and hence large enough to affect eustasy) waxed and waned across the Ross Sea continental shelf at least 10 times during the Miocene. The data presented here for the Oligocene do not preclude similar ice sheet behavior, but are insufficient to test the hypothesis properly.</t>
  </si>
  <si>
    <t>INST GEOL &amp; NUCL SCI,WELLINGTON,NEW ZEALAND; RICE UNIV,DEPT GEOL &amp; GEOPHYS,HOUSTON,TX 77251; VICTORIA UNIV WELLINGTON,RES SCH EARTH SCI,WELLINGTON,NEW ZEALAND</t>
  </si>
  <si>
    <t>GNS Science - New Zealand; Rice University; Victoria University Wellington</t>
  </si>
  <si>
    <t>Bartek, LR (corresponding author), UNIV ALABAMA,DEPT GEOL,BOX 870338,TUSCALOOSA,AL 35487, USA.</t>
  </si>
  <si>
    <t>Henrys, Stuart/ABD-7378-2020; Anderson, John/B-1011-2012</t>
  </si>
  <si>
    <t>Henrys, Stuart/0000-0002-7164-5274;</t>
  </si>
  <si>
    <t>10.1016/0025-3227(95)00121-2</t>
  </si>
  <si>
    <t>UE849</t>
  </si>
  <si>
    <t>WOS:A1996UE84900006</t>
  </si>
  <si>
    <t>DiesterHaass, L</t>
  </si>
  <si>
    <t>Late Eocene-Oligocene paleoceanography in the southern Indian Ocean (ODP Site 744)</t>
  </si>
  <si>
    <t>DEEP-SEA SEDIMENTS; BENTHIC FORAMINIFERA; CARBONATE DISSOLUTION; EQUATORIAL PACIFIC; MAUD RISE; PRODUCTIVITY; ATLANTIC; HISTORY; OXYGEN; PALEOPRODUCTIVITY</t>
  </si>
  <si>
    <t>The late Eocene through Oligocene changes in the paleoceanography of the southernmost Indian Ocean have been reconstructed by means of a coarse fraction analysis of closely spaced samples (20 cm = about 20 kyr) from ODP Site 744, Kerguelen Plateau. Surface water productivity, reconstructed from accumulation rates of opal skeletons and benthic foraminifers is low in the early late Eocene, increases at about 36 Ma and shows a sharp increase to maximum values in the earliest Oligocene. In the early late Oligocene it decreases gradually to a minimum and increases again to a maximum in the latest Oligocene. Beside this general trend productivity varies in short-term cycles of a duration of about 400 kyr (340 kyr in the latest Oligocene) with maxima in productivity in warmer Oligocene periods. These productivity variations are reflected by strong variations in carbonate dissolution. Changes in bottom water mass chemistry have been deduced from the degree of carbonate dissolution and it's relation to productivity proxies. Following Kennett and Stott (1990), it is suggested that a proto-antarctic bottom water (proto-AABW) and an overlying warm, saline deep water (WSDW) from low latitudes shifted vertically and latitudinally with time and exerted their influence on the sediments of Site 744. Proto-AABW is detected by means of strong carbonate dissolution when productivity is low. WSDW is detected by means of an excellent carbonate preservation despite high productivity. Terrigenous material occurs as very coarse ice-rafted detritus (IRD) in the late Eocene (167-168.5 mbsf) and after a main shift in oxygen isotopes in the early Oligocene. Very low amounts of 40-125 mu m sized mica and very few quartz grains occur only in high productivity periods and at the transition from low to high productivity periods. These occurrences are attributed to wind/current supply during warmer Oligocene intervals.</t>
  </si>
  <si>
    <t>10.1016/0025-3227(95)00128-X</t>
  </si>
  <si>
    <t>WOS:A1996UE84900007</t>
  </si>
  <si>
    <t>Hole, MJ; Saunders, AD</t>
  </si>
  <si>
    <t>The generation of small melt-fractions in truncated melt columns: Constraints from magmas erupted above slab windows and implications for MORB genesis</t>
  </si>
  <si>
    <t>MINERALOGICAL MAGAZINE</t>
  </si>
  <si>
    <t>Combined Meeting of the Mineralogical-Society/Volcanic-Studies-Group</t>
  </si>
  <si>
    <t>SHEFFIELD, ENGLAND</t>
  </si>
  <si>
    <t>MORB; melting columns; Antarctic Peninsula; REE inversion; slab windows</t>
  </si>
  <si>
    <t>RIDGE BASALT CHEMISTRY; ANTARCTIC PENINSULA; GLOBAL CORRELATIONS; PHASE-RELATIONS; VOLCANIC-ROCKS; SUBDUCTION; PERIDOTITE; MANTLE; PETROGENESIS; GEOCHEMISTRY</t>
  </si>
  <si>
    <t>At a number of locations along the Pacific margin of the Americas and west Antarctica, small volumes of alkalic basalts were erupted following successive ridge crest-trench collisions. The basalts were generated as a result of upwelling of asthenosphere through windows in the subducted plate. There is no evidence for local high temperature mantle plumes or significant lithospheric extension associated with these basalts. For the best sampled area, the Antarctic Peninsula, mean Values for fractionation-corrected iron content (FeO*) vary from 6.9 to 10.6 wt.%, and for Na2O (Na-8.0) from 3.25 to 4.6 wt.%, implying generation of small melt-fractions at variable mean pressures. The results of rare earth element inversion modelling yield a melt generation interval of 100 to 52 km, with a maximum melt fraction of c. 7% generated from a MORB-like source at T-p 1300 degrees C. Trace element and isotope systematics are also consistent with the generation of the basalts from a MORB-like source. Mean pressures of melt generation increase with increasing distance from the original trench, but trace element and Na-8.0 data suggest that there is no systematic variation in extent of melting with distance from the trench. The data are consistent with a model whereby a MORB melting column, initially intersecting the peridotite solidus at between 15 and 30 kbar, is truncated by a lithospheric cap which thickens from c. 15-20 km (approximate to 5-8 kbar) up to a maximum of c. 50 km (approximate to 15 kbar), such that the mean pressures of melting increase with increasing distance from the palaeo-trench. The MORB-like major element geochemistry of basalt samples closest to the ancestral trench are consistent with initial intersection of the peridotite solidus at low pressures (c. 15 kbar). For areas of thickest lithosphere, mean pressures of melt generation are higher, but extents of melting are lower than for a MORB melting column with a similar initial pressure of intersection of the peridotite solidus. All these basalts therefore potentially represent analogues for the small melt-fraction precursors to the generation of MOR tholeiites. Thermal constraints suggest that these low volume, small melt-fractions, were generated with CO2 on the solidus, because mean pressures of melt generation are greater than the pressure of intersection of the T-p 1300 degrees C mantle adiabat and the dry peridotite solidus. Potentially, all MORB may be generated initially with CO2 on the solidus, and if this is correct, it does not require thermal anomalies to generate large extents of melting at high mean pressures.</t>
  </si>
  <si>
    <t>UNIV LEICESTER, DEPT GEOL, LEICESTER LE1 7RH, LEICS, ENGLAND</t>
  </si>
  <si>
    <t>University of Leicester</t>
  </si>
  <si>
    <t>Hole, MJ (corresponding author), UNIV ABERDEEN, DEPT GEOL &amp; PETR GEOL, ABERDEEN AB9 2UE, SCOTLAND.</t>
  </si>
  <si>
    <t>Hole, Malcolm/0000-0002-1622-4266</t>
  </si>
  <si>
    <t>MINERALOGICAL SOCIETY</t>
  </si>
  <si>
    <t>41 QUEENS GATE, LONDON, ENGLAND SW7 5HR</t>
  </si>
  <si>
    <t>0026-461X</t>
  </si>
  <si>
    <t>MINERAL MAG</t>
  </si>
  <si>
    <t>Mineral. Mag.</t>
  </si>
  <si>
    <t>10.1180/minmag.1996.060.398.12</t>
  </si>
  <si>
    <t>Mineralogy</t>
  </si>
  <si>
    <t>TV764</t>
  </si>
  <si>
    <t>WOS:A1996TV76400012</t>
  </si>
  <si>
    <t>Stanley, HE; Afanasyev, V; Amaral, LAN; Buldyrev, SV; Goldberger, AL; Havlin, S; Leschhorn, H; Maass, P; Mantegna, RN; Peng, CK; Prince, PA; Salinger, MA; Stanley, MHR; Viswanathan, GM</t>
  </si>
  <si>
    <t>Anomalous fluctuations in the dynamics of complex systems: From DNA and physiology to econophysics</t>
  </si>
  <si>
    <t>PHYSICA A-STATISTICAL MECHANICS AND ITS APPLICATIONS</t>
  </si>
  <si>
    <t>Conference on Dynamics of Complex Systems</t>
  </si>
  <si>
    <t>AUG 06-11, 1995</t>
  </si>
  <si>
    <t>S N BOSE CTR BASIC SCI, CALCUTTA, INDIA</t>
  </si>
  <si>
    <t>S N BOSE CTR BASIC SCI</t>
  </si>
  <si>
    <t>CORRELATED SPATIAL DISORDER; LONG-RANGE CORRELATIONS; NUCLEOTIDE-SEQUENCES; REPETITIVE DNA; 1/F NOISE; EVOLUTION; MODEL; DIFFUSION; POLYMER; FAMILY</t>
  </si>
  <si>
    <t>We discuss examples of complex systems composed of many interacting subsystems. We focus on those systems displaying nontrivial long-range correlations. These include the one-dimensional sequence of base pairs in DNA, the sequence of flight times of the large seabird Wandering Albatross, and the annual fluctuations in the growth rate of business firms. We review formal analogies in the models that describe the observed long-range correlations, and conclude by discussing the possibility that behavior of large numbers of humans (as measured, e.g., by economic indices) might conform to analogs of the scaling laws that have proved useful in describing systems composed of large numbers of inanimate objects.</t>
  </si>
  <si>
    <t>BOSTON UNIV, DEPT PHYS, BOSTON, MA 02215 USA; BOSTON UNIV, DEPT BIOMED ENGN, BOSTON, MA 02215 USA; BOSTON UNIV, SCH MANAGEMENT, BOSTON, MA 02215 USA; BRITISH ANTARCTIC SURVEY, NERC, CAMBRIDGE CB3 0ET, ENGLAND; HARVARD UNIV, BETH ISRAEL HOSP, SCH MED, DIV CARDIOVASC, BOSTON, MA 02215 USA; BAR ILAN UNIV, MINERVA CTR, RAMAT GAN, ISRAEL; BAR ILAN UNIV, DEPT PHYS, RAMAT GAN, ISRAEL; UNIV PALERMO, DIPARTIMENTO ENERGET &amp; APPLICAZ FIS, I-90128 PALERMO, ITALY</t>
  </si>
  <si>
    <t>Boston University; Boston University; Boston University; UK Research &amp; Innovation (UKRI); Natural Environment Research Council (NERC); NERC British Antarctic Survey; Harvard University; Beth Israel Deaconess Medical Center; Harvard Medical School; Bar Ilan University; Bar Ilan University; University of Palermo</t>
  </si>
  <si>
    <t>Stanley, HE (corresponding author), BOSTON UNIV, CTR POLYMER STUDIES, BOSTON, MA 02215 USA.</t>
  </si>
  <si>
    <t>Amaral, Luis N./C-5485-2009; Havlin, Shlomo/ABF-1527-2020; Amaral, LAN/A-4980-2008; Maass, Philipp/H-1477-2011; Peng, Chung-Kang/E-1489-2011; Buldyrev, Sergey V/I-3933-2015; Viswanathan, Gandhimohan/AAF-3937-2020; Peng, Chung-Kang/N-1308-2019; Mantegna, Rosario N/H-3652-2014; Viswanathan, Gandhimohan M/J-8558-2012</t>
  </si>
  <si>
    <t>Amaral, LAN/0000-0002-3762-789X; Maass, Philipp/0000-0002-1268-8688; Peng, Chung-Kang/0000-0003-3666-9833; Peng, Chung-Kang/0000-0003-3666-9833; Mantegna, Rosario N/0000-0003-4177-171X; Buldyrev, Sergey/0000-0002-3008-1070; Viswanathan, Gandhimohan/0000-0002-2301-5593</t>
  </si>
  <si>
    <t>0378-4371</t>
  </si>
  <si>
    <t>PHYSICA A</t>
  </si>
  <si>
    <t>Physica A</t>
  </si>
  <si>
    <t>10.1016/0378-4371(95)00409-2</t>
  </si>
  <si>
    <t>Physics, Multidisciplinary</t>
  </si>
  <si>
    <t>TV383</t>
  </si>
  <si>
    <t>WOS:A1996TV38300032</t>
  </si>
  <si>
    <t>Frichter, GM; Ralston, JP; McKay, DW</t>
  </si>
  <si>
    <t>On radio detection of ultrahigh energy neutrinos in Antarctic ice</t>
  </si>
  <si>
    <t>SHOWERS; EARTH; HERA</t>
  </si>
  <si>
    <t>Interactions of ultrahigh energy neutrinos of cosmological origin in large volumes of dense, radiotransparent media can be detected via coherent Cherenkov emission from accompanying electromagnetic showers. Antarctic ice meets the requirements for an efficient detection medium for a radio frequency neutrino telescope. We carefully estimate the sensitivity of realistic antennas embedded deep in the ice to 100 MHz-1 GHz signals generated by predicted neutrino fluxes from active galactic nuclei. Our main conclusion is that a single radio receiver can probe an similar to 1 km(3) volume for events with primary energy near 2 PeV and that the total number of events registered would be roughly 200 to 400 yr(-1) in our most conservative estimate. An array of such receivers would increase sensitivity dramatically. A radio neutrino telescope could directly observe and test our understanding of the most powerful particle accelerators in the universe, simultaneously testing the standard theory of particle physics at unprecedented energies.</t>
  </si>
  <si>
    <t>UNIV KANSAS,DEPT PHYS &amp; ASTRON,LAWRENCE,KS 66045; UNIV KANSAS,KANSAS INST THEORET &amp; COMPUTAT SCI,LAWRENCE,KS 66045</t>
  </si>
  <si>
    <t>University of Kansas; University of Kansas</t>
  </si>
  <si>
    <t>Ralston, John/0000-0002-9296-6018</t>
  </si>
  <si>
    <t>10.1103/PhysRevD.53.1684</t>
  </si>
  <si>
    <t>TV647</t>
  </si>
  <si>
    <t>WOS:A1996TV64700064</t>
  </si>
  <si>
    <t>Williams, PFB</t>
  </si>
  <si>
    <t>OH rotational temperatures at Davis, Antarctica, via scanning spectrometer</t>
  </si>
  <si>
    <t>PLANETARY AND SPACE SCIENCE</t>
  </si>
  <si>
    <t>TRANSITION-PROBABILITIES; HYDROXYL AIRGLOW; NIGHTGLOW; EMISSIONS; MESOPAUSE</t>
  </si>
  <si>
    <t>Spectra of the OH[8-3] Meinel band were recorded via scanning spectrometer at Davis, Antarctica (68.6 degrees S, 78.0 degrees E), during the austral late autumn to early spring, 1987. From the P-1 branch intensity distribution, rotational temperatures, averaged over periods of 30-90 min were obtained. A test for approximation to the Boltzmann distribution of the rotational energies was employed, and its scatter matched to computer modelled error distributions. A most probable seasonal average rotational temperature of 205 K (+/-5 K at the 95% confidence level) was deduced, in good agreement with current models of kinetic temperature at 85 km altitude. A mesopause temperature between 180 and 190 K is inferred. The seasonal trend exhibited an abrupt post-midwinter cooling, and is in poor agreement with the models.</t>
  </si>
  <si>
    <t>Williams, PFB (corresponding author), ANTARCTIC DIV,KINGSTON,TAS 7050,AUSTRALIA.</t>
  </si>
  <si>
    <t>0032-0633</t>
  </si>
  <si>
    <t>PLANET SPACE SCI</t>
  </si>
  <si>
    <t>Planet Space Sci.</t>
  </si>
  <si>
    <t>10.1016/0032-0633(95)00126-3</t>
  </si>
  <si>
    <t>TX041</t>
  </si>
  <si>
    <t>WOS:A1996TX04100011</t>
  </si>
  <si>
    <t>Garcia, FJ; Troncoso, JS; Cervera, JL; GarciaGomez, JC</t>
  </si>
  <si>
    <t>Description of the Antarctic notaspidean Polictenidia tomasi gen nov and sp nov (Gastropoda, Opisthobranchia) from the Scotia Sea proposing also a new notaspidean tribe</t>
  </si>
  <si>
    <t>CIRCULATORY-SYSTEM; MOLLUSCA; ANATOMY</t>
  </si>
  <si>
    <t>During the expedition ''ANTARTIDA 9101'', organized by the Spanish Oceanographic Institute, two specimens of an unknown notaspidean species were collected. These differed considerably from other notaspidean species, mainly by the presence of three gills and a prebranchial sac with large external expansions. Since these specimens have three gills, while members of the order Notaspidea have been described as having only one, this feature is doubly interesting: firstly, from the systematic point of view, the definition of the order has to be modified, and secondly, it generates a phylogenetic discussion of the possible affinity between the notaspideans with one gill and doridaceans, which possess several gills.</t>
  </si>
  <si>
    <t>UNIV SANTIAGO, FAC BIOL, DEPT BIOL ANIM, E-15706 SANTIAGO, SPAIN; UNIV CADIZ, VEGETAL &amp; ECOL FAC CIENCIAS MAR, DEPT ANIM BIOL, E-11510 PUERTO REAL, CADIZ, SPAIN</t>
  </si>
  <si>
    <t>Universidade de Santiago de Compostela; Universidad de Cadiz</t>
  </si>
  <si>
    <t>Garcia, FJ (corresponding author), UNIV SEVILLA, FAC BIOL,LAB BIOL MARINA,DEPT FISIOL &amp; BIOL ANIM, AVDA REINA MERCEDES 6, APDO 1095, E-41080 SEVILLE, SPAIN.</t>
  </si>
  <si>
    <t>García-Garcia, Francisco J/D-5516-2013; Cervera, Juan Lucas/D-9733-2018; Troncoso, Jesus/L-1823-2017</t>
  </si>
  <si>
    <t>García-Garcia, Francisco J/0000-0002-6852-4498; Cervera, Juan Lucas/0000-0002-8337-2867; Garcia Gomez, Jose Carlos/0000-0002-6913-1215; Troncoso, Jesus/0000-0002-7305-6879</t>
  </si>
  <si>
    <t>TR754</t>
  </si>
  <si>
    <t>WOS:A1996TR75400001</t>
  </si>
  <si>
    <t>Knox, GA; Waghorn, EJ; Ensor, PH</t>
  </si>
  <si>
    <t>Summer plankton beneath the McMurdo Ice Shelf at White Island, McMurdo Sound, Antarctica</t>
  </si>
  <si>
    <t>SEA-ICE; COMMUNITIES; ZOOPLANKTON; ABUNDANCE; PATTERNS</t>
  </si>
  <si>
    <t>The zooplankton of the under-shelf-ice ecosystem at White Island (78 degrees 10' S, 167 degrees 30' E), McMurdo Sound, Antarctica was investigated during December 1976 and January 1977. The water column was sampled through a hole in the McMurdo Ice Shelf over a water depth of 67 m. Seawater temperatures under the ice shelf ranged from -1.91 to 1.96 degrees C. Dissolved oxygen levels ranged from 5.0-6.05 ml l(-1) in early December to 4.65-4.8 ml l(-1) in late January. Current speeds of up to 0.13 m s(-1) were recorded at a depth of 50 m and a predominantly northward flow was detected. Light levels under the shelf ice were low with less than 1% of the incident light being transmitted to a depth of 3 m. No chlorophyll a was detected within the water column throughout the investigation. Mean zooplankton biomass values in the water column ranged from 12 to 447 mg wet weight m(-3) and were similar to values recorded elsewhere from Antarctic inshore waters, but were very much higher than those recorded from under seasonal sea ice in McMurdo Sound. Thirty-two zooplankton species were recorded including 1 ostracod, 21 copepods (10 calanoids, 3 cyclopoids and 8 harpacticoids), 4 amphipods, 2 euphausiids, a chaetognath and 3 pteropods. Larvae of polychaetes and fish were found on some occasions. The species composition in general was similar to that recorded from McMurdo Sound and other Antarctic inshore localities. Among the Copepoda, however, there were a number of species, especially among the Harpacticoidea, that have not been found previously in McMurdo Sound and the Ross Sea, but that are known to be associated with ice in other localities in Antarctica. Two recently described species are known only from White Island. They were present in the water column but were most abundant in the surface water of the tide crack where they were the most abundant zooplankters. The tide crack, which probably is an extension of the under-ice habitat, is apparently a significant nursery area for amphipods and copepod species.</t>
  </si>
  <si>
    <t>Knox, GA (corresponding author), UNIV CANTERBURY,DEPT ZOOL,CHRISTCHURCH,NEW ZEALAND.</t>
  </si>
  <si>
    <t>WOS:A1996TR75400002</t>
  </si>
  <si>
    <t>Mitchell, C; Beardall, J</t>
  </si>
  <si>
    <t>Inorganic carbon uptake by an Antarctic sea-ice diatom, Nitzschia frigida</t>
  </si>
  <si>
    <t>CHLAMYDOMONAS-REINHARDTII; MICROBIAL COMMUNITIES; MARINE-PHYTOPLANKTON; PHOTOSYNTHESIS; GROWTH; TEMPERATURE; DUNALIELLA; ADAPTATION; ANHYDRASE; TRANSPORT</t>
  </si>
  <si>
    <t>There have been no studies to date on the mechanisms of inorganic carbon acquisition by Antarctic microalgae. Consequently, we have examined inorganic carbon (DIC) use in Nitzschia frigida, a diatom typical of the Antarctic bottom-ice community. The K-0.5 (CO2) of photosynthesis in this organism was estimated to be 1.09 mu M at pH 7.5. The internal concentration of DIC was approximately 4050 mu M at an external [DIC] of 45 mu M At air-equilibration levels of inorganic carbon this would be sufficient for a ten-fold accumulation ratio of CO2. Cells of N. frigida are capable of carbon-dependent photosynthesis at rates that exceed that expected from uncatalysed CO2 supply to the cell. About 25% of the total carbonic anhydrase activity appears to be associated with the cell surface in N. frigida. These results support the hypothesis that N. frigida, like many microalgae from temperate waters, has an active carbon-concentrating mechanism, associated with the ability to utilize external HCO3- for photosynthesis.</t>
  </si>
  <si>
    <t>MONASH UNIV,DEPT ECOL &amp; EVOLUT BIOL,CLAYTON,VIC 3168,AUSTRALIA; UNIV MELBOURNE,SCH BOT,PARKVILLE,VIC 3001,AUSTRALIA</t>
  </si>
  <si>
    <t>Monash University; University of Melbourne</t>
  </si>
  <si>
    <t>Beardall, John/L-5262-2019; Beardall, John/A-1250-2008</t>
  </si>
  <si>
    <t>Beardall, John/0000-0001-7684-446X; Beardall, John/0000-0001-7684-446X</t>
  </si>
  <si>
    <t>WOS:A1996TR75400003</t>
  </si>
  <si>
    <t>Reid, K; Arnould, JPY</t>
  </si>
  <si>
    <t>The diet of Antarctic fur seals Arctocephalus gazella during the breeding season at South Georgia</t>
  </si>
  <si>
    <t>ISLAND; KRILL</t>
  </si>
  <si>
    <t>The diet of lactating female Antarctic fur seals Arctocephalus gazella at South Georgia was investigated during the pub-rearing period (January/March) of 1991-1994. Antarctic krill Euphausia superba was the main prey item, occurring in 88% of all seats (n = 497), whereas fish occurred in 47% and squid in 5% of all seats. There was considerable intra- and inter-annual variation in the characteristics of krill taken by fur seals. The distribution of krill sizes taken suggests that fur seals are not actively selecting particular sizes of krill and, therefore, that the krill in the diet reflects the krill available around South Georgia. The absence of group 3 krill (44-48 mm in length) in the South Georgia area, as indicated by their absence in the diet of seals, is suggested as a possible reason for low availability of krill and the subsequent reproductive failure among krill predators. The frequency of occurrence of fish was much higher than in previous studies; the pattern of fish consumption showed a consistent seasonal pattern in 3 of the 4 years studied. Of the total number of the myctophid Protomyctophum choriodon, the most numerous fish taxon, 98% were taken between early February and the middle of March. Champsocephalus gunnari and Lepidonotothen larseni agg., which both feed on krill, dominated the fish component of the diet outside this period and together constituted 94% of the total estimated biomass of fish consumed. The intra- and inter-annual variability in the diet of Antarctic fur seals emphasise the need for diet studies to be conducted during the entire pup-rearing periods of several years.</t>
  </si>
  <si>
    <t>10.1007/BF02390431</t>
  </si>
  <si>
    <t>WOS:A1996TR75400005</t>
  </si>
  <si>
    <t>Brouwer, PEM</t>
  </si>
  <si>
    <t>Decomposition in situ of the sublittoral Antarctic macroalga Desmarestia anceps Montagne</t>
  </si>
  <si>
    <t>SPARTINA-ALTERNIFLORA; NITROGEN; DYNAMICS; CARBON; LITTER; DEGRADATION; SEDIMENTS; DETRITUS; DECAY; FIELD</t>
  </si>
  <si>
    <t>Large amounts of detached Antarctic macroalgae accumulate in hollows of the seabed, where decomposition rates of the detached macroalgae are expected to be low, caused by lack of contact of the major part of the macroalgae with the sediment. To determine decomposition rates in Antarctic waters, untreated and pre-killed Desmarestia anceps fronds contained in nylon net bags were studied for 10 months under natural conditions in Factory Cove, Signy Island. Physical decomposition was shown to be more important than microbial decomposition. A weight loss of 40% occurred in untreated material within 313 days, while prekilled material almost all disappeared within 90 days. Despite the weight loss, changes in chlorophyll a content were negligible during the experiment. Changes in the C:N ratio and tissue N indicated low rates of microbial decomposition. Therefore, it was concluded that weight loss was mainly caused by fragmentation, and particles disappearing from the nets accounted for most of the loss of original tissue. It remains unknown as to how long nutrients stay in Antarctic macroalgal litter before they become available to the system.</t>
  </si>
  <si>
    <t>Brouwer, PEM (corresponding author), NETHERLANDS INST ECOL,CTR ESTUARINE &amp; COASTAL ECOL,4401 EA YERSEKE,NETHERLANDS.</t>
  </si>
  <si>
    <t>WOS:A1996TR75400007</t>
  </si>
  <si>
    <t>La Mesa, M; Arneri, E; Giannetti, G; Greco, S; Vacchi, M</t>
  </si>
  <si>
    <t>Age and growth of the nototheniid fish Trematomus bernacchii Boulenger from Terra Nova Bay, Antarctica</t>
  </si>
  <si>
    <t>ROSSII-MARMORATA</t>
  </si>
  <si>
    <t>Age and growth of the nototheniid fish Trematomus bernacchii Boulenger 1902 were estimated by reading the sagittal otoliths of 457 adult specimens caught off Terra Nova Bay (Ross Sea) in the austral summer 1990-1991. Annuli in ground and polished otoliths were examined using a dissecting microscope under reflected light. The Von Bertalanffy growth equation was L(t) = 273.5 [1 - e(-0.109(t + 2.10))] for males (n = 122) and L(t) = 422.2 [1 - e(-0.055(t + 1.92))] for females (n = 211) where L is total length in millimetres. Maximum estimated age was 21 years for females and 16 years for males. This is in agreement with the hypothesis that considers slow growth and old age as a typical feature of Antarctic fishes.</t>
  </si>
  <si>
    <t>IST CENT RIC SCI &amp; TECNOL APPLICATA MARE, I-00197 ROME, ITALY; IST RIC PESCA MARITTIMA, I-60125 ANCONA, ITALY; IST TALASSOG, I-98122 MESSINA, ITALY</t>
  </si>
  <si>
    <t>10.1007/BF02390434</t>
  </si>
  <si>
    <t>WOS:A1996TR75400008</t>
  </si>
  <si>
    <t>Coulson, SJ; Hodkinson, ID; Webb, NR; Block, W; Bale, JS; Strathdee, AT; Worland, MR; Wooley, C</t>
  </si>
  <si>
    <t>Effects of experimental temperature elevation on high-arctic soil microarthropod populations</t>
  </si>
  <si>
    <t>ENVIRONMENTAL-CHANGE; RESPONSES; PLANTS</t>
  </si>
  <si>
    <t>An experiment was conducted to measure the effects of summer warming on the total population densities of soil-dwelling microarthropods in the high Arctic and to compare these results with those from natural between-year and between-site variations. Small polythene tents were used to elevate summer temperatures over 3 years on polar semi-desert and tundra heath in West Spitsbergen, Svalbard, Norway. Soil cores were taken at regular intervals from tented and untented (control) plots and heat extracted for mites (Acarina: Oribatida) and springtails (Collembola). Species present were similar at both sites, but at the start of the experiment total springtail populations were greater at the polar semi-desert whilst oribatid mite densities were equal at both sites. No significant effect of temperature elevation on oribatid mite populations emerged, even after 3 years. By contrast, springtail numbers were significantly lower on tented versus control plots at the polar semi-desert at the end of year 3, but not so at the tundra heath. Collembola numbers declined at both sites during the warm dry mid-summers of 1992/1993 and this was most marked at the better drained polar semi-desert site. Over the equivalent period total oribatid mite populations, while relatively more stable, increased significantly at the polar semi-desert as a result of an increase in the number of juveniles. Results are interpreted in the context of the ecophysiological adaptations of oribatid mites and springtails to soil temperature and moisture. The resulting survival characteristics are considered in relation to the temperature and moisture characteristics of the two sites. The experiment demonstrated that year to year variation in climate, interacting with physical differences between sites, produced an equal or greater effect on microarthropod numbers at any one site than the 8-10% increase in ''heat availability'' (day degrees above zero) resulting from the summer tent treatment. The limitations of the use of tents to elevate soil temperatures are discussed. Comparisons are made with microarthropod population data from other polar and alpine sites.</t>
  </si>
  <si>
    <t>LIVERPOOL JOHN MOORES UNIV,SCH BIOL &amp; EARTH SCI,LIVERPOOL L3 3AF,MERSEYSIDE,ENGLAND; INST TERR ECOL,FURZEBROOK RES STN,NERC,WAREHAM BH20 5AS,DORSET,ENGLAND; BRITISH ANTARCTIC SURVEY,NERC,CAMBRIDGE CB3 0ET,ENGLAND; UNIV BIRMINGHAM,SCH BIOL SCI,BIRMINGHAM B15 2TT,W MIDLANDS,ENGLAND</t>
  </si>
  <si>
    <t>Liverpool John Moores University; UK Centre for Ecology &amp; Hydrology (UKCEH); UK Research &amp; Innovation (UKRI); Natural Environment Research Council (NERC); UK Research &amp; Innovation (UKRI); Natural Environment Research Council (NERC); NERC British Antarctic Survey; University of Birmingham</t>
  </si>
  <si>
    <t>WOS:A1996TR75400009</t>
  </si>
  <si>
    <t>Zhang, YP; Li, XS; Zhou, XJ; Bian, LG</t>
  </si>
  <si>
    <t>Effect of the slightly inclined terrain on the stably stratified steady-state atmosphere at the lower part of atmospheric boundary layer in the Antarctic</t>
  </si>
  <si>
    <t>SCIENCE IN CHINA SERIES D-EARTH SCIENCES</t>
  </si>
  <si>
    <t>Antarctic; slightly inclined terrain; atmospheric boundary layer; stable stratification</t>
  </si>
  <si>
    <t>MODEL</t>
  </si>
  <si>
    <t>Under the assumptions that the ground surface is an unbound inclined rough plane and that the wind direction changes less than 20 degrees below z/h &lt; 0.2, the universal function for the normalized shear over stably stratified atmosphere at lower part of atmospheric boundary layer (ABL) is derived. The universal function is the sum of the contributions of that over the horizontal terrain and that over the terrain slope. Using the laws of geostrophic drag and heat transfer over a slightly inclined terrain, the effect of inclined terrain on the stable atmosphere at lower part of ABL is studied under the conditions of east Antarctic plateau. The result shows that the effect of inclined terrain is generally above 25%. The result of 38 cases of the Mizubo station in 1980 shows that the effect of the inclined terrain is in the range of 27%-49%.</t>
  </si>
  <si>
    <t>Zhang, YP (corresponding author), CHINESE ACAD METEOROL SCI,BEIJING 100081,PEOPLES R CHINA.</t>
  </si>
  <si>
    <t>1006-9313</t>
  </si>
  <si>
    <t>SCI CHINA SER D</t>
  </si>
  <si>
    <t>Sci. China Ser. D-Earth Sci.</t>
  </si>
  <si>
    <t>WA998</t>
  </si>
  <si>
    <t>WOS:A1996WA99800006</t>
  </si>
  <si>
    <t>Masse, L; Faugeres, JC; Pujol, C; Pujos, A; LaBeyrie, LD; Bernat, M</t>
  </si>
  <si>
    <t>Sediment flux distribution in the Southern Brazil Basin during the late Quaternary: The role of deep-sea currents</t>
  </si>
  <si>
    <t>ANTARCTIC BOTTOM WATER; RIO-GRANDE RISE; VEMA CHANNEL; ATLANTIC-OCEAN; CIRCULATION; TRANSPORT; FLUCTUATIONS; OXYGEN</t>
  </si>
  <si>
    <t>Detailed sedimentological and stratigraphic analyses were carried out on seven Kullenberg cores collected across the Brazilian continental margin during the French cruises Byblos and Apsara III, in order to highlight the factors controlling the sediment flux distribution in the Southern Brazil Basin during the late Quaternary. On the continental slope and upper continental rise above 3000 m depth, sediment fluxes are important and highly variable (4 . 2-14 . 2 g cm(-2) 10(-3) yr). The sediments show a pelagic or turbiditic character, depending on the width of the shelf and proximity of canyons. The material is characterized by high kaolinite contents, and originates from the coastal rivers draining the South American continent north of Rio de Janeiro. On the middle continental rise between 3000 and 4000 m depth, sediment fluxes are the lowest observed in the area (0 . 9 g cm(-2) 10(-3) yr), because terrigenous input is trapped at shallower depths on the Sao Paulo Plateau. Pelagic settling is the dominant process. In the deep domains, below 4000 m depth, contouritic accumulations are developed on the path of the northwards moving Antarctic bottom water (AABW) currents. The deposits consist of fine-grained silty-clayey muds with very low carbonate contents. The sediment fluxes (1 . 45 g cm(-2) 10(-3) yr) are higher than on the middle continental rise, as a consequence of fine-grained terrigenous supply derived from higher latitudes (Argentine Basin and Southern Ocean), and transported in the basin through the Vema Channel by the AABW currents. This material is characterized by high smectite and chlorite contents. These data reveal large sediment flux variations which are linked to distinct depth-related domains. Such a distribution is the consequence of the presence of two available sources of terrigenous sediments: (1) the Brazilian continental areas with a downslope material transport and a sediment distribution controlled by the morphology of the margin, and (2) the Argentine Basin with an alongslope material transport by deep-sea currents which dominate the sedimentation in the abyssal domains.</t>
  </si>
  <si>
    <t>CTR FAIBLES RADIOACT,F-91190 GIF SUR YVETTE,FRANCE; UNIV NICE SOPHIA ANTIPOLIS,LAB GEODYNAM,GRP GEOCHIM ISOTOP,F-06106 NICE,FRANCE</t>
  </si>
  <si>
    <t>Universite Cote d'Azur</t>
  </si>
  <si>
    <t>Masse, L (corresponding author), UNIV BORDEAUX 1,DEPT GEOL &amp; OCEANOG,CNRS,URA 197,AVE FAC,F-33405 TALENCE,FRANCE.</t>
  </si>
  <si>
    <t>Labeyrie, Laurent Denis/AAV-8405-2021</t>
  </si>
  <si>
    <t>Labeyrie, Laurent Denis/0000-0002-1554-2449</t>
  </si>
  <si>
    <t>10.1111/j.1365-3091.1996.tb01463.x</t>
  </si>
  <si>
    <t>TV112</t>
  </si>
  <si>
    <t>WOS:A1996TV11200009</t>
  </si>
  <si>
    <t>Luyendyk, B; Cisowski, S; Smith, C; Richard, S; Kimbrough, D</t>
  </si>
  <si>
    <t>Paleomagnetic study of the northern Ford Ranges, western Marie Byrd Land, West Antarctica: Motion between West and East Antarctica</t>
  </si>
  <si>
    <t>METAMORPHIC CORE COMPLEX; NEW-ZEALAND; TRANSANTARCTIC MOUNTAINS; VICTORIA LAND; SOUTHEASTERN AUSTRALIA; SOUTH-PACIFIC; INDIAN-OCEAN; PLATE MOTION; RIFT SYSTEM; UPLIFT</t>
  </si>
  <si>
    <t>A paleomagnetic study of Paleozoic and Mesozoic crystalline rocks in the northern Ford Ranges of Marie Byrd Land, West Antarctica, has determined a middle Cretaceous (circa 100 Ma) paleomagnetic pole and provided constraints on possible clockwise rotation of these ranges and on the rifting of east Gondwana. The 40Ar/39Ar thermochronology data from the Fosdick Mountains record a period of rapid cooling from similar to 700 degrees C beginning at similar to 100 Ma. We relate this to extension, intrusion, and uplift associated with the beginning of rifting between Campbell Plateau and Marie Byrd Land. All rocks from the Fosdick and Chester Mountains are normally polarized. We interpret thermochronology and paleomagnetic data to infer that the region was extensively remagnetized in middle Cretaceous time. Inclinations in samples from the Chester Mountains are less steep than those from the Fosdick Mountains, which we interpret as similar to 25 degrees of south tilting of the Chesters. We interpret cooling age data for the time of magnetization to infer that the tilting began after 105 Ma and ended prior to 103 Ma. We further interpret this as constraining the beginning of extension between the Campbell Plateau and western Marie Byrd Land to the interval 105 to 103 Ma. Virtual geomagnetic poles from samples of Early Carboniferous age granodiorite from the western Phillips Mountains lie on the late Paleozoic apparent polar wander path for Australia transferred to Antarctica. Directions from 29 sites in the central and eastern Phillips and Fosdick Mountains give a Middle Cretaceous paleomagnetic pole at 222.3 degrees E. 70.5 degrees S (A95 6.1 degrees, KAPPA 20.0). This pole is indistinguishable from other Middle Cretaceous poles for studies further east in Marie Byrd Land. Combining middle Cretaceous poles determined for three other studies of the Antarctic Peninsula, Thurston Island, and the Ruppert-Hobbs coasts with ours gives a Pacific West Antarctic pole at 215.2 degrees E, 73.5 degrees S (A95 4.0 degrees, KAPPA 528.9). This pole is discordant by 5 degrees to 10 degrees from synthetic mid-Cretaceous East Antarctic reference poles, but the degree of discordance is very sensitive to the choice of the specific reference pole. The lack of native East Antarctic reference poles leaves this analysis inconclusive. Accepting 10 degrees of discordance, we favor an interpretation where Pacific West Antarctic crustal domains or microplates have rotated clockwise 40 degrees to 90 degrees and translated a few degrees away from East Antarctica during Late Cretaceous time.</t>
  </si>
  <si>
    <t>UNIV CALIF SANTA BARBARA, INST CRUSTAL STUDIES, SANTA BARBARA, CA 93106 USA.</t>
  </si>
  <si>
    <t>Siddoway, Christine Smith/0000-0003-0478-6138</t>
  </si>
  <si>
    <t>1944-9194</t>
  </si>
  <si>
    <t>10.1029/95TC02524</t>
  </si>
  <si>
    <t>TU779</t>
  </si>
  <si>
    <t>WOS:A1996TU77900009</t>
  </si>
  <si>
    <t>Freyer, HD; Kobel, K; Delmas, RJ; Kley, D; Legrand, MR</t>
  </si>
  <si>
    <t>First results of N-15/N-14 ratios in nitrate from alpine and polar ice cores</t>
  </si>
  <si>
    <t>GREENLAND; SULFATE; NITROGEN; RAIN; SNOW; NO3</t>
  </si>
  <si>
    <t>Isotopic analyses of nitrogen were performed in nitrate from alpine and polar snow and ice. Nitrate From recent alpine ice cores showed similar N-15/N-14 ratios and seasonal variations as continental rain nitrate. Nitrate from recent Summit (Greenland) precipitation showed also similar isotope composition as European rain but, in ice cores, increasing N-15/N-14 ratios with decreasing nitrate concentrations are observed as a function of depth until about the year 1950, which is the time when anthropogenic emissions of nitrogen oxides started to increase rapidly in the Northern Hemisphere. In recent Antarctic ice from the South Pole, nitrate concentrations are nearly the same as in the measured Greenland ice up to the year 1967, where the record for South Pole ice stops. No conclusions on recent nitrate pollution in the Antarctic could be given from this poorly documented core. Measured isotopic ratios for the Greenland ice core for the preanthropogenic period correspond to one Antarctic ice core (D47); both cores show similar snow accumulation rates. Isotopic ratios for other Antarctic ice cores are different from the Greenland ratio and a clear relationship is found between the isotopic composition and the snow accumulation rate with heavier ratios observed with decreasing accumulation rates. It is proposed that physical phenomena occurring in the firn and linked to the low accumulation rates of several Antarctic study sites most likely modify the initial concentration and isotopic composition of the nitrate.</t>
  </si>
  <si>
    <t>LAB GLACIOL &amp; GEOPHYS ENVIRONM, F-38402 ST MARTIN DHERES, FRANCE</t>
  </si>
  <si>
    <t>Freyer, HD (corresponding author), FORSCHUNGSZENTRUM JULICH, FORSCHUNGSZENTRUM, INST CHEM BELASTETEN ATMOSPHARE 2, POSTFACH 1913, D-52425 JULICH, GERMANY.</t>
  </si>
  <si>
    <t>Legrand, Michel/AAU-4678-2020</t>
  </si>
  <si>
    <t>10.1034/j.1600-0889.1996.00009.x</t>
  </si>
  <si>
    <t>TZ828</t>
  </si>
  <si>
    <t>WOS:A1996TZ82800009</t>
  </si>
  <si>
    <t>Vaughan, DG; Doake, CSM</t>
  </si>
  <si>
    <t>Recent atmospheric warming and retreat of ice shelves on the Antarctic Peninsula</t>
  </si>
  <si>
    <t>WEST</t>
  </si>
  <si>
    <t>IN 1978 Mercer(1) discussed the probable effects of climate warming on the Antarctic Ice Sheet, predicting that one sign of a warming trend in this region would be the retreat of ice shelves on the Antarctic Peninsula. Analyses of 50-year meteorological records have since revealed atmospheric warming on the Antarctic Peninsula(2,3), and a number of ice shelves have retreated(4-8). Here we present time-series of observations of the areal extent of nine ice shelves on the Antarctic Peninsula, showing that five northerly ones have retreated dramatically in the past fifty years, while those further south show no clear trend. Comparison with air-temperature data shows that the pattern and magnitude of ice-shelf retreat is consistent with the existence of an abrupt thermal limit on ice-shelf viability, the isotherm associated with this limit having been driven south by the atmospheric warming. Ice shelves therefore appear to be sensitive indicators of climate change.</t>
  </si>
  <si>
    <t>Vaughan, David/C-8348-2011</t>
  </si>
  <si>
    <t>Vaughan, David/0000-0002-9065-0570</t>
  </si>
  <si>
    <t>1476-4687</t>
  </si>
  <si>
    <t>JAN 25</t>
  </si>
  <si>
    <t>10.1038/379328a0</t>
  </si>
  <si>
    <t>TR323</t>
  </si>
  <si>
    <t>WOS:A1996TR32300053</t>
  </si>
  <si>
    <t>Roscoe, HK; Fish, DJ; Jones, RL</t>
  </si>
  <si>
    <t>Interpolation errors in UV-visible spectroscopy for stratospheric sensing: Implications for sensitivity, spectral resolution, and spectral range</t>
  </si>
  <si>
    <t>ABSORPTION CROSS-SECTIONS; MCMURDO STATION; NO2; ANTARCTICA; OCIO; O3; NM</t>
  </si>
  <si>
    <t>UV-visible measurements of stratospheric constituents require the ratio of a pair of spectra to be determined. If their wavelength calibrations differ and if an array detector is used, at least one spectrum must be interpolated. This introduces error if the spectrum is undersampled; the error is smaller if wavelength stability is good. Increasing the sampling ratio by making the spectral resolution poorer reduces the optical depths of absorption by constituents. Exact values of interpolation errors from real spectra are a difficult topic, but with a theoretical study with a simulated spectrum we show that the sampling ratio should exceed similar to 4.5 pixels/FWHM but need not exceed 6.5 pixels/FWHM. To avoid significant reduction in the optical depth of NO2, the resolution should be smaller than similar to 1.0 nm FWHM. Hence a spectrometer system that measures both OClO and NO3 by observing one order from one stationary grating should have more than similar to 1500 pixels, more than many currently available array detectors. (C) 1996 Optical Society of America</t>
  </si>
  <si>
    <t>UNIV CAMBRIDGE,DEPT CHEM,CAMBRIDGE CTR ATMOSPHER SCI,CAMBRIDGE CB2 1EW,ENGLAND</t>
  </si>
  <si>
    <t>Roscoe, HK (corresponding author), BRITISH ANTARCTIC SURVEY,NERC,MADINGLEY RD,CAMBRIDGE CB3 0ET,ENGLAND.</t>
  </si>
  <si>
    <t>JAN 20</t>
  </si>
  <si>
    <t>10.1364/AO.35.000427</t>
  </si>
  <si>
    <t>TR972</t>
  </si>
  <si>
    <t>WOS:A1996TR97200011</t>
  </si>
  <si>
    <t>Connolley, WM; King, JC</t>
  </si>
  <si>
    <t>A modeling and observational study of East Antarctic surface mass balance</t>
  </si>
  <si>
    <t>WATER-VAPOR; TRANSPORT</t>
  </si>
  <si>
    <t>We examine simulations of the surface mass balance of the sector of the East Antarctic Ice Sheet between 2.4 degrees W and 110.5 degrees E as produced by the United Kingdom Meteorological Office Unified Climate Model. Estimates of the actual mass balance of this sector can be obtained from glaciological observations of snow accumulation and from studies of the atmospheric water vapor budget using radiosonde observations. The former technique gives an average sector accumulation of 104 mm yr(-1), and the latter yields 157 mm yr(-1). The modeled accumulation in this sector, 122 mm yr(-1), lies between these two estimates, suggesting that the model can accurately represent the processes controlling surface mass balance. However, examination of the atmospheric water vapor budget in the model shows that only 30% of the water vapor precipitated in this sector is carried by resolved-scale transport. Although the model produces the ''correct'' accumulation in present-day climate simulations, it is not clear that this; would change appropriately if the model were used to simulate future climates. By producing synthetic estimates of water vapor transport at radiosonde station locations we have used the model data to investigate the uncertainties in estimating sector accumulation from radiosonde data. The results of this study indicate that the radiosonde technique will tend to overestimate sector accumulation, thus reconciling the two observational estimates.</t>
  </si>
  <si>
    <t>Connolley, WM (corresponding author), BRITISH ANTARCTIC SURVEY, NERC, HIGH CROSS, MADINGLEY RD, CAMBRIDGE CB3 0ET, ENGLAND.</t>
  </si>
  <si>
    <t>D1</t>
  </si>
  <si>
    <t>10.1029/95JD03034</t>
  </si>
  <si>
    <t>TR616</t>
  </si>
  <si>
    <t>WOS:A1996TR61600001</t>
  </si>
  <si>
    <t>Shindell, DT; deZafra, RL</t>
  </si>
  <si>
    <t>Chlorine monoxide in the Antarctic spring vortex .2. A comparison of measured and modeled diurnal cycling over McMurdo Station, 1993</t>
  </si>
  <si>
    <t>KINETIC DATA EVALUATION; PHOTODISSOCIATION RATES; ATMOSPHERIC CHEMISTRY; IUPAC SUBCOMMITTEE; PHOTOCHEMICAL DATA; OZONE DEPLETION; SELF-REACTION; STRATOSPHERE; CLO; DIMER</t>
  </si>
  <si>
    <t>We have derived chlorine monoxide (ClO) mixing ratio profiles within the Antarctic vortex on an hourly basis from ground-based measurements of pressure-broadened emission line spectra. This data set has provided the first opportunity for a detailed comparison between the output of a photochemical model and the measured in situ diurnal behavior of ClO in the Antarctic spring stratosphere. We stress the importance of the diurnal behavior in furnishing a short-term, crucial test of the catalytic chlorine chemistry which determines longer-term ozone depletion. We obtain excellent agreement between our measured and modeled diurnal change using the rate constants recommended in the 1994 Jet Propulsion Laboratory (JPL) evaluation, giving support to current understanding of perturbed chlorine chemistry in the Antarctic spring vortex. We have furthermore found that we can use our data to narrow the listed 1994 JPL uncertainty range for the ClO dimer formation rate constant and the equilibrium constant between ClO dimer formation and thermal dissociation. We show that the new limits we set on the dimer formation rate constant reduce the uncertainty in the daily rate of chlorine catalyzed ozone loss calculated from observed ClO concentrations by similar to 40% at 186-196 K. We find that a modeled total ozone loss rate including both chemistry and vertical transport, based on our measurements, agrees rather well with the amount and the linear trend of ozone loss seen throughout September in coincident balloon measurements.</t>
  </si>
  <si>
    <t>SUNY STONY BROOK, DEPT PHYS, STONY BROOK, NY 11794 USA; SUNY STONY BROOK, INST TERR &amp; PLANETARY ATMOSPHERES, STONY BROOK, NY 11794 USA</t>
  </si>
  <si>
    <t>State University of New York (SUNY) System; State University of New York (SUNY) Stony Brook; State University of New York (SUNY) System; State University of New York (SUNY) Stony Brook</t>
  </si>
  <si>
    <t>Shindell, Drew/D-4636-2012</t>
  </si>
  <si>
    <t>Shindell, Drew/0000-0003-1552-4715</t>
  </si>
  <si>
    <t>10.1029/95JD03354</t>
  </si>
  <si>
    <t>WOS:A1996TR61600012</t>
  </si>
  <si>
    <t>Jonsson, HH; Wilson, JC; Brock, CA; Dye, JE; Ferry, GV; Chan, KR</t>
  </si>
  <si>
    <t>Evolution of the stratospheric aerosol in the northern hemisphere following the June 1991 volcanic eruption of Mount Pinatubo: Role of tropospheric-stratospheric exchange and transport</t>
  </si>
  <si>
    <t>ANTARCTIC OZONE EXPERIMENT; CONDENSATION NUCLEI; PARTICLE FORMATION; SULFATE AEROSOL; CLOUD FORMATION; POLAR VORTEX; EL-CHICHON; CHEMISTRY; CHLORINE; SO2</t>
  </si>
  <si>
    <t>Since the eruption of Mount Pinatubo in June, 1991, measurements of particle size and concentration have intermittently been carried out from an ER-2 aircraft at altitudes of up to 21 km at midlatitudes and high latitudes in the northern hemisphere. They show the evolution and purge of the volcanic aerosol to be due to an interaction of aerosol mechanics with tropospheric-stratospheric exchange processes, transport, and mixing. During the first 5 months after the eruption the volcanic plume spread to higher latitudes in laminae and filaments, producing steep spatial gradients in the properties of the stratospheric aerosol. At the same time the concentration of newly formed particles in the plume rapidly decreased toward background values as a result of coagulation while particle size and aerosol surface area continued to increase. By December 1991, the particle number mixing ratios and aerosol surface area mixing ratios had become spatially uniform over a wide range of latitudes above 18 km. The surface area mixing ratios peaked in this region of the stratosphere at similar to 35 times their background values in the winter of 1992. The corresponding condensed mass mixing ratio enhancement was by a factor of similar to 200. After the winter of 1992, a gradual removal of the volcanic mass began and initially was dominated by sedimentation above 18 km. The aerosol surface area mixing ratio thus decreased by an order of magnitude over 2.5 years, and the aerosol volume, or condensed mass, mixing ratio decayed by an order of magnitude over approximately 1.7 years. Below 18 km, the purging of the Pinatubo aerosol at mid-latitudes appeared sporadic and disorderly and was strongly influenced by episodal rapid quasi-isentropic transport and dilution by tropical air of tropospheric origin having high condensation nuclei mixing ratios but low mixing ratios of aerosol surface area or condensed mass compared to the volcanic aerosol.</t>
  </si>
  <si>
    <t>NATL CTR ATMOSPHER RES, BOULDER, CO 80307 USA; NASA, AMES RES CTR, MOFFETT FIELD, CA 94035 USA</t>
  </si>
  <si>
    <t>National Center Atmospheric Research (NCAR) - USA; National Aeronautics &amp; Space Administration (NASA); NASA Ames Research Center</t>
  </si>
  <si>
    <t>Jonsson, HH (corresponding author), UNIV DENVER, DEPT ENGN, DENVER, CO 80208 USA.</t>
  </si>
  <si>
    <t>Brock, Charles A/G-3406-2011</t>
  </si>
  <si>
    <t>Wilson, James/0000-0003-4699-5827</t>
  </si>
  <si>
    <t>10.1029/95JD02932</t>
  </si>
  <si>
    <t>WOS:A1996TR61600018</t>
  </si>
  <si>
    <t>Danilin, MY; Sze, ND; Ko, MKW; Rodriguez, JM; Prather, MJ</t>
  </si>
  <si>
    <t>Bromine-chlorine coupling in the Antarctic ozone hole</t>
  </si>
  <si>
    <t>NEAR-ULTRAVIOLET SPECTROSCOPY; STRATOSPHERIC POLAR VORTEX; MCMURDO-STATION; DESTRUCTION; TRENDS; MODEL; OCLO</t>
  </si>
  <si>
    <t>The contribution from the chlorine and bromine species in the formation of the Antarctic ozone hole is evaluated. Since chlorine and bromine compounds are of different industrial origin, it is desirable, from a policy point of view, to be able Go attribute chlorine-catalyzed loss of ozone with those reactions directly involving chlorine species, and likewise for bromine-catalyzed loss. In the stratosphere, however,most of the chemical families are highly coupled, and, for example, changes in the chlorine abundance will alter the partitioning in other families and thus the rate of ozone loss. This modeling study examines formation of the antarctic ozone hole for a wide range of bromine concentrations (5 - 25 pptv) and for chlorine concentrations typical of the last two decades (1.5, 2.5 and 3.5 ppbv). We follow the photochemical evolution of a single parcel of air,typical of the inner Antarctic vortex (50 mbar, 70 degrees S, NOy = 2 ppbv, with polar stratospheric clouds(PSC)) from August I to November 1. For all of these ranges of chlorine and bromine loading, we would predict a substantial ozone hole (local depletion greater than 90%) within the de-nitrified, PSC-perturbed vortex. The contributions of the different catalytic cycles responsible for ozone loss are tabulated. The deep minimum in ozone is driven primarily by the chlorine abundance. As bromine levels decrease, the magnitude of the chlorine-catalyzed ozone loss increases to take up the slack. This is because bromine suppresses ClO by accelerating the conversion of ClO and Cl2O2 back to HCl. For this range of conditions the local relative efficiency of ozone destruction per bromine atom to that per chlorine atom (alpha-factor) ranges from 33 to 55, decreasing with increase of bromine.</t>
  </si>
  <si>
    <t>UNIV CALIF IRVINE,IRVINE,CA 92717</t>
  </si>
  <si>
    <t>University of California System; University of California Irvine</t>
  </si>
  <si>
    <t>Danilin, MY (corresponding author), ATMOSPHER &amp; ENVIRONM RES INC,840 MEM DR,CAMBRIDGE,MA 02139, USA.</t>
  </si>
  <si>
    <t>Ko, Malcolm/D-5898-2015; Rodriguez, Jose M/G-3751-2013</t>
  </si>
  <si>
    <t>Prather, Michael/0000-0002-9442-8109</t>
  </si>
  <si>
    <t>JAN 15</t>
  </si>
  <si>
    <t>10.1029/95GL03783</t>
  </si>
  <si>
    <t>TQ467</t>
  </si>
  <si>
    <t>WOS:A1996TQ46700011</t>
  </si>
  <si>
    <t>Davis, RE; Killworth, PD; Blundell, JR</t>
  </si>
  <si>
    <t>Comparison of Autonomous Lagrangian Circulation Explorer and fine resolution Antarctic model results in the South Atlantic</t>
  </si>
  <si>
    <t>NORTH-ATLANTIC; DRAKE PASSAGE; GEOSTROPHIC CIRCULATION; PARTICLE DISPERSION; GENERAL-CIRCULATION; CIRCUMPOLAR CURRENT; PROPERTY TRANSPORT; SURFACE DRIFTERS; ARGENTINE BASIN; KINETIC-ENERGY</t>
  </si>
  <si>
    <t>The motions of eight Autonomous Lagrangian Circulation Explorer (ALACE) floats released near 750 m depth in Drake Passage and followed through the South Atlantic are described and compared with emulations made by advecting model floats through 12 monthly snapshots of velocity from the fine resolution Antarctic model (FRAM). Both ALACEs and FRAM reproduce the major features of the general circulation as follows: strong intermediate depth how in Drake Passage, bifurcation of the Antarctic Circumpolar Current (ACC) passing over the Falkland Plateau, a strong Falkland Current, its confluence with the Brazil Current, and moderate zonal flow across the South Atlantic. FRAM versus ALACE comparisons are made in both the Eulerian frame and using observed and modeled trajectories. In Drake Passage, where float velocities agree with earlier observations, FRAM velocities are about twice too big. Both FRAM and ALACE velocities are consistent with an O(100 Sv) Falkland Current. Tn the central South Atlantic the few available float observations indicate the ACC and South Atlantic Current (SAC) to be more localized than in the model. Eddy kinetic energy is much stronger in the observations than in FRAM. Float dispersion in both the model and observations is due primarily to mean shear. Initial RMS particle separation of 100 km grows to nearly 1000 km after 1 year, but most of this is associated with floats that take different paths of the general circulation. The observations indicate that eddy effects are particularly important near the Falldand-Brazil Current confluence in allowing Antarctic Intermediate Water to transfer from the ACC to the SAC, from which they may enter the subtropical gyre.</t>
  </si>
  <si>
    <t>DEACON LAB, INST OCEANOG SCI, WORMLEY, SURREY, ENGLAND; NATL ENVIRONM RES COUNCIL, CLARENDON LAB, DEPT ATMOSPHER OCEAN &amp; PLANETARY PHYS, OXFORD, ENGLAND</t>
  </si>
  <si>
    <t>NERC National Oceanography Centre; UK Research &amp; Innovation (UKRI); Natural Environment Research Council (NERC); University of Oxford</t>
  </si>
  <si>
    <t>Davis, Russ/0000-0003-1903-6313</t>
  </si>
  <si>
    <t>C1</t>
  </si>
  <si>
    <t>10.1029/95JC02538</t>
  </si>
  <si>
    <t>TQ792</t>
  </si>
  <si>
    <t>WOS:A1996TQ79200001</t>
  </si>
  <si>
    <t>Nicholls, KW</t>
  </si>
  <si>
    <t>Temperature variability beneath Ronne Ice Shelf, Antarctica, from thermistor cables</t>
  </si>
  <si>
    <t>Thermistor cables have been deployed at two sites beneath Ronne Ice Shelf, Antarctica. One site is to the east of a submarine ridge that delineates the eastern boundary of the Ronne Depression, and the other is 100 km to the north, above the eastern slope of the depression. Long records from the cables (up to 22 months) indicate a large difference in the temperature variability at the two sites, being an order of magnitude greater in the Ronne Depression (site 2). Although the records appear otherwise similar, there is no significant correlation between them. The high variability in the site 2 record has allowed the construction of a simple descriptive model of the local oceanographic regime. Winter freezing in the open water north of the ice front generates Western Shelf Water (WSW), a type of High Salinity Shelf Water, which travels southwest beneath the ice shelf, appearing at site 2 as a slope-trapped current at the bottom of the water column. Baroclinic instability in the flow manifests itself in the site 2 temperature record as oscillations on time scales of 5 to 15 days. The disturbances cause a periodic east-west advection of water masses across the Ronne Depression, Site 2 is on the eastern slope of the depression where the wave-induced eastward motion forces Ice Shelf Water to rise, resulting in periodic ice-platelet formation in the water column, as surmised from conductivity-temperature-depth measurements at the site. The depth of the WSW layer decreases by 40 to 60 m during a 100-day period, starting some 4 months after the beginning of the summer. Assuming an absence of significant WSW production during the summer, the 4-month delay implies a minimum average speed of WSW flow of about 0.02 m s(-1). The WSW flux into the Ronne Depression is estimated at 3 x 10(5) m(3)s(-1) .</t>
  </si>
  <si>
    <t>N, Keith/E-9126-2010</t>
  </si>
  <si>
    <t>10.1029/95JC02679</t>
  </si>
  <si>
    <t>WOS:A1996TQ79200020</t>
  </si>
  <si>
    <t>Lytle, VI; Jezek, KC; Gogineni, SP; Hosseinmostafa, AR</t>
  </si>
  <si>
    <t>Field observations of microwave backscatter from Weddell Sea ice</t>
  </si>
  <si>
    <t>DIELECTRIC-PROPERTIES; GHZ</t>
  </si>
  <si>
    <t>During September and October, 1989, we made backscatter measurements over sea ice in the Weddell Sea using a ship-based 13.5-GHz radar at incidence angles from 0 degrees to 30 degrees with VV polarization. The objectives of these measurements were to document microwave signatures of Antarctic ice morphologies and to determine the geophysical processes responsible for microwave scattering. The frequency of 13.5 GHz is similar to that used on operational satellite radar altimeters. We found that two characteristics of the snow cover dominated the measured backscatter coefficients (sigma(0)). A thick snow cover increased sigma(0) at oblique incidence due to volume scatter. Slush at the snow/ice interface increased sigma(0) by about 8 dB at normal incidence because the smooth surface of the slush layer represents a stronger dielectric boundary. Our results indicate that it may be possible to monitor the formation and subsequent freeze-up of this slush layer using satellite radars. Field observations have shown that this slush can be a significant source of new ice formation, contributing as much as 16 per cent to the total sea ice volume found in the Weddell Sea.</t>
  </si>
  <si>
    <t>OHIO STATE UNIV,BYRD POLAR RES CTR,COLUMBUS,OH 43210; UNIV KANSAS,DEPT ELECT ENGN &amp; COMP SCI,RADAR SYST &amp; REMOTE SENSING LAB,LAWRENCE,KS 66045</t>
  </si>
  <si>
    <t>University System of Ohio; Ohio State University; University of Kansas</t>
  </si>
  <si>
    <t>Lytle, VI (corresponding author), UNIV TASMANIA,ANARCTIC CRC,POB 252C,HOBART,TAS 7001,AUSTRALIA.</t>
  </si>
  <si>
    <t>JAN 10</t>
  </si>
  <si>
    <t>10.1080/01431169608948993</t>
  </si>
  <si>
    <t>TT833</t>
  </si>
  <si>
    <t>WOS:A1996TT83300011</t>
  </si>
  <si>
    <t>Huey, LG; Villalta, PW; Dunlea, EJ; Hanson, DR; Howard, CJ</t>
  </si>
  <si>
    <t>Reactions of CF3O- with atmospheric trace gases</t>
  </si>
  <si>
    <t>TRAJECTORY CALCULATIONS; MASS-SPECTROMETRY; ANTARCTIC OZONE; NITRIC-ACID; RADICALS; STRATOSPHERE; CHEMISTRY; HNO3</t>
  </si>
  <si>
    <t>The rate coefficients and product yields for the reactions of CF3O- with ClONO2, HNO3, HCl, N2O5, So(2), HI, and H2O were measured at 295 K and similar to 0.4 Torr using the flowing afterglow technique. The reactions of CF3O- with HO(2)NO2 and H2SO4 were also studied qualitatively. CF3O- reacts rapidly with ClONO2, HO2NO2, SO2, and HCl by only fluoride transfer and with HNO3, HI, and H2SO4 by both fluoride and proton transfer. CF3O- also reacts with HI to form IF2- and with N2O5 to produce NO3-. CF3O- undergoes a slow clustering reaction with H2O and is transformed within water clusters into F-. HF and F-.(HF)(2). CF3O- is unreactive with CH3NO3, CH3C(O)O2NO2, O-3, NO2, CO2, and O-2. These results demonstrate that CF3O- is an excellent candidate as a reagent ion for the selective detection of ClONO2, HCl, and HNO3 in the upper troposphere and stratosphere with a chemical ionization mass spectrometer. The observed reaction of CF3O- with H(2)0 within water clusters indicates that CF3O- will hydrolyze in aqueous solution to form F-, HF, and CO2. This provides insight into the mechanism for the heterogeneous loss of CF3OH in the atmosphere.</t>
  </si>
  <si>
    <t>Huey, LG (corresponding author), NOAA,AERON LAB,325 BROADWAY,BOULDER,CO 80303, USA.</t>
  </si>
  <si>
    <t>Villalta, Peter W/J-4091-2019</t>
  </si>
  <si>
    <t>Villalta, Peter/0000-0002-0067-3083</t>
  </si>
  <si>
    <t>JAN 4</t>
  </si>
  <si>
    <t>10.1021/jp951928u</t>
  </si>
  <si>
    <t>TN839</t>
  </si>
  <si>
    <t>WOS:A1996TN83900030</t>
  </si>
  <si>
    <t>Zhang, RY; Leu, MT; Keyser, LF</t>
  </si>
  <si>
    <t>Heterogeneous chemistry of HONO on liquid sulfuric acid: A new mechanism of chlorine activation on stratospheric sulfate aerosols</t>
  </si>
  <si>
    <t>ANTARCTIC OZONE; PHYSICAL-CHEMISTRY; SYSTEM; ERUPTION; PINATUBO</t>
  </si>
  <si>
    <t>Heterogeneous chemistry of nitrous acid (HONO) on liquid sulfuric acid (H2SO4) was investigated at conditions that prevail in the stratosphere. The measured uptake coefficient (gamma) of HONO on H2SO4 increased with increasing acid content, ranging from 0.03 for 65 wt % to about 0.1 for 74 wt %. In the aqueous phase, HONO underwent irreversible reaction with H2SO4 to form nitrosylsulfuric acid (NO+HSO4-). At temperatures below 230 K, NO+HSO4- was observed to be stable and accumulated in concentrated solutions (&gt;70 wt % H2SO4) but was unstable and quickly regenerated HONO in dilute solutions (&lt;70 wt %). HCl reacted with HONO dissolved in sulfuric acid, releasing gaseous nitrosyl chloride (CINO). The reaction probability between HCl and HONO varied from 0.01 to 0.02 for 60-72 wt % H2SO4 In the stratosphere, CINO photodissociates rapidly to yield atomic chlorine, which catalytically destroys ozone. Analysis of the laboratory data reveals that the reaction of HCl with HONO on sulfate aerosols can affect stratospheric ozone balance during elevated sulfuric acid loadings after volcanic eruptions or due to emissions from the projected high-speed civil transport (HSCT). The present results may have important implications on the assessment of environmental acceptability of HSCT.</t>
  </si>
  <si>
    <t>Zhang, RY (corresponding author), CALTECH, JET PROP LAB, DIV EARTH &amp; SPACE SCI, PASADENA, CA 91109 USA.</t>
  </si>
  <si>
    <t>10.1021/jp952060a</t>
  </si>
  <si>
    <t>WOS:A1996TN83900051</t>
  </si>
  <si>
    <t>C</t>
  </si>
  <si>
    <t>Lazzara, MA; Bywaters, KW; Santek, D; Stearns, CR; Young, JT</t>
  </si>
  <si>
    <t>AMER METEOROL SOC</t>
  </si>
  <si>
    <t>An advanced Antarctic data archive and access system</t>
  </si>
  <si>
    <t>12TH INTERNATIONAL CONFERENCE ON INTERACTIVE INFORMATION AND PROCESSING SYSTEMS (IIPS) FOR METEOROLOGY, OCEANOGRAPHY, AND HYDROLOGY: JOINT SESSION WITH FIFTH SYMPOSIUM ON EDUCATION</t>
  </si>
  <si>
    <t>Proceedings Paper</t>
  </si>
  <si>
    <t>12th International Conference on Interactive Information and Processing Systems for Meteorology, Oceanography, and Hydrology/5th Symposium on Education</t>
  </si>
  <si>
    <t>JAN 28-FEB 02, 1996</t>
  </si>
  <si>
    <t>ATLANTA, GA</t>
  </si>
  <si>
    <t>UNIV WISCONSIN,CTR SPACE SCI &amp; ENGN,ANTARCTIC METEOROL RES CTR,MADISON,WI 53706</t>
  </si>
  <si>
    <t>University of Wisconsin System; University of Wisconsin Madison</t>
  </si>
  <si>
    <t>45 BEACON ST, BOSTON, MA 02108</t>
  </si>
  <si>
    <t>Computer Science, Interdisciplinary Applications; Meteorology &amp; Atmospheric Sciences; Remote Sensing</t>
  </si>
  <si>
    <t>Conference Proceedings Citation Index - Science (CPCI-S)</t>
  </si>
  <si>
    <t>Computer Science; Meteorology &amp; Atmospheric Sciences; Remote Sensing</t>
  </si>
  <si>
    <t>BF41N</t>
  </si>
  <si>
    <t>WOS:A1996BF41N00087</t>
  </si>
  <si>
    <t>Bekryaev, RV</t>
  </si>
  <si>
    <t>Dynamics and statistical properties in the model of nonlinear planetary waves interaction</t>
  </si>
  <si>
    <t>13TH CONFERENCE ON PROBABILITY AND STATISTICS IN THE ATMOSPHERIC SCIENCES</t>
  </si>
  <si>
    <t>13th Conference on Probability and Statistics in the Atmospheric Sciences</t>
  </si>
  <si>
    <t>FEB 21-23, 1996</t>
  </si>
  <si>
    <t>SAN FRANCISCO, CA</t>
  </si>
  <si>
    <t>Bekryaev, RV (corresponding author), ARCTIC &amp; ANTARCTIC RES INST,38 BERING STR,ST PETERSBURG 199397,RUSSIA.</t>
  </si>
  <si>
    <t>Mathematics, Applied; Meteorology &amp; Atmospheric Sciences; Statistics &amp; Probability</t>
  </si>
  <si>
    <t>Mathematics; Meteorology &amp; Atmospheric Sciences</t>
  </si>
  <si>
    <t>BH10R</t>
  </si>
  <si>
    <t>WOS:A1996BH10R00059</t>
  </si>
  <si>
    <t>Chepyzhenko, VI; Labutin, LM; Meinzer, K</t>
  </si>
  <si>
    <t>Gornostaev, J; Dmitrachenko, V; Lantsberg, H; Zubarev, J; Zudkov, P</t>
  </si>
  <si>
    <t>Satellite RADIO-M1 (AMSAT Oscar-21)</t>
  </si>
  <si>
    <t>2ND INTERNATIONAL CONFERENCE ON SATELLITE COMMUNICATIONS - PROCEEDINGS OF ICSC '96, VOLS 1-4</t>
  </si>
  <si>
    <t>2nd International Conference on Satellite Communications (ICSC 96)</t>
  </si>
  <si>
    <t>SEP 23-27, 1996</t>
  </si>
  <si>
    <t>MOSCOW, RUSSIA</t>
  </si>
  <si>
    <t>LEO (1000 km) satellite RM-1/AO-21 includes two linear transponders, one digital multiprocessor unit of electronic mail (Rudak-2), as well as other attributes: command line, system of telemetry, board power supply. Is ideal means for fast computer exchange short (to 200 kilobytes) files between users, located in difficult locations: pole Antarctic and Arctic stations, marine and air court, geological expeditions and etc.</t>
  </si>
  <si>
    <t>INTERNATIONAL CENTRE SCIENTIFIC &amp; TECH INFORMATION</t>
  </si>
  <si>
    <t>21-B, KUUSINEN STR, 125252 MOSCOW, RUSSIA</t>
  </si>
  <si>
    <t>5-256-01345-9</t>
  </si>
  <si>
    <t>Engineering, Aerospace; Engineering, Electrical &amp; Electronic; Telecommunications</t>
  </si>
  <si>
    <t>Engineering; Telecommunications</t>
  </si>
  <si>
    <t>BH19A</t>
  </si>
  <si>
    <t>WOS:A1996BH19A00029</t>
  </si>
  <si>
    <t>Pettre, P; Murphy, B</t>
  </si>
  <si>
    <t>Colacino, M; Giovanelli, G; Stefanutti, L</t>
  </si>
  <si>
    <t>Study of the annual atmospheric in the sector 90 degrees E-180 degrees E, East Antarctica</t>
  </si>
  <si>
    <t>6TH WORKSHOP - ITALIAN RESEARCH ON ANTARCTIC ATMOSPHERE</t>
  </si>
  <si>
    <t>ITALIAN PHYSICAL SOCIETY CONFERENCE PROCEEDINGS (IPS)</t>
  </si>
  <si>
    <t>6th Workshop of Italian Research on Antarctic Atmosphere</t>
  </si>
  <si>
    <t>NOV 06-08, 1995</t>
  </si>
  <si>
    <t>CNR, IST RIC ONDE ELETTROMAGNET, FLORENCE, ITALY</t>
  </si>
  <si>
    <t>CNR, IST RIC ONDE ELETTROMAGNET</t>
  </si>
  <si>
    <t>Pettre, P (corresponding author), METEO FRANCE, CNRM, 42 AVE CORIOLIS, F-31057 TOULOUSE, FRANCE.</t>
  </si>
  <si>
    <t>EDITRICE COMPOSITORI</t>
  </si>
  <si>
    <t>VIA STALINGRADO 97/2, 40128 BOLOGNA, ITALY</t>
  </si>
  <si>
    <t>88-7794-084-0</t>
  </si>
  <si>
    <t>ITAL PHY SO</t>
  </si>
  <si>
    <t>Geochemistry &amp; Geophysics; Instruments &amp; Instrumentation; Meteorology &amp; Atmospheric Sciences; Physics, Multidisciplinary</t>
  </si>
  <si>
    <t>Geochemistry &amp; Geophysics; Instruments &amp; Instrumentation; Meteorology &amp; Atmospheric Sciences; Physics</t>
  </si>
  <si>
    <t>BG69F</t>
  </si>
  <si>
    <t>WOS:A1996BG69F00001</t>
  </si>
  <si>
    <t>Viola, A; Rossi, L; Mastrantonio, G; Tagliazucca, M; Argentini, S; Banzi, M; Cardillo, F; deDonfrancesco, G; Georgiadis, T; Giannini, L; Pellegrini, A; Trivellone, G</t>
  </si>
  <si>
    <t>The boundary layer field experiment in the area of Terranova Bay, during the summer 1994-95</t>
  </si>
  <si>
    <t>To study the characteristics of the air flow in a confluence region, two measurement stations have been set up in the area of Terranova Bay during the summer campaign 1994-95: one on the Reeves Never (at 1200 m ASL) and another one on the Nansen Ice Sheet close to the confluence of the Reeves Glacier. Both the stations were equipped with a triaxial Doppler sodar, and with several fast response sensors to evaluate the characteristics of the turbulent fluxes over a complex orographic area. In this work the description of the experiment is given, and a first attempt to correlate different sensor measurements at the Nansen Ice Sheet station is presented. Good agreement is found between the wind measurements obtained by sodar and sonic anemometers. The differences recorded in the sonic anemometer and sodar momentum flux estimates need further investigation.</t>
  </si>
  <si>
    <t>Viola, A (corresponding author), CNR,IST FIS ATMOSFERA,I-00185 ROME,ITALY.</t>
  </si>
  <si>
    <t>Georgiadis, Teodoro/I-5666-2012; Georgiadis, Teodoro/AAH-4342-2019; viola, angelo p/C-7184-2015</t>
  </si>
  <si>
    <t>Georgiadis, Teodoro/0000-0002-3103-038X; Georgiadis, Teodoro/0000-0002-3103-038X;</t>
  </si>
  <si>
    <t>WOS:A1996BG69F00002</t>
  </si>
  <si>
    <t>Giostra, U; Cava, D; Cardillo, F; Tagliazucca, M</t>
  </si>
  <si>
    <t>Some characteristics of turbulence from summertime measurements over an Antarctic ice sheet</t>
  </si>
  <si>
    <t>Measurements of turbulence were made by fast response instrumentation over an Antarctic ice sheet during the austral summer. Turbulent fluxes of momentum, heat and water vapour were determined by the eddy correlation method. Dairy cycle of some relevant turbulence quantities were investigated to determine the mean seasonal characteristics of the atmospheric boundary layer. It is prevalently stably stratified, averaged heat flux is always negative and latent heat flux is positive but exchange processes are of limited extent being mostly inhibited by the low level of turbulence. Relevant deviations from this behaviour were observed during katabatic wind episodes and free convection events. In the first case it is observed that boundary layer stratification tends to become more neutral, temperature as well downward heat and upward water vapour fluxes increase notably and energy is stored inside the snow. Unstable thermal stratification occurs only in 15% of cases, it is concentrated in the central hours of the day and often a rapid transition to free convection is observed. Sporadic cases were also observed in late evening and early morning hours.</t>
  </si>
  <si>
    <t>Giostra, U (corresponding author), CNR,INST ISIATA,VIA ARNESANO,I-73100 LECCE,ITALY.</t>
  </si>
  <si>
    <t>Cava, Daniela/H-7576-2018; Cava, Daniela/B-8328-2015; GIOSTRA, Umberto/JQV-7857-2023</t>
  </si>
  <si>
    <t>Cava, Daniela/0000-0003-0676-3749; Cava, Daniela/0000-0003-0676-3749; GIOSTRA, Umberto/0000-0001-8399-8715</t>
  </si>
  <si>
    <t>WOS:A1996BG69F00003</t>
  </si>
  <si>
    <t>Georgiadis, T; Dalpane, E; Bonafe, U; Trivellone, G; Mazza, A; Pitacco, A; Pellegrini, A; Grigioni, P</t>
  </si>
  <si>
    <t>Surface energy and radiation balances in Antarctica</t>
  </si>
  <si>
    <t>An experiment on surface energy and radiation balances was conducted during the X Italian Expedition in Antarctica at the Reeves glacier (1200 m a.s.l.) to correlate the surface balances with the formation and development of katabatic winds and to define the microclimatology of the site. An 'eddy-correlation' station equipped also with radiometers, thermocouples and a soil heat flux sensor recorded the radiative and energy components. The first analysis of the data showed a low amount of sensible and latent heat partition of the net radiation (few tens of W/m(2)). The main process which gain the major amount of the available surface energy is the heat transfer through the subsurface medium (up to 80% of the net radiation value). The role of the cloud cover in triggering the surface balances have been pointed but comparing situations of clear and cloudy sky.</t>
  </si>
  <si>
    <t>Georgiadis, T (corresponding author), CNR,FISBAT,VIA GOBETTI 101,I-40126 BOLOGNA,ITALY.</t>
  </si>
  <si>
    <t>Georgiadis, Teodoro/AAH-4342-2019; Grigioni, paolo/AAH-5193-2020; Georgiadis, Teodoro/I-5666-2012; Pitacco, Andrea/K-9152-2013</t>
  </si>
  <si>
    <t>WOS:A1996BG69F00004</t>
  </si>
  <si>
    <t>Argentini, S; Mastrantonio, G; Pettre, P; Viola, A; Gera, BS</t>
  </si>
  <si>
    <t>The katabatic wind regime during 1993 and 1994 in Adelie Land, East Antarctica</t>
  </si>
  <si>
    <t>Buoyancy-driven flows have a fundamental role in shaping the surface wind field and forcing the large-scale tropospheric motions over the Antarctic continent; the confluence zones of these downslope winds are concentrated along the coast where most of the meteorological stations are located. In the period January 1993 until the end of January 1995 a triaxial sodar was runned at the French base of Dumont d'Urville, East Antarctica within a program aimed at the study of the katabatic wind circulation in this area. The two-years measurements confirmed the results of the climatological studies according to which the katabatic winds have a main peak around 120 degrees. The ABL thermal structure associated to the katabatic winds, studied in detail for all 1993, has been shown to be most of the time characterised by a ground-based spiky layer of varying depth depending on the intensity of the katabatic flow and the wind direction. A comparison between the 1993 and 1994 wind distributions has shown an easterly shift of the wind direction - associated to a Light decrease of wind velocity - during 1994 that has been attributed to synaptic pressure systems of different intensity.</t>
  </si>
  <si>
    <t>Argentini, S (corresponding author), CNR,IST FIS ATMOSFERA,FRASCATI,RM,ITALY.</t>
  </si>
  <si>
    <t>viola, angelo p/C-7184-2015</t>
  </si>
  <si>
    <t>WOS:A1996BG69F00005</t>
  </si>
  <si>
    <t>Giostra, U; Strafella, R</t>
  </si>
  <si>
    <t>A statistical approach to stable boundary layer data analysis</t>
  </si>
  <si>
    <t>Data collected during the Antarctic summer at Nansen Ice Sheet have been used in order to investigate the applicability of a method for statistical data analysis. The approach is likely to be able to select stationary intervals in a time series. Statistical parameters are evaluated from the stationary intervals; estimations within a 10% relative error require a record of about half an hour for variance and kurtosis and a much longer record for 4th order moment.</t>
  </si>
  <si>
    <t>GIOSTRA, Umberto/JQV-7857-2023</t>
  </si>
  <si>
    <t>GIOSTRA, Umberto/0000-0001-8399-8715</t>
  </si>
  <si>
    <t>WOS:A1996BG69F00006</t>
  </si>
  <si>
    <t>Sempreviva, AM; Lavagnini, A</t>
  </si>
  <si>
    <t>Turbulence measurements at Hells Gate, Terra Nova Bay.</t>
  </si>
  <si>
    <t>In the framework of the 10th expedition 1994-1995 of the Italian Antarctic Programme, an experiment has been carried out at Hells Gate, an ice shelf around 20 km from the italian base of Terra Nova Bay. Hells Gate is a fat area located down katabatic wind of the nat area of the Nansen ice-shelf where the air masses coming from both the Reeves and Priestley glaciers converge. In the central part of this area three measuring points have been installed from the line of the continental ice up to 5 km inland during the period 20/01/95 - 09/02/95. The objectives has been to evaluate turbulent surface fluxes by using standard and fast response instruments to study the spatial variation of turbulence from the cost to inland and to evaluate turbulent fluxes in cases of strong stability under the katabatic now regimes. In this paper the analysis of the data collected during a twenty days period in the central measuring point called IC05-02 are presented. Results have been compared with earlier studies on the same area.</t>
  </si>
  <si>
    <t>Sempreviva, AM (corresponding author), CNR,IST FIS ATMOSFERA,ROME,ITALY.</t>
  </si>
  <si>
    <t>Sempreviva, Anna Maria/AAE-3093-2020</t>
  </si>
  <si>
    <t>Sempreviva, Anna Maria/0000-0003-4124-9040</t>
  </si>
  <si>
    <t>WOS:A1996BG69F00007</t>
  </si>
  <si>
    <t>Tirabassi, T</t>
  </si>
  <si>
    <t>Mathematical software for the evaluation of turbulent fluxes in Antarctica</t>
  </si>
  <si>
    <t>Software is presented for evaluating the turbulent fluxes and characteristic parameters that govern the planetary boundary layer structure from elementary meteorological measurements. The software computes friction velocity, Monin-Obukhov length, temperature scale, specific humidity scale, surface stress, sensible heat flux and latent heat flux. Results of an application of the software in the characterisation of the atmospheric boundary layer in the Antarctic region are shown.</t>
  </si>
  <si>
    <t>Tirabassi, T (corresponding author), CNR,INST FISBAT,VIA GOBETTI 101,I-40129 BOLOGNA,ITALY.</t>
  </si>
  <si>
    <t>Tirabassi, Tiziano/G-7815-2015; Tirabassi, Tiziano/AAE-8681-2020</t>
  </si>
  <si>
    <t>Tirabassi, Tiziano/0000-0003-0266-599X</t>
  </si>
  <si>
    <t>WOS:A1996BG69F00008</t>
  </si>
  <si>
    <t>Frustaci, G; Pellegrini, A</t>
  </si>
  <si>
    <t>Katabatic signatures in AWS data along the northern Victoria Land coasts</t>
  </si>
  <si>
    <t>Several synoptic Automatic Weather Stations (AWS) have been deployed by the PNRA in the Terra Nova Bay region and along the coasts of the northern Victoria Land: those AWS are demonstrating useful in order to gel a deeper knowledge of antarctic climatology and weather phenomena. An analysis of Mind, pressure and potential temperature has been performed for a fall AWS data subset (January, February and March): apart from wind data, strong correlations have been found between spatially wide located stations and the mean values are in accordance with other regional AWS networks. Furthermore, this analysis gives evidence of systematic marked differences between katabatic events-and nonkatabatic ones, both defined in terms of typical observed meteorological variables. A distinct signature has been found for katabatic cases not only in wind, but also in pressure and potential temperature data: the results are consistent with the mesocyclone activity originating from the baroclinicity existing between cold continental katabatic air stream and the surrounding environment and confirm limited area model outputs.</t>
  </si>
  <si>
    <t>Frustaci, G (corresponding author), SERV METEOROL AM,1 CMR,LINATE,ITALY.</t>
  </si>
  <si>
    <t>WOS:A1996BG69F00009</t>
  </si>
  <si>
    <t>Meneguzzo, F; Bacci, G; Pellegrini, A; Giarola, S; Grippa, G</t>
  </si>
  <si>
    <t>On the role of upslope AWS data in forecasting downslope katabatic outbreaks at Terra Nova Bay, Antarctica</t>
  </si>
  <si>
    <t>Katabatic wind intensity short-term evaluation at Terra Nova Bay, Antarctica, represent a major task for operating forecasting both for flight activities and any other research and logistic activity. Purely dynamical forecasting (that is, through the use of dynamical prognostic meso-gamma-scale or local scale numerical models) is known to be extremely difficult and expensive both in development and employment steps. Difficulties arise from dramatic flow stratification in katabatic situations which often leads to eminently laminar and decoupled fluxes in the vertical and vigorous turbulent exchanges. Some tentative approaches are outlined in this paper, i.e. a straightforward multi-regressive forecast and a forecast based on stochastic nature of time series of both upslope and downslope meteorological time series. Stations called Eneide (code 7353, located at Terra Nova Bay, close to Italian base, 80 m a.s.l.) was considered as to katabatic wind intensity forecasting, while station called Modesta (code 7355, located on Priesley Neve, onshore as regards to Transantarctic Mountains, 1930 m a.s.l.) provided part of data for forecasting. Results derived by both kinds of analyses are shown and their eventual value discussed.</t>
  </si>
  <si>
    <t>Meneguzzo, F (corresponding author), MAIND SRL,MILAN,ITALY.</t>
  </si>
  <si>
    <t>Meneguzzo, Francesco/R-2969-2018</t>
  </si>
  <si>
    <t>Meneguzzo, Francesco/0000-0002-5952-9166</t>
  </si>
  <si>
    <t>WOS:A1996BG69F00010</t>
  </si>
  <si>
    <t>DellaVedova, AM; Grigioni, P; DeSilvestri, L; Sarao, R</t>
  </si>
  <si>
    <t>Preliminary climatological classification of long term automatic weather stations sites in North Victoria Land.</t>
  </si>
  <si>
    <t>The development of automatic weather stations for use in Antarctica was carried out independently by several nations; in North Victoria Land, about 20 weather stations were deployed by the National Antarctic Programme of Italy and United States. To give a climatic characterisation of the area, temperature and relative humidity data, and wind recordings are analysed. In order to identify, from a climatological point of view, homogeneous groups of stations, a cluster analysis technique is carried out. Using the Gorczinski and Ivanow continentality indexes a first climatological classification of the stations is proposed. The unsatisfactory comparison between this classification and the cluster analysis results points out the opportunity to find a different formula for the continentality index. The introduction of the percentage of winds blowing from land is a possible solution to match the two analyses, considering the key role of the orographic features on Antarctic wind regimes.</t>
  </si>
  <si>
    <t>DellaVedova, AM (corresponding author), PNRA,IST NAZL GEOFIS,VIA VIGNA MURATA 605,I-00143 ROME,ITALY.</t>
  </si>
  <si>
    <t>Grigioni, paolo/AAH-5193-2020</t>
  </si>
  <si>
    <t>WOS:A1996BG69F00011</t>
  </si>
  <si>
    <t>Buzzi, A; Malguzzi, P; Cadelli, R</t>
  </si>
  <si>
    <t>Simulations of a low level jet over the Antarctic region: 3-D diagnostics of potential vorticity</t>
  </si>
  <si>
    <t>The three-dimensional characteristics of an intense low level jet (LLJ) that develops in high resolution numerical simulations of airflow in the Antarctic region are presented. The jet forms off Cape Adare, near the steep coast, and propagates over the Southern Ocean, in association with a cyclone present over the Ross Sea and the adjacent ocean. The LLJ is characterized by the presence, upstream along the west coast of the Ross Sea, of a barrier wind which blows parallel to the topographic barrier. However, the jet itself is distinct from the barrier wind, being characterized by speed values about twice as large. The jet formation appears to be strictly related to the particular orographic shape of the west coast of the Ross Sea, and in particular with the promontory inland of Cape Adare, which constrains the southerly flow to deviate to the east. By means of model output diagnostics and visualization tools, the three dimensional structure of the relevant meteorological fields associated with the LW are presented and discussed. The formation of a potential vorticity (PV) positive anomaly along the anticyclonic flank of the jet is investigated and hypotheses on the generation mechanisms are formulated.</t>
  </si>
  <si>
    <t>Buzzi, A (corresponding author), CNR,FISBAT,VIA GOBETTI 101,I-40129 BOLOGNA,ITALY.</t>
  </si>
  <si>
    <t>MALGUZZI, PIERO/O-1723-2015</t>
  </si>
  <si>
    <t>MALGUZZI, PIERO/0000-0002-9544-0329</t>
  </si>
  <si>
    <t>WOS:A1996BG69F00012</t>
  </si>
  <si>
    <t>Fantini, M</t>
  </si>
  <si>
    <t>Quasi geostrophic moist baroclinic waves in a three dimensional model: Potential vorticity diagnostics</t>
  </si>
  <si>
    <t>This paper summarizes recent results by the author on moist baroclinic waves, which were published elsewhere, and extends the discussion of the results, presenting a diagnostic description based on potential vorticity.</t>
  </si>
  <si>
    <t>Fantini, M (corresponding author), CNR,FISBAT,I-40126 BOLOGNA,ITALY.</t>
  </si>
  <si>
    <t>Fantini, Maurizio/H-4871-2011</t>
  </si>
  <si>
    <t>Fantini, Maurizio/0000-0003-0962-9190</t>
  </si>
  <si>
    <t>WOS:A1996BG69F00013</t>
  </si>
  <si>
    <t>Stortini, M; Morelli, S; Marchesi, S</t>
  </si>
  <si>
    <t>A first approach on the use of Eta model in the Antarctic region</t>
  </si>
  <si>
    <t>Some preprocessing and postprocessing characteristic of the Eta model are shown. The 1989 version preprocessing routines seem to be inadequate if the model runs in polars regions and thus the horizontal interpolation procedure must be checked very carefully in these cases. New preprocessing routines has been developed and an application on a new horizontal interpolation is shown. New postprocessing routines, based on an operational version of Eta model, are also implemented.</t>
  </si>
  <si>
    <t>Stortini, M (corresponding author), UNIV MODENA,DIPARTIMENTO SCI INGN SEZ,OSSERVATORIO GEOFIS,VIA CAMPI 213-A,I-41100 MODENA,ITALY.</t>
  </si>
  <si>
    <t>Marchesi, Stefano/ABH-5004-2020; Morelli, Sandra/M-2144-2016</t>
  </si>
  <si>
    <t>Marchesi, Stefano/0000-0001-5544-0749;</t>
  </si>
  <si>
    <t>WOS:A1996BG69F00014</t>
  </si>
  <si>
    <t>Tomasi, C; Vitale, V</t>
  </si>
  <si>
    <t>Calculation of the Rayleigh scattering optical depth in the Antarctic atmosphere</t>
  </si>
  <si>
    <t>Calculations of the Rayleigh optical depth at thirty-seven selected wavelengths within the 250 to 1600 nm spectral range were performed using a modified version of the Rayleigh scattering computational programme written by Frohlich and Shaw (1978) and adopting a value of the King correction factor equal to 1.048, according to Young (1980). This programme was applied to six atmospheric models defined by Vitale and Tomasi (1994) on the basis of a large set of vertical profiles of air temperature and absolute humidity derived from 281 radiosoundings carried out at the Terra Nova Bay station during five experimental campaigns from 1987 to 1991. The results show that the Rayleigh optical depth changes by a few thousandths at all wavelengths from one fifteen-day period to another in the local summer season (November to February). The spectral values of the Rayleigh optical depth obtained for the mean thermodynamic conditions of the Antarctic atmosphere observed in January were found to be 1+4 parts per thousand smaller than those calculated for standard atmospheric models relative to other latitudes. Comparison of the present results with those proposed by Penndorf (1957) for a standard mid-latitude atmosphere shows a systematic difference of about 1.3% at all wavelengths, while the empirical formula first proposed by Moller (1957) was found to give unrealistic results at both UV and visible wavelengths.</t>
  </si>
  <si>
    <t>Tomasi, C (corresponding author), CNR,INST FISBAT,VIA GOBETTI 101,I-40129 BOLOGNA,ITALY.</t>
  </si>
  <si>
    <t>vitale, vito/AAW-8441-2021</t>
  </si>
  <si>
    <t>vitale, vito/0000-0003-0978-8976</t>
  </si>
  <si>
    <t>WOS:A1996BG69F00015</t>
  </si>
  <si>
    <t>Ciattaglia, L; Guerrini, A; Colombo, T</t>
  </si>
  <si>
    <t>Atmospheric CO2 monitoring in an Antarctic remote site: Jubany station (South Shetland).</t>
  </si>
  <si>
    <t>The operation of a new atmospheric carbon dioxide measuring station is illustrated The station, named Jubany, is situated in the Antarctic peninsula area and represents the third Antarctic site making continuous measurements in accordance with the GAW (Global Atmospheric Watch) program of WMO. First 2 years of hourly concentrations are examined and a preliminary selection of the data is shown. The record shows a remarkably smooth behaviour and no influences of anthropogenic or natural sources appear, thus confirming the possibility to represent background conditions at least for Antarctic peninsula in a high percentage of cases.</t>
  </si>
  <si>
    <t>Ciattaglia, L (corresponding author), CNR,IFA,ROME,ITALY.</t>
  </si>
  <si>
    <t>WOS:A1996BG69F00016</t>
  </si>
  <si>
    <t>Mittner, P; Ceccato, D; DelMaschio, S</t>
  </si>
  <si>
    <t>Coarse fraction of tropospheric aerosol at Terranova Bay during the 1890-91 austral summer: Feasibility of a principal component analysis of the multielemental data</t>
  </si>
  <si>
    <t>aerosol; Antarctica; principal components</t>
  </si>
  <si>
    <t>Aerosol sampling was performed at Campo Icaro, near the Italian Base at Terranova Bay, in the period between November 1990 and February 1991. The duration of the sampling intervals was 12 hrs and a special aerosol sampler allowed separation of the coarse fraction from the fine fraction (phi(Aer) &lt; 2.3 mu m) Experimental methods and preliminary data of a PIXE multielemental characterization were presented in two previous papers. We present here the results of a statistical Principal Component Analysis (P.C.A.), for coarse fraction samples. P.C.A. turns out to be possible, despite the low level of atmospheric concentrations and the short sampling intervals. Nine elements are used and two P.C.'s are required to explain 99.4% of total variance. With the exception of Fe, two distinct groups of elements contribute separately to each P.C.. Elements S, CI, K, Ca, Fe are strongly correlated with the 1rst P.C., whereas AE, Si, Ti, Mn, Fe are strongly correlated with the 2nd P.C.. Comparison of elemental profiles with geochemical data suggests an interpretation of the two P.C.'s as ''sea salt'' (94.6% of the total variance) and ''crustal''.</t>
  </si>
  <si>
    <t>Mittner, P (corresponding author), UNIV PADUA,DIPARTIMENTO FIS G GALILEI,VIA MARZOLO 8,I-35131 PADUA,ITALY.</t>
  </si>
  <si>
    <t>WOS:A1996BG69F00017</t>
  </si>
  <si>
    <t>Cini, R; Udisti, R; Piccardi, G; Loglio, G; Oppo, C; Innocenti, ND; Stortini, AM; Tesei, U</t>
  </si>
  <si>
    <t>Can the marine organic matter evidenced in Antarctic snow be responsible of biogeochemical fractionation in marine aerosol?</t>
  </si>
  <si>
    <t>Our previous findings of marine organic surfactant matter in antarctic snow, lead us to consider a biogeochemical fractionation of marine aerosol. We propose here a new simplified model based on the distribution of marine surfactant adsorption layer on the surface of spray drops (SDALM) which are originated luring the breaking wave events. Both field conditions and laboratory experiments seem to explain, according to SDALM, the anomalous enrichment of K and Ca in marine aerosol found in antarctic snow at altitude higher than 700 m above sea level. The application of SDALM could suggest a new general approach to the variations in the composition of the marine aerosol fine fraction.</t>
  </si>
  <si>
    <t>Cini, R (corresponding author), DEPT ORGAN CHEM,LAB TECH PHYS CHEM,VIA GINO CAPPONI 9,I-50121 FLORENCE,ITALY.</t>
  </si>
  <si>
    <t>Loglio, Giuseppe/L-8335-2014; Udisti, Roberto/M-7966-2015</t>
  </si>
  <si>
    <t>Loglio, Giuseppe/0000-0002-5392-670X; Udisti, Roberto/0000-0003-4440-8238</t>
  </si>
  <si>
    <t>WOS:A1996BG69F00018</t>
  </si>
  <si>
    <t>Piccardi, G; Becagli, S; Traversi, R; Udisti, R</t>
  </si>
  <si>
    <t>Fractionating phenomena, altitude induced, on snow composition in Northern Victoria Land (Antarctica).</t>
  </si>
  <si>
    <t>The chemical analysis of snow and firn samples collected from snow pits and coring at different altitude stations has revealed fractionating phenomena of the atmospheric aerosol and has identified principal and secondary sources of some environmental notable components. Using sodium as sea spray source indicator and methanesulphonic acid as biogenic marine tracer, it has been possible to evaluate the contribution of the altitude of the station, and consequently the size of aerosol particles, on the snow composition and on the progressive importance of fractionating phenomena. As the elevation of the station increases (and the particle size decreases) evidence of secondary sources of K, Ca and non sea salt sulphates has been noted. The dating of the snow layers sampled has shown the seasonal character of the principal and secondary sources of some of the components studied.</t>
  </si>
  <si>
    <t>Piccardi, G (corresponding author), UNIV FLORENCE,DEPT PUBL HLTH &amp; ENVIRONM ANALYT CHEM,VIA GINO CAPPONI 9,I-50121 FLORENCE,ITALY.</t>
  </si>
  <si>
    <t>Becagli, Silvia/GNW-2665-2022; Udisti, Roberto/M-7966-2015; Traversi, Rita/M-7586-2015</t>
  </si>
  <si>
    <t>Udisti, Roberto/0000-0003-4440-8238;</t>
  </si>
  <si>
    <t>WOS:A1996BG69F00019</t>
  </si>
  <si>
    <t>DelGuasta, M; Morandi, M; Stefanutti, L; Balestri, S; Castagnoli, F; Kyro, E; Rummukainen, M; Rizi, V; Masci, F; Stein, B; Mielke, B; Matthey, R</t>
  </si>
  <si>
    <t>Observation of liquid particles at -65 degrees in a polar cirrus</t>
  </si>
  <si>
    <t>DelGuasta, M (corresponding author), CNR,IST RIC ONDE ELETTROMAGNET,I-50127 FLORENCE,ITALY.</t>
  </si>
  <si>
    <t>WOS:A1996BG69F00020</t>
  </si>
  <si>
    <t>Cevolani, G; Martignago, F; Molin, G; Trivellone, G</t>
  </si>
  <si>
    <t>Antarctic large micrometeorites: State-of-art and preliminary results.</t>
  </si>
  <si>
    <t>The Earth's accretion rate of meteoritic material in a single typical year is dominated by submillimeter particles with the peak of the micrometeoroid mass distribution occurring at particles size between 0.1 and 1.0 mm, as evidenced by spacecraft meteoroid detectors and meteor radar techniques. Micrometeors and micrometeorites 50 mu m to 1 mm in diameter constitute an intermediate population between interplanetary dust particles (IDPs) and meteorites,and represent almost 80% of all the meteoritic mass (excluding rare, large impactors with mass m greater than or equal to 10(11)kg) accreting onto Earth. Deceleration in the Earth's atmosphere causes frictional heating in micrometeorites, as a function of the entry angle, mass and initial velocity of the particle. The atmospheric entry of these large cosmic particles gives evidence that only those with very low geocentric velocities survive partially melted and unmelted without vaporising, suggesting that the large micrometeorites arrive to Earth by non-gravitational effects, as the Poynting-Robertson (P-R) effect and the solar pressure radiation, from asteroids of different belts and low-inclination comets. In a preliminary test study, wind-blown Antarctic gross-particles (up to 300-400 micron) have been trapped during December 1994-January 1995 in collectors inside meteorological containers and aerosol samplers nearby Campo Icaro (74 degrees 42' 43 '' S; 164 degrees 06' 58 '' E) in Antarctica. Mineralogical analysis shows that the large micrometeorites are conspicuously rare and the collected particles are constituted by single crystal fragments of feldspars, quartz, biotite and amphibole as observed in order of abundance. A mechanism of concentration of cosmic dust in polar regions by sedimentation processes occurring into seasonal meltwater lakes on glaciers close to coastal regions, is thought to be a decisively more efficient mechanism than the eolian transport of these large micrometeorites.</t>
  </si>
  <si>
    <t>DIPARTIMENTO MINERAL &amp; PETROL,PADUA,ITALY</t>
  </si>
  <si>
    <t>Cevolani, G (corresponding author), FISBAT,IST CNR,BOLOGNA,ITALY.</t>
  </si>
  <si>
    <t>WOS:A1996BG69F00021</t>
  </si>
  <si>
    <t>Keys, JG</t>
  </si>
  <si>
    <t>Studies of reactive and reservoir chlorine and nitrogen in the Antarctic stratosphere, using ground-based observations.</t>
  </si>
  <si>
    <t>A review is given of Antarctic ground-based measurements of stratospheric trace gases that are relevant to ozone depletion studies. Techniques and important results from these experiments are discussed. Emphasis is given to those experiments that have been conducted by NIWA, alone or in cooperation with our international partners, The principal stratospheric components that are discussed here are nitrogen and chlorine compounds, which have a special relevance in ozone depletion chemistry in Antarctica. Studies of extended time series of the column amounts of these molecules give insight into the heterogeneous chemical processes that dominate the Antarctic springtime destruction of ozone.</t>
  </si>
  <si>
    <t>Keys, JG (corresponding author), NATL INST WATER &amp; ATMOSPHER RES,LAUDER,CENT OTAGO,NEW ZEALAND.</t>
  </si>
  <si>
    <t>WOS:A1996BG69F00022</t>
  </si>
  <si>
    <t>Stefanutti, L; MacKenzie, R; Balestri, S; Adriani, A; Borrmann, S; Khattatov, V</t>
  </si>
  <si>
    <t>The airborne polar experiment (APE): State of the art</t>
  </si>
  <si>
    <t>An airborne campaign to investigate the role of Polar Stratospheric Clouds (PSCs) and background aerosols in the ozone depletion processes will be carried out from Rovaniemi (SF). By means of the stratospheric aircraft M-55 Geophysika (Myasishchev Design Bureau - MDB) equipped with in-situ and remote sensing instrumentation, a more detailed study of the microphysics and chemistry of PSCs will be possible. The main stages of the project are here described.</t>
  </si>
  <si>
    <t>Stefanutti, L (corresponding author), CNR,IROE NELLO CARRARA,VIA PANCIATICHI 64,I-50127 FLORENCE,ITALY.</t>
  </si>
  <si>
    <t>Borrmann, Stephan/E-3868-2010</t>
  </si>
  <si>
    <t>Borrmann, Stephan/0000-0002-4774-9380</t>
  </si>
  <si>
    <t>WOS:A1996BG69F00023</t>
  </si>
  <si>
    <t>Adriani, A; Cairo, F; Deshler, T; DiDonfrancesco, G; Mandolini, S; Nardi, B; Viterbini, M</t>
  </si>
  <si>
    <t>In situ observations of aerosol and Polar Stratospheric Clouds by balloon-borne and airborne laser backscatter sondes</t>
  </si>
  <si>
    <t>Two balloon-borne devices for optical probing of the atmosphere are described: one is able to measure optical properties of stratospheric aerosols, the other is capable to assess their dimensional distribution. Comparison of results are reported. A third airborne device, still under development, is also presented.</t>
  </si>
  <si>
    <t>Adriani, A (corresponding author), CNR,IST FIS ATMOSFERA,CP 27,I-00044 FRASCATI,ITALY.</t>
  </si>
  <si>
    <t>WOS:A1996BG69F00024</t>
  </si>
  <si>
    <t>Stefanutti, L; DelGuasta, M; Guzzi, D; Morandi, M; Rairoux, P; Stein, B; Matthey, R; Mitev, V; Masci, F; Rizi, V; Pantani, M</t>
  </si>
  <si>
    <t>Observation of PSCs in the Arctic and Antarctic</t>
  </si>
  <si>
    <t>Polar Stratospheric Clouds and aerosols are here reported which do not clearly corresponding to present interpretations. They were monitored in the; Antarctic and in the Arctic from 1989 to 1995 and therefore refer both to the pre-Pinatubo, the Pinatubo and after Pinatubo period. Such cases comprehend non depolarizing PSCs and warm depolarizing aerosols. Non Depolarizing PSCs have been observed over Dumont d'Urville, Antarctica during the POLE experiment (1989-today) and over Sodankyla during SESAME. For the case of Sodankyla particle size evaluation for non depolarizing PSCs were carried out with interesting results. An index of refraction has been used for Mie calculations which may well correspond to the one expected for a diluted ternary solution of H2O/H2SO4/HNO3.</t>
  </si>
  <si>
    <t>WOS:A1996BG69F00025</t>
  </si>
  <si>
    <t>DiDonfrancesco, G; Adriani, A</t>
  </si>
  <si>
    <t>Stratospheric temperatures during 93 and 94 above McMurdo station, Antarctica</t>
  </si>
  <si>
    <t>Stratospheric temperatures were measured by Rayleigh lidar at McMurdo station, Antarctica (78S,167E) during the period March-October in 1993 and 1994. The winter stratosphere was found to be active, with one major and several minor warmings occurring in the two years of observations. In such events the expected behavior of a distinct region of high temperatures, formed in the polar mesosphere, descending with time and warming the stratopause region was observed. Only in mid-winter of 1994, the stratopause temperatures reached a relative maximum, contrary to what expected from radiat:ve arguments alone. Other differences between two years in term of time development of average temperature in different stratospheric layers are pointed out.</t>
  </si>
  <si>
    <t>DiDonfrancesco, G (corresponding author), CRE CASACCIA,ENEA,S M DI GALERIA,ITALY.</t>
  </si>
  <si>
    <t>WOS:A1996BG69F00026</t>
  </si>
  <si>
    <t>Rafanelli, C; Valenti, C; DiMenno, M; Luttazzi, C</t>
  </si>
  <si>
    <t>Brewer measurements in Ushuaia Austral Springs 1994-1995</t>
  </si>
  <si>
    <t>The preliminary results obtained during two Ozone measurement campaigns in austral springs 1994 and 1995 in Ushuaia, Tierra del Fuego - Argentina, are shown. With a spectrophotometer Brewer the O-3,NO2 and SO2 total measurements was performed, verticals Ozone profiles, umkehr, and UV spectra was performed too. To test each other data, a comparison between Brewer values versus satellite TOMS data was carried out, a good correlation, 0.98, was founded. The analysis of the Ozone data shows that during the austral springtime the Ozone hole arises until high latitude. The hole seems to have a period of about 15 days. The UV measurements carried out show, of course, an increase of erythemal irradiance during the hole. The results shows that the effects of an hole, as DW, in early springtime are less dangerously that an irradiance in the summertime, because the sunrise during the season.</t>
  </si>
  <si>
    <t>Rafanelli, C (corresponding author), CNR,IST FIS ATMOSFERA,P LUIGI STURZO 31,I-00144 ROME,ITALY.</t>
  </si>
  <si>
    <t>WOS:A1996BG69F00027</t>
  </si>
  <si>
    <t>Anav, A; DiMenno, I; Moriconi, ML; Cardillo, F</t>
  </si>
  <si>
    <t>UV radiation determinations at Terra Nova Bay</t>
  </si>
  <si>
    <t>During the X measurement campaign of the Italian P.N.R.A. an UV-A and an UV-B pyranometer of the Yankee Environmental Systems, Inc. has been added to the instrumental set used in the past year and a new data acquisition system replaced the old one. In this work a comparison between the UV-A irradiances as measured by the old and the new radiometer and an example of the behaviour of the UV-B irradiance during ten days of measurement are reported.</t>
  </si>
  <si>
    <t>Anav, A (corresponding author), CNR,INST ATMOSPHER PHYS,P L STURZO 31,ROME,ITALY.</t>
  </si>
  <si>
    <t>moriconi, maria luisa/B-7201-2009</t>
  </si>
  <si>
    <t>moriconi, maria luisa/0000-0003-2609-2620</t>
  </si>
  <si>
    <t>WOS:A1996BG69F00028</t>
  </si>
  <si>
    <t>Guzzi, D; Stefanutti, L</t>
  </si>
  <si>
    <t>Ocular hazard from side-scattered radiation by cirrus and polar stratospheric clouds</t>
  </si>
  <si>
    <t>Guzzi, D (corresponding author), CNR,IROE,I-50127 FLORENCE,ITALY.</t>
  </si>
  <si>
    <t>WOS:A1996BG69F00029</t>
  </si>
  <si>
    <t>Mittner, P; Buso, P; Ceccato, D; Agostini, S</t>
  </si>
  <si>
    <t>Inertial impactor for Antarctica: Preparation and handling of samples and aerosol collection efficiency</t>
  </si>
  <si>
    <t>Mittner, P (corresponding author), UNIV PADUA,DIPARTIMENTO FIS G GALILEI,PADUA,ITALY.</t>
  </si>
  <si>
    <t>WOS:A1996BG69F00030</t>
  </si>
  <si>
    <t>Chiminello, F; Mittner, P; Ceccato, D</t>
  </si>
  <si>
    <t>Use of redundancy in multielemental PIXE measurements of aerosol samples in conditions of low signal to background ratio: Removal of anomalous data, subtraction of background and determination of the errors.</t>
  </si>
  <si>
    <t>An experiment on antarctic tropospheric aerosols based on multielemental PIXE analysis of a large number of aerosol samples is characterised,-among other methodological points- by redundancy in elemental measurements. Redundancy, together with the use of a set of 'blank' data (to obtain information on the background, related to membrane impurities, as well as to contaminations and other sources of anomalous data), allow (at least for the fine fraction) three basic operations: (1) estimate of the average background level and of an effective detection limit for each element; (2) rejection of anomalous aerosol data with a low loss of those data used in the subsequent analyses required by the experiment; (3) direct estimate of average errors on elemental areal densities of the aerosol samples.</t>
  </si>
  <si>
    <t>Chiminello, F (corresponding author), UNIV PADUA,DIP FIS GALILEO GALILCI,I-35100 PADUA,ITALY.</t>
  </si>
  <si>
    <t>WOS:A1996BG69F00031</t>
  </si>
  <si>
    <t>Ori, C; Giovanelli, G; Lenaz, R; Colombo, T</t>
  </si>
  <si>
    <t>Atmospheric CO2 concentration measured continuously from the Mediterranean to the Bellingshausen Sea: Technology and methodology</t>
  </si>
  <si>
    <t>This paper describes the methodology used during the EOLO 94 cruise for continuous CO2 measurement in a hemispheric course. The SIEMENS ULTRAMAT 5E analyzer was mounted in a thermostatic box fitted on shock- absorbing supports and a two-stage freezing unit that could go below -55C degrees and sustain measuring operations for at least 5 to 24 hours, depending on humidity percentage,was assembled. 20 minutes were sufficient for the replacement of the trap when the air flow was obstructed by the ice from frozen humidity,The very low temperature was reached by using a two-stage refrigerator system: the first a traditional compressor unit (to -30C degrees), the second a big Peltier cell able to lower the temperature to -55C degrees. The actual working temperature of the two systems was monitored by a real time data logger.</t>
  </si>
  <si>
    <t>Ori, C (corresponding author), CNR,IGM,I-40126 BOLOGNA,ITALY.</t>
  </si>
  <si>
    <t>WOS:A1996BG69F00032</t>
  </si>
  <si>
    <t>Bianchi, C; Cerrone, M; Ciraolo, L; DeFranceschi, G; Spalla, P; Zolesi, B</t>
  </si>
  <si>
    <t>The ionospheric observatory at Terra Nova Bay: Present and future activities</t>
  </si>
  <si>
    <t>The ionospheric observation in the polar zones plays an important role in the aeronomic studies, being a suitable tool ''to test'' continuously in time the state of the upper atmosphere in relation with the solar and geomagnetic activities. In the frame of the Italian Program of Researches in Antarctica, an ionospheric observatory at Terra Nova Bay (74 degrees 42'S, 164 degrees 06') is now operating. An overview of the current and future observational and research activities is here presented together to a short description of the equipment used.</t>
  </si>
  <si>
    <t>Bianchi, C (corresponding author), IST NAZL GEOFIS,VIA VIGNA MURATA 605,I-00143 ROME,ITALY.</t>
  </si>
  <si>
    <t>WOS:A1996BG69F00033</t>
  </si>
  <si>
    <t>Perrone, L; DeFranceschi, G; DeSantis, A</t>
  </si>
  <si>
    <t>Ionospheric absorption measurements at the Italian base station of Terra Nova Bay, Antarctica.</t>
  </si>
  <si>
    <t>Absorption measurements of the high latitude ionosphere have been acquired by monitoring the cosmic noise as observed at the Italian Antarctic Base of Terra Nova Bay by means of a Riometer Station (A2 method). A brief description of the used scientific equipment is here presented together with the numerical technique applied to analyse the riometer data series and to define the Quiet Day Curve (QDC) (expressed in sidereal time) which is necessary for determining the absorption values.</t>
  </si>
  <si>
    <t>Perrone, L (corresponding author), IST NAZL GEOFIS,VIA VIGNA MURATA 605,I-00143 ROME,ITALY.</t>
  </si>
  <si>
    <t>WOS:A1996BG69F00034</t>
  </si>
  <si>
    <t>Zdzitowiecki, K; Cielecka, D</t>
  </si>
  <si>
    <t>Morphology and occurrence of Dichelyne (Cucullanellus) fraseri (Baylis, 1929), a parasitic nematode of Antarctic and sub-Antarctic fishes</t>
  </si>
  <si>
    <t>ACTA PARASITOLOGICA</t>
  </si>
  <si>
    <t>MCMURDO SOUND</t>
  </si>
  <si>
    <t>In total, 1414 Antarctic bony fishes and 66 sub-antarctic ones were examined for nematodes. One species, Dichelyne (Cucullanellus) fraseri (Baylis, 1929), is redescribed and figured. Dichelyne fraseri var. nototheniae (Baylis, 1929) is considered identical with the nominal form. The validity of D. dichelyneformis (Szidat, 1950) is questioned. D. fraseri is considered a specific parasite of Notothenioidea (Perciformes) and a report on the occurrence in Muraenolepis marmoratus (Gadiformes, Muraenolepidae) is considered doubtful. Occurrence of D. fraseri is reported from 3 areas in the West Antarctic - at. South Georgia, the S. Orkney Islands (new geographic record) and the S. Shetland Islands (new geographic record, probably at the southern border of its geographical distribution), as well as from the Kerguelen subregion of the sub-Antarctic. The species was also reported by various authors from the Magellanic subregion, but it is absent in the subcontinental waters (southern part of the West Antarctic and the whole of East Antarctic). The species is associated with benthic and bentho-pelagic hosts. New host records are Parachaenichthys georgianus, Notothenia angustifrons, N. neglecta, Nototheniops nudifrons and Trematomus vicarius. All previous and present data are summarized.</t>
  </si>
  <si>
    <t>MED ACAD WARSAW,INST BIOSTRUCT,DEPT GEN BIOL &amp; PARASITOL,PL-02004 WARSAW,POLAND</t>
  </si>
  <si>
    <t>Zdzitowiecki, K (corresponding author), POLISH ACAD SCI,W STEFANSKI INST PARASITOL,L PASTEURA 3,SP 153,PL-00973 WARSAW,POLAND.</t>
  </si>
  <si>
    <t>WITOLD STEFANSKI INST PARASITOLOGY</t>
  </si>
  <si>
    <t>WARSAW</t>
  </si>
  <si>
    <t>L. PASTEURA 3, S.P. 153, 00-073 WARSAW, POLAND</t>
  </si>
  <si>
    <t>1230-2821</t>
  </si>
  <si>
    <t>ACTA PARASITOL</t>
  </si>
  <si>
    <t>Acta Parasitolog.</t>
  </si>
  <si>
    <t>JAN</t>
  </si>
  <si>
    <t>Parasitology; Veterinary Sciences; Zoology</t>
  </si>
  <si>
    <t>VU015</t>
  </si>
  <si>
    <t>WOS:A1996VU01500006</t>
  </si>
  <si>
    <t>Foissner, W</t>
  </si>
  <si>
    <t>Faunistics, taxonomy and ecology of moss and soil ciliates (Protozoa, Ciliophora) from Antarctica, with description of new species, including Pleuroplitoides smithi gen n, sp n</t>
  </si>
  <si>
    <t>ACTA PROTOZOOLOGICA</t>
  </si>
  <si>
    <t>Antarctica; biogeography; community structure; faunistics; soil and moss ciliates</t>
  </si>
  <si>
    <t>MORPHOGENESIS; HYPOTRICHIDA; OXYTRICHIDAE; FOISSNER</t>
  </si>
  <si>
    <t>Fifty nine moss and soil samples from the maritime and continental Antarctic were investigated for their ciliate fauna using the non-flooded Petri dish method. Collections were made from a variety of biotopes covering most principal soil and vegetation types of the region following a dine from 60 degrees-78 degrees S, i.e. of increasing climatic severity. Sixty four species were found: 51 in region A (Signy Island and Livingstone Island), 16 in region B (Antarctic Peninsula), and 14 in region C (continental Antarctic, viz. Ross Island and South Victoria Land). Twenty nine out of the 64 species were first records for the region, and 5 of them were new species. Mean species number per sample was markedly higher in region A (9.6) than in region B (1.0) and region C (0.9), reflecting a dramatic faunal pauperization with increasing climatic severity and, respectively, decreasing soil fertility. This is strengthened by the observation that all samples from region A contained ciliates, whereas they were lacking in half of the collections from regions B and C. This highly patchy distribution, as yet not found elsewhere, is very likely caused by the severe environment allowing few pioneers to establish permanent populations. As compared with temperate and tropical regions, the Antarctic ciliate species richness is decreased by at least one order of magnitude. The fauna is dominated by r - selected, bacteria and fungi feeding colpodids. The most frequent species were Colpoda ecaudata, C. steini, C, inflata, Pseudocyrtolophosis alpestris, Pseudoplatyophrya nana, and Cyclidium muscicola, clearly proving Smith's (1973 a) bi-polar biogeography of Colpoda to be a methodological artifact. Nine ciliate species are described or redescribed using standard methods: Pleuroplitoides smithi sp, n., Protospathidium serpens, Cyclidium glaucoma, Notohymena antarctica sp. n., Sterkiella thompsoni sp. n., Urosomoida granulifera sp. n., U. antarctica sp, n., Oxytricha lanceolata, and Paruroleptus notabilis. The genera Pleuroplites Foissner, 1988 and Pleuroplitoides gen. n. (dorsal brush isomorphic and composed of 2 rows with paired, shortened cilia) are united in the family Pleuroplitidae fam. n. (Acropisthiina with extracytostomal extrusome bundle on ventral side; dorsal brush composed of few isomorphic or many heteromorphic kineties).</t>
  </si>
  <si>
    <t>Foissner, W (corresponding author), SALZBURG UNIV,INST ZOOL,HELLBRUNNERSTR 34,A-5020 SALZBURG,AUSTRIA.</t>
  </si>
  <si>
    <t>NENCKI INST EXPERIMENTAL BIOLOGY</t>
  </si>
  <si>
    <t>UL PASTEURA3, 02-093 WARSAW, POLAND</t>
  </si>
  <si>
    <t>0065-1583</t>
  </si>
  <si>
    <t>ACTA PROTOZOOL</t>
  </si>
  <si>
    <t>Acta Protozool.</t>
  </si>
  <si>
    <t>UU592</t>
  </si>
  <si>
    <t>WOS:A1996UU59200002</t>
  </si>
  <si>
    <t>Petz, W; Foissner, W</t>
  </si>
  <si>
    <t>Morphology and morphogenesis of Lamtostyla edaphoni Berger and Foissner and Onychodromopsis flexilis Stokes, two hypotrichs (Protozoa: Ciliophora) from Antarctic soils</t>
  </si>
  <si>
    <t>Amphisiella; Antarctica; Lamtostyla; morphogenesis; Onychodromopsis; soil ciliates</t>
  </si>
  <si>
    <t>DIVISIONAL MORPHOGENESIS; NOV-SPEC; N-SP; STYLONYCHIA-MYTILUS; 1988 CILIOPHORA; MUSCORUM KAHL; OXYTRICHIDAE; CILIATE; REDEFINITION; GEN</t>
  </si>
  <si>
    <t>The morphology and morphogenesis of Lamtostyla edaphoni Berger and Foissner, 1987 and Onychodromopsis flexilis Stokes, 1887 were investigated using silver impregnation and scanning electron microscopy. Stomatogenesis of L. edaphoni commences apokinetally near the leftmost transverse cirrus, like in L. perisincirra, L. hyalina and L. australis nov. comb. This distinguishes Lamtostyla from Amphisiella, whose oral primordium originates parakinetally from the amphisiellid median cirral row (ACR). Five cirral anlagen develop. In the proter, the undulating membranes, the buccal cirrus and the cirrus left of the ACR each provides one streak, two anlagen derive from the ACR. In the opisthe, the oral primordium produces the anlage for the undulating membranes and very likely three cirral streaks; one anlage develops at the posterior end of the ACR. The new ACR is formed by alignment of the two rightmost cirral anlagen, proving that Lamtostyla belongs to the Amphisiellidae. Based on these data, improved definitions are given for all amphisiellid genera. Onychodromopsis flexilis is redescribed emphasizing somatic variation and the fine structure of the oral apparatus. It has cortical granules and an oxytrichid FVT-cirral pattern but two to three right and one to two left marginal rows. The morphogenetic processes are very similar to those of Oxytricha granulifera. In the opisthe, cirrus IV/2, V/3 and V/4 each provides one streak (anlagen 4-6), and three streaks (anlagen 1-3) originate from the oral primordium and/or the posterior ends of anlagen 4-6. The anlagen of the proter originate from the paroral membrane, cirri II/2, III/2 and IV/3, and by splitting of the opisthe's anlagen 5 and 6. Two marginal anlagen each develop in the outer right and inner left marginal row; the inner right and outer left row remain unchanged and are later resorbed. Physiological regeneration resembles development in the proter. However, cirrus V/3 is inactive and the anlagen 5 and 6 originate from cirri IV/2 and V/4, respectively. The data show that O. flexilis belongs to the Oxytrichidae and is closely related to Oxytricha.</t>
  </si>
  <si>
    <t>SALZBURG UNIV, INST ZOOL, HELLBRUNNERSTR 34, A-5020 SALZBURG, AUSTRIA.</t>
  </si>
  <si>
    <t>JAGIELLONIAN UNIV, INST ENVIRONMENTAL SCIENCES</t>
  </si>
  <si>
    <t>KRAKOW</t>
  </si>
  <si>
    <t>GRONOSTAJOWA 7, KRAKOW, 30-387, POLAND</t>
  </si>
  <si>
    <t>1689-0027</t>
  </si>
  <si>
    <t>WD192</t>
  </si>
  <si>
    <t>WOS:A1996WD19200001</t>
  </si>
  <si>
    <t>Kiessling, W; Scasso, R</t>
  </si>
  <si>
    <t>Riccardi, AC</t>
  </si>
  <si>
    <t>Ecological perspectives of Late Jurassic radiolarian faunas from the Antarctic Peninsula</t>
  </si>
  <si>
    <t>ADVANCES IN JURASSIC RESEARCH</t>
  </si>
  <si>
    <t>GEORESEARCH FORUM</t>
  </si>
  <si>
    <t>4th International Congress on Jurassic Stratigraphy and Geology</t>
  </si>
  <si>
    <t>OCT 18-23, 1994</t>
  </si>
  <si>
    <t>MENDOZA, ARGENTINA</t>
  </si>
  <si>
    <t>radiolarians; Antarctic peninsula; tithonian; paleoecology</t>
  </si>
  <si>
    <t>Well preserved Tithonian radiolarian faunas were found in the Late Jurassic Ameghino Formation of James Ross Island and Longing Gap (Northeastern Graham Land, Antarctic Peninsula). The faunas are unique examples for Tithonian Southern Hemisphere high latitude radiolarian assemblages. They allow the extension of the palaeolatitudinal scheme of Pessagno to regions south of the paleoequator. As typical for Late Jurassic high latitudes Parvicingula is abundant and well diversified. Compared with northern high latitude faunas, Pantanelliidae are more abundant and diversified in Antarctica. This is most probably due to warmer water temperatures in the Tithonian southeastern Pacific than in the northeastern Pacific, as pantanelliids appear to be restricted to warm water masses. Therefore, the existing paleolatitudinal zonation for Late Jurassic radiolarians is still valid in principle, but has to be modified on the Southern Hemisphere.</t>
  </si>
  <si>
    <t>Kiessling, W (corresponding author), INST PALEONTOL,LOEWENICHSTR 28,D-91054 ERLANGEN,GERMANY.</t>
  </si>
  <si>
    <t>Kiessling, Wolfgang/E-2259-2015</t>
  </si>
  <si>
    <t>Kiessling, Wolfgang/0000-0002-1088-2014</t>
  </si>
  <si>
    <t>TRANSTEC PUBLICATIONS LTD</t>
  </si>
  <si>
    <t>ZURICH-UETIKON</t>
  </si>
  <si>
    <t>BRANDRAIN 6, CH-8707 ZURICH-UETIKON, SWITZERLAND</t>
  </si>
  <si>
    <t>1421-0282</t>
  </si>
  <si>
    <t>0-87849-717-X</t>
  </si>
  <si>
    <t>GEORES FORUM</t>
  </si>
  <si>
    <t>1&amp;2</t>
  </si>
  <si>
    <t>BH76M</t>
  </si>
  <si>
    <t>WOS:A1996BH76M00030</t>
  </si>
  <si>
    <t>GrantMackie, JA; Buckeridge, JS; Johns, PM</t>
  </si>
  <si>
    <t>Two new Upper Jurassic arthropods from New Zealand</t>
  </si>
  <si>
    <t>ALCHERINGA</t>
  </si>
  <si>
    <t>Arthropoda; Hagloidea; Haglidae; Prophalangopsidae; Notohagla n gen; Pericarida; Urdidae; new taxa; Murihiku Supergroup; Puti Siltstone; Puaroan Stage; Tithonian; Jurassic palaeobiogeography</t>
  </si>
  <si>
    <t>An orthopteran wing fragment from the Upper Jurassic (Tithonian) of New Zealand is described as Notohagla mauii n. gen, et sp. and placed near species from the Jurassic-Cretaceous of Central Asia. Closely associated stratigraphically is a moulted abdomen of an urdid isopod Urda zelandica n. sp., similar to a Lower Cretaceous form from the Antarctic Peninsula.</t>
  </si>
  <si>
    <t>UNITEC,INST TECHNOL,DEPT CIVIL &amp; ENVIRONM ENGN,AUCKLAND,NEW ZEALAND; UNIV CANTERBURY,DEPT ZOOL,CHRISTCHURCH 1,NEW ZEALAND</t>
  </si>
  <si>
    <t>Unitec NZ; University of Canterbury</t>
  </si>
  <si>
    <t>GrantMackie, JA (corresponding author), UNIV AUCKLAND,DEPT GEOL,PRIVATE BAG 92019,AUCKLAND,NEW ZEALAND.</t>
  </si>
  <si>
    <t>Johns, Paul M/H-4845-2015</t>
  </si>
  <si>
    <t>GEOLOGICAL SOC AUST INC</t>
  </si>
  <si>
    <t>SYDNEY</t>
  </si>
  <si>
    <t>1203 WYNYARD HOUSE 301 GEORGE STREET, SYDNEY NSW 2000, AUSTRALIA</t>
  </si>
  <si>
    <t>0311-5518</t>
  </si>
  <si>
    <t>Alcheringa</t>
  </si>
  <si>
    <t>10.1080/03115519608619221</t>
  </si>
  <si>
    <t>UX861</t>
  </si>
  <si>
    <t>WOS:A1996UX86100003</t>
  </si>
  <si>
    <t>Currie, PJ; VickersRich, P; Rich, TH</t>
  </si>
  <si>
    <t>Possible oviraptorosaur (Theropoda, Dinosauria) specimens from the Early Cretaceous Otway Group of Dinosaur Cove, Australia</t>
  </si>
  <si>
    <t>oviraptorosaur; Theropoda; Dinosauria; Early Cretaceous; Dinosaur Cove; Australia; surangular; vertebra</t>
  </si>
  <si>
    <t>MANIRAPTORAN THEROPOD; POLAR DINOSAURS</t>
  </si>
  <si>
    <t>The Early Cretaceous Otway and Strzelecki Groups exposed on the southern coast of Victoria, Australia, have produced a fauna of dinosaurs that lived within the Antarctic Circle. As many as five or six species of hypsilophodontids numerically dominate the collections from there, but the rarer and more fragmentary theropod remains suggest a surprising diversity of carnivorous dinosaurs. A possible surangular and an isolated vertebra have characters considered diagnostic for Late Cretaceous oviraptorosaurs of the Northern Hemisphere. Other fossils suggest the presence of omithomimosaurs, dromaeosaurids and neoceratopsians, and with the possible oviraptorosaur remains, challenge the widespread assumption that these animals originated on the northern continents.</t>
  </si>
  <si>
    <t>MONASH UNIV,DEPT EARTH SCI,CLAYTON,VIC 3168,AUSTRALIA; MONASH UNIV,DEPT ECOL &amp; EVOLUT BIOL,CLAYTON,VIC 3168,AUSTRALIA; MUSEUM VICTORIA,MELBOURNE,VIC 3000,AUSTRALIA</t>
  </si>
  <si>
    <t>Monash University; Monash University; Museum Victoria</t>
  </si>
  <si>
    <t>Currie, PJ (corresponding author), ROYAL TYRELL MUSEUM PALAEONTOL,BOX 7500,DRUMHELLER,AB T0J 0Y0,CANADA.</t>
  </si>
  <si>
    <t>; Currie, Philip/A-2628-2014</t>
  </si>
  <si>
    <t>Currie, Peter/0000-0001-8874-8862; Currie, Philip/0000-0001-6857-3161</t>
  </si>
  <si>
    <t>10.1080/03115519608619225</t>
  </si>
  <si>
    <t>WOS:A1996UX86100006</t>
  </si>
  <si>
    <t>Boveng, PL</t>
  </si>
  <si>
    <t>AMER STAT ASSOC</t>
  </si>
  <si>
    <t>Space and time relationships between vertebrate predators and a commercially harvested prey species in the Antarctic Marine Ecosystem</t>
  </si>
  <si>
    <t>AMERICAN STATISTICAL ASSOCIATION 1996 PROCEEDINGS OF THE BIOMETRICS SECTION</t>
  </si>
  <si>
    <t>Annual Meeting of the American-Statistical-Association</t>
  </si>
  <si>
    <t>AUG 04-08, 1996</t>
  </si>
  <si>
    <t>CHICAGO, IL</t>
  </si>
  <si>
    <t>confounding; time series; spatial distribution; scale; krill; seals; penguins</t>
  </si>
  <si>
    <t>Boveng, PL (corresponding author), ALASKA FISHERIES SCI CTR,NATL MARINE MAMMAL LAB,7600 SAND POINT WAY NE,SEATTLE,WA 98115, USA.</t>
  </si>
  <si>
    <t>AMER STATISTICAL ASSOC</t>
  </si>
  <si>
    <t>ALEXANDRIA</t>
  </si>
  <si>
    <t>1429 DUKE ST, ALEXANDRIA, VA 22314</t>
  </si>
  <si>
    <t>1-883276-37-3</t>
  </si>
  <si>
    <t>Statistics &amp; Probability</t>
  </si>
  <si>
    <t>Mathematics</t>
  </si>
  <si>
    <t>BH98G</t>
  </si>
  <si>
    <t>WOS:A1996BH98G00011</t>
  </si>
  <si>
    <t>Ochyra, R</t>
  </si>
  <si>
    <t>Ditrichum lewis-smithii (Ditrichaceae, Bryopsida), a new species from Antarctica</t>
  </si>
  <si>
    <t>ANNALES BOTANICI FENNICI</t>
  </si>
  <si>
    <t>Antarctica; Bryopsida; Ditrichaceae; Ditrichum; taxonomy</t>
  </si>
  <si>
    <t>In the Antarctic botanical zone the genus Ditrichum Hampe (Ditrichaceae, Bryopsida) is represented by three species, D. austro-georgicum (Card.) Seppelt, D. brotherusii (R. Br. ter.) Seppelt and D. lewis-smithii Ochyra sp. nov. The latter is closely related to D. immersum Zanten from the sub-Antarctic. However, D. lewis-smithii differs in its gymnostomous capsules, smaller, erecto-patent to widely spreading leaves with flexuose subulae, bistratose lamina cells at the leaf shoulders and mostly 2-3-stratose lamina in the subula. It is an epigean moss growing on bare ground and on soil covering rock ledges and on humus in rock fissures. It has been recorded so far only from the King George and Livingston Islands in the South Shetland Islands as well as from Signy Island in the South Orkney Islands and must therefore be considered an Antarctic endemic.</t>
  </si>
  <si>
    <t>Ochyra, R (corresponding author), POLISH ACAD SCI,LAB BRYOL,W SZAFER INST BOT,UL LUBICZ 46,PL-31512 KRAKOW,POLAND.</t>
  </si>
  <si>
    <t>Ochyra, Ryszard/0000-0002-2541-0722</t>
  </si>
  <si>
    <t>FINNISH ZOOLOGICAL BOTANICAL PUBLISHING BOARD</t>
  </si>
  <si>
    <t>HELSINKI</t>
  </si>
  <si>
    <t>UNIV HELSINKI P O BOX 17 (P. RAUTATIEKATU 13), FIN-00014 HELSINKI, FINLAND</t>
  </si>
  <si>
    <t>0003-3847</t>
  </si>
  <si>
    <t>ANN BOT FENN</t>
  </si>
  <si>
    <t>Ann. Bot. Fenn.</t>
  </si>
  <si>
    <t>WF490</t>
  </si>
  <si>
    <t>WOS:A1996WF49000007</t>
  </si>
  <si>
    <t>Razouls, C</t>
  </si>
  <si>
    <t>Diversity and geographical distribution of pelagic copepods .2. Platycopioida, Misophrioida, Mormonilloida, Cyclopoida, Poecilostomatoida, Siphonostomatoida, Harpacticoida, Monstrilloida</t>
  </si>
  <si>
    <t>ANNALES DE L INSTITUT OCEANOGRAPHIQUE</t>
  </si>
  <si>
    <t>biodiversity; biogeography; Copepods; Platycopioida; Misophrioida; Mormonilloida; Cyclopoida; Poecilostomatoida; Siphonostomatoida; Harpacticoida; Monstrilloida; pelagic environment</t>
  </si>
  <si>
    <t>SUB-ANTARCTIC COPEPOD; EASTERN WEDDELL SEA; INTEGUMENTAL PORE SIGNATURES; DIEL VERTICAL MIGRATION; ANCHIHALINE LAVA POOL; INDO-WEST PACIFIC; CENTRAL RED-SEA; CALANOID COPEPODS; SOUTH-GEORGIA; ZOOPLANKTON COMMUNITY</t>
  </si>
  <si>
    <t>The diversity and geographic distribution of the planktonic Copepods corresponding to the eight orders other than the Calanoida, are synthesized for the World Ocean, from more than 1500 articles. A preliminary list is presented by genus, in the form of tables showing where the species have been found.</t>
  </si>
  <si>
    <t>Razouls, C (corresponding author), UNIV PARIS 06,OBSERV OCEANOL BANYULS,CNRS UMR 2071,LAB ARAGO,BP 44,F-66651 BANVUIS SUR MER,FRANCE.</t>
  </si>
  <si>
    <t>INSTITUT OCEANOGRAPHIQUE</t>
  </si>
  <si>
    <t>SERVICE DES PUBLICATIONS 195 RUE SAINT-JACQUES, 75005 PARIS, FRANCE</t>
  </si>
  <si>
    <t>0078-9682</t>
  </si>
  <si>
    <t>ANN I OCEANOGR PARIS</t>
  </si>
  <si>
    <t>Ann. Inst. Oceanogr.</t>
  </si>
  <si>
    <t>&amp;</t>
  </si>
  <si>
    <t>WN617</t>
  </si>
  <si>
    <t>WOS:A1996WN61700001</t>
  </si>
  <si>
    <t>Hindmarsh, RCA</t>
  </si>
  <si>
    <t>Collins, D</t>
  </si>
  <si>
    <t>Cavities and the effective pressure between abrading clasts and the bedrock</t>
  </si>
  <si>
    <t>ANNALS OF GLACIOLOGY, VOL. 22, 1996: PROCEEDINGS OF THE INTERNATIONAL SYMPOSIUM ON GLACIAL EROSION AND SEDIMENTATION</t>
  </si>
  <si>
    <t>ANNALS OF GLACIOLOGY</t>
  </si>
  <si>
    <t>International Symposium on Glacial Erosion and Sedimentation</t>
  </si>
  <si>
    <t>AUG 20-25, 1995</t>
  </si>
  <si>
    <t>REYKJAVIK, ICELAND</t>
  </si>
  <si>
    <t>Hindmarsh, Richard/C-1405-2012</t>
  </si>
  <si>
    <t>Hindmarsh, Richard/0000-0003-1633-2416</t>
  </si>
  <si>
    <t>INT GLACIOLOGICAL SOC</t>
  </si>
  <si>
    <t>LENSFIELD RD, CAMBRIDGE, ENGLAND CB2 1ER</t>
  </si>
  <si>
    <t>0260-3055</t>
  </si>
  <si>
    <t>ANN GLACIOL</t>
  </si>
  <si>
    <t>10.3189/1996AoG22-1-32-40</t>
  </si>
  <si>
    <t>BG09M</t>
  </si>
  <si>
    <t>WOS:A1996BG09M00005</t>
  </si>
  <si>
    <t>Sliding of till over bedrock: Scratching, polishing, comminution and kinematic-wave theory</t>
  </si>
  <si>
    <t>10.3189/1996AoG22-1-41-47</t>
  </si>
  <si>
    <t>WOS:A1996BG09M00006</t>
  </si>
  <si>
    <t>Smith, VL</t>
  </si>
  <si>
    <t>Polar tourism: Tourism in the Arctic and Antarctic regions - Hall,CM, Johnson,ME</t>
  </si>
  <si>
    <t>ANNALS OF TOURISM RESEARCH</t>
  </si>
  <si>
    <t>Smith, VL (corresponding author), CALIF STATE UNIV LOS ANGELES,DEPT ANTHROPOL,CHICO,CA 95929, USA.</t>
  </si>
  <si>
    <t>0160-7383</t>
  </si>
  <si>
    <t>ANN TOURISM RES</t>
  </si>
  <si>
    <t>Ann. Touris. Res.</t>
  </si>
  <si>
    <t>10.1016/S0160-7383(96)90079-1</t>
  </si>
  <si>
    <t>Hospitality, Leisure, Sport &amp; Tourism; Sociology</t>
  </si>
  <si>
    <t>Social Sciences - Other Topics; Sociology</t>
  </si>
  <si>
    <t>UA019</t>
  </si>
  <si>
    <t>WOS:A1996UA01900018</t>
  </si>
  <si>
    <t>McWilliams, JC</t>
  </si>
  <si>
    <t>Modeling the oceanic general circulation</t>
  </si>
  <si>
    <t>ANNUAL REVIEW OF FLUID MECHANICS</t>
  </si>
  <si>
    <t>ocean modeling; climate; ocean circulation; parameterization; computational fluid dynamics</t>
  </si>
  <si>
    <t>BETA-PLANE CHANNEL; PRELIMINARY NUMERICAL EXPERIMENT; ANTARCTIC CIRCUMPOLAR CURRENT; SCALE WATER MASSES; WIND-DRIVEN; VENTILATED THERMOCLINE; THERMOHALINE CIRCULATION; WORLD OCEAN; GULF-STREAM; GEOSTROPHIC TURBULENCE</t>
  </si>
  <si>
    <t>This article reviews the history, formulation, and solution behavior of relatively comprehensive numerical models for the oceanic general circulation under equilibrium surface wind stress and buoyancy flux forcing. The issues of model formulation are both the customary and alternative dynamical approximations of the fundamental fluid dynamics, the parameterization of essential processes that occur on spatial and temporal scales smaller than can be resolved in model calculations, the boundary and initial conditions, the domain geometry, and the numerical algorithms. The solution features discussed here are the wind- and buoyancy-driven lateral gyres in enclosed basins, the mostly longitudinal currents near the equator and around Antarctica, the overturning circulations, the chemical property distributions, and both forced and spontaneous variabitions about the time-mean circulation, occurring with both meso- and large-scale flow structures.</t>
  </si>
  <si>
    <t>UNIV CALIF LOS ANGELES, INST GEOPHYS &amp; PLANETARY PHYS, LOS ANGELES, CA 90095 USA</t>
  </si>
  <si>
    <t>UNIV CALIF LOS ANGELES, DEPT ATMOSPHER SCI, LOS ANGELES, CA 90095 USA.</t>
  </si>
  <si>
    <t>ANNUAL REVIEWS</t>
  </si>
  <si>
    <t>PALO ALTO</t>
  </si>
  <si>
    <t>4139 EL CAMINO WAY, PO BOX 10139, PALO ALTO, CA 94303-0139 USA</t>
  </si>
  <si>
    <t>0066-4189</t>
  </si>
  <si>
    <t>ANNU REV FLUID MECH</t>
  </si>
  <si>
    <t>Annu. Rev. Fluid Mech.</t>
  </si>
  <si>
    <t>10.1146/annurev.fl.28.010196.001243</t>
  </si>
  <si>
    <t>Mechanics; Physics, Fluids &amp; Plasmas</t>
  </si>
  <si>
    <t>Mechanics; Physics</t>
  </si>
  <si>
    <t>TR815</t>
  </si>
  <si>
    <t>WOS:A1996TR81500007</t>
  </si>
  <si>
    <t>Crowther, P; Hartnett, J</t>
  </si>
  <si>
    <t>Narasimhan, VL; Jain, LC</t>
  </si>
  <si>
    <t>Using repertory grids for knowledge acquisition for spatial expert systems</t>
  </si>
  <si>
    <t>ANZIIS 96 - 1996 AUSTRALIAN NEW ZEALAND CONFERENCE ON INTELLIGENT INFORMATION SYSTEMS, PROCEEDINGS</t>
  </si>
  <si>
    <t>1996 Australian/New-Zealand Conference on Intelligent Information Systems (ANZIIS 96)</t>
  </si>
  <si>
    <t>NOV 18-20, 1996</t>
  </si>
  <si>
    <t>ADELAIDE, AUSTRALIA</t>
  </si>
  <si>
    <t>knowledge acquisition; repertory grids; spatial systems</t>
  </si>
  <si>
    <t>The traditional approach to knowledge acquisition from domain experts has been via interview. However deeper knowledge can be elicited using repertory grid techniques which get domain experts to rank objects against concepts. The technique based on Kelly's Personal Construct Theory has been well proven by Boose el, al (1) but has not to dale been applied to a spatial domain. The current study grew out of the development of a repertory grid program, developed for the KAGES toolkit, which will consist of several knowledge acquisition tools for use in the development of spatial expert systems. This paper describes both the theoretical foundations of a system which elicits spatial knowledge using repertory grids and a practical approach for its implementation, This involves a discussion of the development of production programs for KAGES (Knowledge Acquisition for Geographic Expert: Systems) and describes output for a generic knowledge base for use with the SPARTEX system The domain is represented by a series of satellite images, These are of the Antarctic coastline where sea ice is being identified and classified.</t>
  </si>
  <si>
    <t>Crowther, P (corresponding author), UNIV TASMANIA,DEPT APPL COMP &amp; MATH,EXPERT SYST RES GRP,HOBART,TAS 7001,AUSTRALIA.</t>
  </si>
  <si>
    <t>I E E E</t>
  </si>
  <si>
    <t>345 E 47TH ST, NEW YORK, NY 10017</t>
  </si>
  <si>
    <t>0-7803-3667-4</t>
  </si>
  <si>
    <t>10.1109/ANZIIS.1996.573878</t>
  </si>
  <si>
    <t>Computer Science, Artificial Intelligence</t>
  </si>
  <si>
    <t>BH40F</t>
  </si>
  <si>
    <t>WOS:A1996BH40F00004</t>
  </si>
  <si>
    <t>Siegel, V; Harm, U</t>
  </si>
  <si>
    <t>The composition, abundance, biomass and diversity of the epipelagic zooplankton communities of the southern Bellingshausen Sea (Antarctic) with special reference to krill and salps</t>
  </si>
  <si>
    <t>ARCHIVE OF FISHERY AND MARINE RESEARCH</t>
  </si>
  <si>
    <t>EUPHAUSIA-SUPERBA DANA; NORTHERN WEDDELL SEA; ICE-EDGE; MCMURDO SOUND; MACROZOOPLANKTON COMMUNITIES; AUSTRAL SUMMER; PRYDZ BAY; PENINSULA; VARIABILITY; WATERS</t>
  </si>
  <si>
    <t>Zooplankton was sampled in the southern Bellingshausen Sea with RMT 1+8 gear during austral summer 1994. A total of 121 zooplankton species were found. Although zooplankton diversity was high in oceanic and neritic waters, abundances and biomass were among the lowest recorded for Antarctic epipelagic zooplankton. Copepods and chaetognaths dominated numerically, while chaetognaths and krill Euphausia superba dominated in biomass wet weight. Salpa thompsoni occurred in low densities (median 0.1 to 0.4/1000 m(3)), although during the same period a mass development was recorded from the South Shetland Island region. Density values for Euphausia crystallorophias were in the same range as reported from the southern Weddell Sea. Krill, Euphausia superba, biomass was lower than generally found in the Antarctic Peninsula and Elephant Island region. A distinct spatial separation for size groups was observed for salps, Euphausia crystallorophias and krill. Small salp size groups dominated in the East Wind Drift zone and larger ones further north under the influence of West Wind Drift waters. Larger size classes of E. crystallorophias concentrated in nearshore areas. Krill was smaller in neritc and larger in oceanic waters. The overall krill length frequency distribution was similar to that reported from the South Shetland Island region for the same period. The recruitment index for E. crystallorophias and Thysanoessa macrura age group 1+ indicated a very successful year-class 1992/93 in the region (R(1) = 0.412 and R(1) = 0.609, respectively), while krill showed the opposite, a poor recruitment of the 1992/93 year class (R(1) = 0.076). Spawning was late during the 1994 season for E. crystallorophias and E. superba; no larvae were found in the area. These findings are discussed in the light of recently described correlations between winter sea-ice conditions and krill spawning and recruitment success, and lead to the conclusion that recruitment of the 1993/94 krill year-class will be poor.</t>
  </si>
  <si>
    <t>BUNDESFORSCH ANSTALT FISCHEREI, INST SEEFISCHEREI, PALMAILLE 9, D-22767 HAMBURG, GERMANY.</t>
  </si>
  <si>
    <t>ELSEVIER GMBH</t>
  </si>
  <si>
    <t>MUNICH</t>
  </si>
  <si>
    <t>HACKERBRUCKE 6, 80335 MUNICH, GERMANY</t>
  </si>
  <si>
    <t>0944-1921</t>
  </si>
  <si>
    <t>ARCH FISH MAR RES</t>
  </si>
  <si>
    <t>Arch. Fish. Mar. Res.</t>
  </si>
  <si>
    <t>VV960</t>
  </si>
  <si>
    <t>WOS:A1996VV96000008</t>
  </si>
  <si>
    <t>Urban, HJ; Tesch, C</t>
  </si>
  <si>
    <t>Aspects of the population dynamics of six bivalve species from southern Chile. Results of the 'Victor Hensen' cruise to the Magellan Strait and the Beagle Channel in October/November 1994</t>
  </si>
  <si>
    <t>Growth, mortality and production of six bivalve species from southern Chile (53 degrees S) were determined from data obtained during the cruise of the research vessel 'Victor Hensen' to the Magellan Strait in October/November 1994. The six species were Mulinia edulis (Ring and Broderip, 1832), Eurhomalea exalbida, (Dillwyn, 1817), Venus antiqua (King and Broderip, 1835), Tawera gayi (Hupe, 1854), Gaimardia trapesina (Lamarck, 1819) and Chlamys patagonica (King and Broderip, 1832). To study the effect of latitude dependent environmental factors, data from the literature were compared with data obtained in this study: P/(B) over bar values for different bivalve species and populations studied along the Peruvian-Chilean coast decrease from the equator towards the Antarctic. A linear regression was established between the growth performance index phi prime (Phi') and mean latitude of the distribution range as well as latitude of the study area. Growth decreases towards the Antarctic. For Phi' and the mean of the distribution range r(2) = 0.43 was obtained, for Phi' and the latitude of the study area r(2) = 0.67.</t>
  </si>
  <si>
    <t>ALFRED WAGENER INST POLAR &amp; MEERESFORSCH,D-27568 BREMERHAVEN,GERMANY</t>
  </si>
  <si>
    <t>GUSTAV FISCHER VERLAG</t>
  </si>
  <si>
    <t>WG934</t>
  </si>
  <si>
    <t>WOS:A1996WG93400004</t>
  </si>
  <si>
    <t>Zdzitowiecki, K; Pisano, E</t>
  </si>
  <si>
    <t>New records of acanthocephalans infecting fish off Heard Island (Kerguelen sub-region, sub-Antarctic)</t>
  </si>
  <si>
    <t>Between August and October 1993, elasmobranchs and teleosts were collected from the open sea bottom waters of Heard Island in the Kerguelen sub-region of the sub-Antarctic, and these examined for acanthocephalans. A total of 38 fish, 4 specimens of 2 elasmobranch species (Rajidae) and 34 specimens of 5 teleost species (Nototheniidae, Channichthyidae and Congiopodidae) were collected. Although elasmobranchs were not infected, 8 specimens of 4 teleost species were infected. Three acanthocephalan species were recovered: Heterosentis heteracanthus (Linstow) (adults), Corynosoma arctocephali Zdzitowiecki (cystacanths) and Corynosoma bullosum (Linstow) (cystacanths). The first two were new geographic recordings for the Kerguelen sub-region. New host records were C. arctocephali and C. bullosum in Channichthys rhinoceratus Richardson and Zanclorhynchus spinifer (Gunther). It is suggested that additional species of acanthocephalans will be found in this area.</t>
  </si>
  <si>
    <t>UNIV GENOA,IST ANAT COMPARATA,I-16132 GENOA,ITALY</t>
  </si>
  <si>
    <t>Zdzitowiecki, K (corresponding author), POLISH ACAD SCI,W STEFANSKI INST PARASITOL,PASTEURA 3,POB 153,PL-00973 WARSAW,POLAND.</t>
  </si>
  <si>
    <t>WOLLGRASWEG 49, D-70599 STUTTGART, GERMANY</t>
  </si>
  <si>
    <t>UY381</t>
  </si>
  <si>
    <t>WOS:A1996UY38100004</t>
  </si>
  <si>
    <t>New records of Digenea infecting elasmobranch and teleost fish off Heard Island (Kerguelen sub-region, sub-Antarctic)</t>
  </si>
  <si>
    <t>Between August and October 1993, elasmobranchs and teleosts were collected from the shelf areas off Heard Island in the Kerguelen sub-region of the sub-Antarctic, and examined for digeneans. A total of 38 fish, comprising 4 specimens of 2 species of elasmobranchs (Rajidae), and 34 specimens of 5 species of teleosts (Nototheniidae, Channichthyidae and Congiopodidae) was collected. With the exception of Champsocephalus gunnari (Channichthyidae), 15 teleosts and 2 elasmobranchs of the remaining species were infected. Seven digenean species were recovered, of which Macvicaria antarctica, Stenakron kerguelense and Lecithaster micropsi occurred in the intestine, and Derogenes varicus, Gonocerca phycidis, Elytrophalloides oatesi and Otodistomum cestoides in the stomach. L. micropsi and O. cestoides are new recordings for the Kerguelen sub-region. First: host records were L. micropsi in Channichthys rhinoceratus and O. cestoides in Bathyraja murrayi. Up to now, 7 or 8 species have been reported from the investigated area, much less than in other areas of the Kerguelen sub-region, as well as in the West Antarctic. Therefore, it is suggested that additional species of digeneans will be found in this area.</t>
  </si>
  <si>
    <t>UNIV GENOA,INST ANAT COMPARATA,I-16132 GENOA,ITALY</t>
  </si>
  <si>
    <t>WOS:A1996UY38100005</t>
  </si>
  <si>
    <t>Genicot, S; Gerday, C</t>
  </si>
  <si>
    <t>Cold adaptation of enzymes: The case of an Antarctic fish (Paranotothenia magellanica) trypsin</t>
  </si>
  <si>
    <t>ARCHIVES OF PHYSIOLOGY AND BIOCHEMISTRY</t>
  </si>
  <si>
    <t>162nd Annual Meeting of the Societe-Belge-de-Biochimie-et-de-Biologie-Moleculaire</t>
  </si>
  <si>
    <t>MAR 02, 1996</t>
  </si>
  <si>
    <t>ANTWERP, BELGIUM</t>
  </si>
  <si>
    <t>Genicot, S (corresponding author), UNIV LIEGE,BIOCHEM LAB,SART TILMAN B6,B-4000 LIEGE,BELGIUM.</t>
  </si>
  <si>
    <t>SWETS ZEITLINGER PUBLISHERS</t>
  </si>
  <si>
    <t>LISSE</t>
  </si>
  <si>
    <t>P O BOX 825, 2160 SZ LISSE, NETHERLANDS</t>
  </si>
  <si>
    <t>1381-3455</t>
  </si>
  <si>
    <t>ARCH PHYSIOL BIOCHEM</t>
  </si>
  <si>
    <t>Arch. Physiol. Biochem.</t>
  </si>
  <si>
    <t>B41</t>
  </si>
  <si>
    <t>Biochemistry &amp; Molecular Biology; Biophysics; Endocrinology &amp; Metabolism; Physiology</t>
  </si>
  <si>
    <t>VC765</t>
  </si>
  <si>
    <t>WOS:A1996VC76500034</t>
  </si>
  <si>
    <t>Pahl, BC; Terhune, JM; Burton, HR</t>
  </si>
  <si>
    <t>Proportional weekly use of underwater call types by Weddell seals, Leptonychotes weddellii (Pinnipedia: Phocidae), during the breeding season at the Vestfold Hills</t>
  </si>
  <si>
    <t>AUSTRALIAN JOURNAL OF ZOOLOGY</t>
  </si>
  <si>
    <t>VOCALIZATIONS; ANTARCTICA</t>
  </si>
  <si>
    <t>Underwater vocalisations by Weddell seals, Leptonychotes weddellii, were recorded during the 1992 breeding season, at the Vestfold Hills, Antarctica. Only 3 of the 12 major call types recorded at all sites had statistically significant variations in utilisation throughout the season. No consistent trends were evident. The underwater calls of Weddell seals increased;in number during the breeding season, hut the proportional weekly usage of each of the major call types did not change. The absence of vocalisation changes suggests that the breeding behaviours of Weddell seals are not synchronous and that the underwater behavioural patterns either do not change during the breeding season or could not be detected because of the asynchrony.</t>
  </si>
  <si>
    <t>UNIV NEW BRUNSWICK,DEPT BIOL,ST JOHN,NB E2L 4L5,CANADA; AUSTRALIAN ANTARCTIC DIV,KINGSTON,TAS 7150,AUSTRALIA</t>
  </si>
  <si>
    <t>University of New Brunswick; Australian Antarctic Division</t>
  </si>
  <si>
    <t>Terhune, John/0000-0002-2661-7389</t>
  </si>
  <si>
    <t>C S I R O PUBLICATIONS</t>
  </si>
  <si>
    <t>COLLINGWOOD</t>
  </si>
  <si>
    <t>150 OXFORD ST, PO BOX 1139, COLLINGWOOD VICTORIA 3066, AUSTRALIA</t>
  </si>
  <si>
    <t>0004-959X</t>
  </si>
  <si>
    <t>AUST J ZOOL</t>
  </si>
  <si>
    <t>Aust. J. Zool.</t>
  </si>
  <si>
    <t>10.1071/ZO9960075</t>
  </si>
  <si>
    <t>UB166</t>
  </si>
  <si>
    <t>WOS:A1996UB16600007</t>
  </si>
  <si>
    <t>Ono, KA; Boness, DJ</t>
  </si>
  <si>
    <t>Sexual dimorphism in sea lion pups: Differential maternal investment, or sex-specific differences in energy allocation?</t>
  </si>
  <si>
    <t>BEHAVIORAL ECOLOGY AND SOCIOBIOLOGY</t>
  </si>
  <si>
    <t>California sea lion; maternal investment; sexual dimorphism; growth rate; metabolic rate</t>
  </si>
  <si>
    <t>ANTARCTIC FUR SEALS; ARCTOCEPHALUS-GALAPAGOENSIS; PARENTAL INVESTMENT; MASS CHANGES; GROWTH; MILK; GAZELLA; CALVES; TABLES; RATIO</t>
  </si>
  <si>
    <t>Proximal mechanisms underlying a faster growth rate in male compared to female California sea lion pups were investigated. Males are significantly larger at birth than females. Specifically, we asked if differential maternal investment contributed to enhanced male growth via: (1) larger mothers having disproportionately more male pups, (2) more time and energy put into foraging by mothers of male pups, and (3) greater milk production in mothers of male pups. We also considered four aspects of differential energy utilization and acquisition by male and female pups: (1) male pups attempting to save energy for growth by changes in behavior, (2) longer suckling bouts with mother and more sneak suckling of non-filial females by male pups, (3) lower maintenance costs in males via a lowered resting metabolic rate, and (4) increased assimilation efficiency in males. Our study showed that there are no differences in the size of females or length of foraging trips for mothers of male and female pups. Male pups received more milk from their mothers, but the difference was no longer significant when the larger body size of males was considered. There were no differences in either the activity budgets or suckling behavior of male and female pups. Male pups, however, did have lower resting metabolic rates than females. We conclude that enhanced male perinatal growth is a consequence of a larger size at birth, proportionally more milk from mothers to support the greater demands of larger body size, and lower maintenance costs due to a lower resting metabolic rate.</t>
  </si>
  <si>
    <t>SMITHSONIAN INST,NATL ZOOL PK,DEPT ZOOL RES,WASHINGTON,DC 20008</t>
  </si>
  <si>
    <t>Smithsonian Institution; Smithsonian National Zoological Park &amp; Conservation Biology Institute</t>
  </si>
  <si>
    <t>0340-5443</t>
  </si>
  <si>
    <t>BEHAV ECOL SOCIOBIOL</t>
  </si>
  <si>
    <t>Behav. Ecol. Sociobiol.</t>
  </si>
  <si>
    <t>10.1007/s002650050214</t>
  </si>
  <si>
    <t>Behavioral Sciences; Ecology; Zoology</t>
  </si>
  <si>
    <t>Behavioral Sciences; Environmental Sciences &amp; Ecology; Zoology</t>
  </si>
  <si>
    <t>TV589</t>
  </si>
  <si>
    <t>WOS:A1996TV58900004</t>
  </si>
  <si>
    <t>Wieczorek, SK; Murray, AWA; Todd, CD</t>
  </si>
  <si>
    <t>Seasonal variation in the effects of hard substratum biofilming on settlement of marine invertebrate larvae</t>
  </si>
  <si>
    <t>BIOFOULING</t>
  </si>
  <si>
    <t>biofilming; epifauna; hard substratum; larval behaviour; microbial films; panel; season; settlement</t>
  </si>
  <si>
    <t>EPIFAUNAL ASSEMBLAGES; BALANUS-AMPHITRITE; MICROBIAL FILMS; BACTERIAL FILMS; CIONA-INTESTINALIS; BRYOZOAN LARVAE; RESIDENT ADULTS; ROCKY SHORE; METAMORPHOSIS; INHIBITION</t>
  </si>
  <si>
    <t>The effect of season on ''biofilming'', as a cue for the settlement of marine invertebrate larvae, was investigated in a long-term field study during the years 1992-1994. The series of settlement experiments was conducted in a tidal rapid on the west coast of Scotland, and involved manipulations of artificial panels. Biofilming of substrata, whilst excluding larval settlement, was achieved by the enclosure of panels within tight-fitting (but removable) mesh screens so that the number of settlers on filmed and unfilmed substrata were counted in the initial absence of other incumbent post-larvae. Depending on larval species, the effects of biofilming were found to be either facilitatory or inhibitory. Significant within- and between-species seasonal differences in the settlement responses were detected, and a reversal of the effect of biofilming on larval settlement response, from inhibitory to facilitatory and vice versa, was noted with season in the case of some taxonomic groups and species (e.g. Tubulipora sp., Plagioecia sp., Electra pilosa (L.)). The present study emphasizes the need for extended field studies of larval responses to environmental cues, when the focus of interest is in drawing general inferences about naturally occurring behavioural patterns at settlement.</t>
  </si>
  <si>
    <t>UNIV ST ANDREWS,GATTY MARINE LAB,ST ANDREWS KY16 8LB,FIFE,SCOTLAND; BRITISH ANTARCTIC SURVEY,CAMBRIDGE CR3 0ET,ENGLAND</t>
  </si>
  <si>
    <t>University of St Andrews; UK Research &amp; Innovation (UKRI); Natural Environment Research Council (NERC); NERC British Antarctic Survey</t>
  </si>
  <si>
    <t>Todd, Christopher D/D-7528-2013</t>
  </si>
  <si>
    <t>Todd, Christopher/0000-0002-9690-2839</t>
  </si>
  <si>
    <t>HARWOOD ACAD PUBL GMBH</t>
  </si>
  <si>
    <t>C/O STBS LTD, PO BOX 90, READING, BERKS, ENGLAND RG1 8JL</t>
  </si>
  <si>
    <t>0892-7014</t>
  </si>
  <si>
    <t>Biofouling</t>
  </si>
  <si>
    <t>10.1080/08927019609386289</t>
  </si>
  <si>
    <t>Biotechnology &amp; Applied Microbiology; Marine &amp; Freshwater Biology</t>
  </si>
  <si>
    <t>WF777</t>
  </si>
  <si>
    <t>WOS:A1996WF77700003</t>
  </si>
  <si>
    <t>Frohlich, F</t>
  </si>
  <si>
    <t>Lourenco, WR</t>
  </si>
  <si>
    <t>The position of Madagascar in the geodynamic evolution and the environment of the Indian Ocean</t>
  </si>
  <si>
    <t>BIOGEOGRAPHY AND MADAGASCAR</t>
  </si>
  <si>
    <t>COLLOQUES ET SEMINAIRES</t>
  </si>
  <si>
    <t>International Symposium on Biogeography of Madagascar</t>
  </si>
  <si>
    <t>SEP 26-28, 1995</t>
  </si>
  <si>
    <t>PARIS, FRANCE</t>
  </si>
  <si>
    <t>Madagascar; paleopositions; Indian Ocean; oceanic expansion; environmental evolution</t>
  </si>
  <si>
    <t>The main events of the expansion in the Indian Ocean are now well known from the analysis of complete sequences of magnetic anomalies of the oceanic basement. Thus, on the basis of mesozoic anomalies discovered in the Mozambique and Somali basins, the initial position of Madagascar has been reconstructed: it was located between Kenya, India and the Antarctic continent, and separated from eastern Africa during the end of the Jurassic. Madagascar slid (ca. 140 M.a.) southward along the Davie Ridge transform fault by the action of a new oceanic expansion centre, a process that was completed by the lower Cretaceous (ca. 110 M.a.). The breakup between Madagascar, India and the Australo-Antarctic continental bloc occured at the beginning of the Upper Cretaceous (ca. 83 M.a.). During the Eocene (ca. 50 M.a.), major geodynamic events took place: collision of the Indian and Eurasian continents; and the separation of Antarctica from Australia, which moved southward to an isolated, polar position. This new distribution of the continental fragments derived from Gondwanaland induced the reorganization of atmospheric and hydrologic systems, and as a consequence, that of the entire biosphere. Pelagic sediments from the Madagascar basin provide a mineralogical record of the resulting evolution of the environment.</t>
  </si>
  <si>
    <t>Frohlich, F (corresponding author), MUSEUM NATL HIST NAT,GEOL LAB,43 RUE BUFFON,F-75005 PARIS,FRANCE.</t>
  </si>
  <si>
    <t>ORSTOM EDITIONS</t>
  </si>
  <si>
    <t>213, RUE LA FAYETTE, F-75480 PARIS, FRANCE</t>
  </si>
  <si>
    <t>0767-2896</t>
  </si>
  <si>
    <t>2-7099-1324-0</t>
  </si>
  <si>
    <t>COLLOQ SEMI</t>
  </si>
  <si>
    <t>Biology; Plant Sciences; Ecology; Zoology</t>
  </si>
  <si>
    <t>Life Sciences &amp; Biomedicine - Other Topics; Plant Sciences; Environmental Sciences &amp; Ecology; Zoology</t>
  </si>
  <si>
    <t>BH14L</t>
  </si>
  <si>
    <t>WOS:A1996BH14L00002</t>
  </si>
  <si>
    <t>Gibson, JAE; Swadling, KM; Burton, HR</t>
  </si>
  <si>
    <t>Kiene, RP; Visscher, PT; Keller, MD; Kirst, GO</t>
  </si>
  <si>
    <t>Acrylate and dimethylsulfoniopropionate (DMSP) concentrations during an Antarctic phytoplankton bloom - New sources of reduced sulfur compounds</t>
  </si>
  <si>
    <t>BIOLOGICAL AND ENVIRONMENTAL CHEMISTRY OF DMSP AND RELATED SULFONIUM COMPOUNDS</t>
  </si>
  <si>
    <t>1st International Symposium on DMSP and Related Sulfonium Compounds</t>
  </si>
  <si>
    <t>JUN 05-08, 1995</t>
  </si>
  <si>
    <t>MOBILE, AL</t>
  </si>
  <si>
    <t>Swadling, Kerrie/0000-0002-7620-841X</t>
  </si>
  <si>
    <t>PLENUM PRESS DIV PLENUM PUBLISHING CORP</t>
  </si>
  <si>
    <t>233 SPRING ST, NEW YORK, NY 10013</t>
  </si>
  <si>
    <t>0-306-45306-1</t>
  </si>
  <si>
    <t>Chemistry, Multidisciplinary; Environmental Sciences; Marine &amp; Freshwater Biology</t>
  </si>
  <si>
    <t>Chemistry; Environmental Sciences &amp; Ecology; Marine &amp; Freshwater Biology</t>
  </si>
  <si>
    <t>BF97H</t>
  </si>
  <si>
    <t>WOS:A1996BF97H00019</t>
  </si>
  <si>
    <t>Smith, RIL</t>
  </si>
  <si>
    <t>Introduced plants in Antarctica: Potential impacts and conservation issues</t>
  </si>
  <si>
    <t>BIOLOGICAL CONSERVATION</t>
  </si>
  <si>
    <t>Antarctica; introduced plants; impact; natural ecosystem; conservation; Madrid Protocol</t>
  </si>
  <si>
    <t>The development of and compliance with the code of conduct embodied in the Antarctic Treaty to prevent or minimize the introduction of plants into Antarctic is outlined. A chronological account of all known experimental and accidental introductions of higher plants in the field and their success and fate, if known, is given. The potential danger to the natural Antarctic ecosystem of importing plants rooted in their original soil is discussed with particular regard to the introduction of microorganisms, invertebrates and viable plant propagules. Unintentional dispersal by natural agents (wind, birds) into and within the Antarctic, is assessed and numerous examples which contravened the measures biota are noted. The need for strict observance of the new Protocol on Environmental Protection to the Antarctic Treaty is emphasized. Copyright (C) 1996 Elsevier Science Limited.</t>
  </si>
  <si>
    <t>Smith, RIL (corresponding author), BRITISH ANTARCTIC SURVEY,NERC,MADINGLEY RD,CAMBRIDGE CB3 0ET,ENGLAND.</t>
  </si>
  <si>
    <t>0006-3207</t>
  </si>
  <si>
    <t>BIOL CONSERV</t>
  </si>
  <si>
    <t>Biol. Conserv.</t>
  </si>
  <si>
    <t>10.1016/0006-3207(95)00099-2</t>
  </si>
  <si>
    <t>Biodiversity Conservation; Ecology; Environmental Sciences</t>
  </si>
  <si>
    <t>UF384</t>
  </si>
  <si>
    <t>WOS:A1996UF38400006</t>
  </si>
  <si>
    <t>Palasz, AT; Mapletoft, RJ</t>
  </si>
  <si>
    <t>Cryopreservation of mammalian embryos and oocytes: Recent advances</t>
  </si>
  <si>
    <t>BIOTECHNOLOGY ADVANCES</t>
  </si>
  <si>
    <t>cryopreservation; vitrification; cryoprotectant; oocyte; embryo; osmotic; anti-freeze proteins; thermal hysteresis</t>
  </si>
  <si>
    <t>THAWED BOVINE EMBRYOS; MOUSE EMBRYOS; ZONA-PELLUCIDA; DEMI-EMBRYOS; VITRIFICATION SOLUTION; NUCLEATING-AGENTS; ANTARCTIC FISHES; MATURED INVITRO; ETHYLENE-GLYCOL; MEIOTIC SPINDLE</t>
  </si>
  <si>
    <t>The cryopreservation of embryos of most domestic species has become a routine procedure in embryo transfer, and recently, advances have been made in the cold storage of mammalian oocytes. The ability to sustain viable oocytes and embryos from mammalian species at low temperature for prolonged periods of time has important implications to basic and applied biotechnology. Recent advances in the study of physico-chemical behaviour of different cryoprotectants, use of various macromolecule additives in cryoprotective solutions and isolation and use of proteins of plant and animal origin with antifreeze activity offers many new options for cryopreservation of oocytes and embryos of animal and human origin. At the same time rapidly developing methods of oocyte/embryo manipulation such as in vitro embryo production, embryo splitting, embryo biopsing for gene and sex determination, embryo cloning and the isolation of individual blastomers, create new challanges in cryopreservation. Very recent advances in the cryopreservation of mammalian oocytes, in vivo- and in vitro-derived embryos, and micromanipulated embryos are reviewed in this manuscript.</t>
  </si>
  <si>
    <t>Palasz, AT (corresponding author), UNIV SASKATCHEWAN, WCVM, DEPT HERD MED &amp; THERIOGENOL, SASKATOON, SK S7N 5B4, CANADA.</t>
  </si>
  <si>
    <t>0734-9750</t>
  </si>
  <si>
    <t>1873-1899</t>
  </si>
  <si>
    <t>BIOTECHNOL ADV</t>
  </si>
  <si>
    <t>Biotechnol. Adv.</t>
  </si>
  <si>
    <t>10.1016/0734-9750(96)00005-5</t>
  </si>
  <si>
    <t>Biotechnology &amp; Applied Microbiology</t>
  </si>
  <si>
    <t>UT163</t>
  </si>
  <si>
    <t>WOS:A1996UT16300001</t>
  </si>
  <si>
    <t>Peck, LS; Edwards, TM</t>
  </si>
  <si>
    <t>Copper, P; Jin, J</t>
  </si>
  <si>
    <t>Organic contents and elemental composition of brachiopod shell and mantle tissues</t>
  </si>
  <si>
    <t>BRACHIOPODS</t>
  </si>
  <si>
    <t>3rd International Brachiopod Congress</t>
  </si>
  <si>
    <t>SEP 02-05, 1995</t>
  </si>
  <si>
    <t>LAURENTIAN UNIV, SUDBURY, CANADA</t>
  </si>
  <si>
    <t>LAURENTIAN UNIV</t>
  </si>
  <si>
    <t>A A BALKEMA</t>
  </si>
  <si>
    <t>ROTTERDAM</t>
  </si>
  <si>
    <t>PO BOX 1675, 3000 BR ROTTERDAM, NETHERLANDS</t>
  </si>
  <si>
    <t>90-5410-816-9</t>
  </si>
  <si>
    <t>BG35W</t>
  </si>
  <si>
    <t>WOS:A1996BG35W00036</t>
  </si>
  <si>
    <t>Komiya, M; Shimoyama, A</t>
  </si>
  <si>
    <t>Organic compounds from insoluble organic matter isolated from the Murchison carbonaceous chondrite by heating experiments</t>
  </si>
  <si>
    <t>BULLETIN OF THE CHEMICAL SOCIETY OF JAPAN</t>
  </si>
  <si>
    <t>EARLY SOLAR-SYSTEM; AROMATIC HYDROCARBONS; AMINO-ACIDS; METEORITE; ORIGIN</t>
  </si>
  <si>
    <t>Insoluble organic matter isolated by an HF/HCl treatment of the Murchison carbonaceous chondrite was heated from room temperature to 800 degrees C at a rate of 10 degrees C min(-1) under a helium atmosphere. Over 130 organic compounds were identified in its pyrolyzates, which mainly comprised the following two groups: (1) benzene and naphthalene, and their alkyl derivatives; and (2) sulfur-containing heterocycles and their alkyl derivatives. The relative amounts of compounds released with increasing temperature: during the heating process were monitored by a mass spectrometer. Those hydrocarbons were observed mainly over a temperature range of 300-600 degrees C. These results are generally similar to those of Yamato-791198, an Antarctic carbonaceous chondrite which we had previously analyzed. The results indicate that aliphatic and aromatic hydrocarbons, as well as S-containing heterocycles, are the major constituents of the insoluble organic matter of Murchison. Furthermore, the results suggest that the thermal history of Murchison on its parent body was similar to that of Yamato-791198.</t>
  </si>
  <si>
    <t>UNIV TSUKUBA, DEPT CHEM, TSUKUBA, IBARAKI 305, JAPAN</t>
  </si>
  <si>
    <t>University of Tsukuba</t>
  </si>
  <si>
    <t>Komiya, M (corresponding author), GEOL SURVEY JAPAN, FUEL RESOURCES DEPT, TSUKUBA, IBARAKI 305, JAPAN.</t>
  </si>
  <si>
    <t>CHEMICAL SOC JAPAN</t>
  </si>
  <si>
    <t>TOKYO</t>
  </si>
  <si>
    <t>1-5 KANDA-SURUGADAI CHIYODA-KU, TOKYO, 101-8307, JAPAN</t>
  </si>
  <si>
    <t>0009-2673</t>
  </si>
  <si>
    <t>1348-0634</t>
  </si>
  <si>
    <t>B CHEM SOC JPN</t>
  </si>
  <si>
    <t>Bull. Chem. Soc. Jpn.</t>
  </si>
  <si>
    <t>10.1246/bcsj.69.53</t>
  </si>
  <si>
    <t>TV032</t>
  </si>
  <si>
    <t>WOS:A1996TV03200008</t>
  </si>
  <si>
    <t>Swanson, RL; Young, RR; Ross, SS</t>
  </si>
  <si>
    <t>An analysis of proposed US Navy shipborne waste handling practices to address MARPOL Annex V provisions</t>
  </si>
  <si>
    <t>COASTAL MANAGEMENT</t>
  </si>
  <si>
    <t>abyssal litter; MARPOL Annex V; ocean disposal; shipborne waste; US Navy</t>
  </si>
  <si>
    <t>In 1987, the United States ratified Annex V of the MARPOL Protocol. Under the Marine Plastic Pollution Research and Control Act of 1987 (P.L. 100-220), the U.S Navy was ordered to observe the MARPOL Annex V provisions for solid waste disposal at sea by 1994. The National Defense Authorization Act for Fiscal Year 1994 (P.L. 103-160), however allows some U.S. Navy vessels until December 31, 2008 to comply. In accordance with Annex V, disposal of any solid waste is to be prohibited in designated Special Areas-the Antarctic Sea, Baltic Sea, Black Sea, Wider Caribbean Region (which includes the Gulf of Mexico), Mediterranean Sea, Middle Eastern Gulfs Area (which includes the Persian Gulf), North Sea, and Red Sea. The U.S. Navy is considering new waste-handling procedures in the hope that overboard discharge of nonhazardous solid wastes will meet the primary objectives of Annex V and, in particular, will be acceptable in the Special Areas. This plan would require a continued exemption for the U.S. Navy from Annex V guidelines pertaining to Special Areas. In a broader context, analysis of the U.S. Navy plan raises some questions regarding some of the technical provisions of Annex V. Some existing technological restrictions may limit overall environmental benefits.</t>
  </si>
  <si>
    <t>Swanson, RL (corresponding author), SUNY STONY BROOK,MARINE SCI RES CTR,WASTE REDUCT &amp; MANAGEMENT INST,STONY BROOK,NY 11794, USA.</t>
  </si>
  <si>
    <t>TAYLOR &amp; FRANCIS</t>
  </si>
  <si>
    <t>BRISTOL</t>
  </si>
  <si>
    <t>1900 FROST ROAD, SUITE 101, BRISTOL, PA 19007-1598</t>
  </si>
  <si>
    <t>0892-0753</t>
  </si>
  <si>
    <t>COAST MANAGE</t>
  </si>
  <si>
    <t>Coast. Manage.</t>
  </si>
  <si>
    <t>JAN-MAR</t>
  </si>
  <si>
    <t>10.1080/08920759609362280</t>
  </si>
  <si>
    <t>Environmental Sciences; Environmental Studies</t>
  </si>
  <si>
    <t>UD898</t>
  </si>
  <si>
    <t>WOS:A1996UD89800002</t>
  </si>
  <si>
    <t>McCormick, MP; Wang, PH; Pitts, MC</t>
  </si>
  <si>
    <t>Background stratospheric aerosol and polar stratospheric cloud reference models</t>
  </si>
  <si>
    <t>COSPAR INTERNATIONAL REFERENCE ATMOSPHERE (CIRA), PT III</t>
  </si>
  <si>
    <t>ADVANCES IN SPACE RESEARCH</t>
  </si>
  <si>
    <t>SAM-II; CORRELATIVE MEASUREMENTS; ANTARCTIC OZONE; SATELLITE; LIDAR; SAGE</t>
  </si>
  <si>
    <t>A global aerosol climatology is evolving from the NASA satellite experiments SAM II, SAGE I, and SAGE II. In addition, polar stratospheric cloud (PSC) data have been obtained from these experiments over the last decade. This paper will describe an updated reference model of the optical characteristics of the background aerosol and propose a new aerosol reference model derived from the latest available data. The aerosol models are referenced to the height above the tropopause. The impact of a number of volcanic eruptions will be described. In addition, a model describing the seasonal, longitudinal, and interannual variations in PSCs will be presented.</t>
  </si>
  <si>
    <t>SCI &amp; TECHNOL CORP,HAMPTON,VA 23666; ST SYST CORP,HAMPTON,VA 23666</t>
  </si>
  <si>
    <t>McCormick, MP (corresponding author), NASA,LANGLEY RES CTR,DIV ATMOSPHER SCI,HAMPTON,VA 23665, USA.</t>
  </si>
  <si>
    <t>PERGAMON PRESS LTD</t>
  </si>
  <si>
    <t>THE BOULEVARD LANGFORD LANE KIDLINGTON, OXFORD, ENGLAND OX5 1GB</t>
  </si>
  <si>
    <t>0273-1177</t>
  </si>
  <si>
    <t>ADV SPACE RES</t>
  </si>
  <si>
    <t>9/10</t>
  </si>
  <si>
    <t>10.1016/0273-1177(96)00057-9</t>
  </si>
  <si>
    <t>Engineering, Aerospace; Astronomy &amp; Astrophysics; Geosciences, Multidisciplinary; Meteorology &amp; Atmospheric Sciences</t>
  </si>
  <si>
    <t>Engineering; Astronomy &amp; Astrophysics; Geology; Meteorology &amp; Atmospheric Sciences</t>
  </si>
  <si>
    <t>BF77W</t>
  </si>
  <si>
    <t>WOS:A1996BF77W00008</t>
  </si>
  <si>
    <t>Folkins, I; Brasseur, G; Granier, C</t>
  </si>
  <si>
    <t>Comparison of models of middle atmosphere composition with observations</t>
  </si>
  <si>
    <t>SIMULTANEOUS INSITU MEASUREMENTS; MESOSPHERE EXPLORER SATELLITE; LIMB INFRARED MONITOR; HETEROGENEOUS CHEMISTRY; NITROGEN-DIOXIDE; NITRIC-ACID; TOTAL OZONE; STRATOSPHERIC OZONE; ANTARCTIC VORTEX; NUMERICAL-MODEL</t>
  </si>
  <si>
    <t>This is a review of some of the more recently published comparisons of models with middle atmosphere trace species measurements. The extent to which models emulate the actual chemical composition of the atmosphere is delineated by emphasizing areas where models have done poorly, or are in disagreement with each other, rather than areas where there is good agreement between models and measurements. The trace species discussed are primarily N2O, HNO3, NO2, NO, NO3, N2O5, HCl, ClONO2, ClO, and ozone. It is hoped that these remarks on the relation of model results to the existing measurements will aid in the preparation of the future COSPAR International Reference Atmosphere of Trace Species.</t>
  </si>
  <si>
    <t>NATL CTR ATMOSPHER RES,BOULDER,CO 80307</t>
  </si>
  <si>
    <t>Granier, Claire/D-5360-2013</t>
  </si>
  <si>
    <t>10.1016/0273-1177(96)00061-0</t>
  </si>
  <si>
    <t>WOS:A1996BF77W00012</t>
  </si>
  <si>
    <t>MortonFirth, CJ; Block, W; Worland, MR</t>
  </si>
  <si>
    <t>Organism survival and cell integrity in a freeze-tolerant insect</t>
  </si>
  <si>
    <t>cell viability; freeze tolerance; Heleomyza borealis; supercooling point distribution</t>
  </si>
  <si>
    <t>BLOOD-CHEMISTRY; COLD TOLERANCE; ICE NUCLEATION</t>
  </si>
  <si>
    <t>Larvae and isolated fat body cells of the freeze-tolerant Heleomyza borealis (Diptera, Heleomyzidae) were cooled to sub-zero temperatures between -5 and -40 degrees C at 0.1 degrees C min(-1) and then rewarmed at the same rate. Survival of the whole organism, cells cooled in vitro and cells cooled in vivo were assessed using two fluorescent viability stains. The whole animal supercooling point distribution was bimodal, the two groups having means of -2.3 and -9.7 degrees C, suggesting a deficiency of potent ice-nucleating agents in the latter. Whole organism survival declined rapidly below -30 degrees C. Survival of cells cooled within the organism remained in excess of 95% above -25 degrees C and approached 80% at -35 degrees C, whereas the survival of cells cooled in vitro (isolated cells) declined rapidly at -20, reaching 45% at -40 degrees C. The reduced survival of isolated cells is attributed to protective factors within the extra-cellular fluid or tissue structure of the larvae. The pattern of cell survival suggests membrane rupture arising from shrinkage as the cause of cell death, whereas the pattern of whole organism survival is indicative of intra-cellular ice formation or failure of chill injury protective mechanisms at a specific temperature causing death of the organism.</t>
  </si>
  <si>
    <t>BRITISH ANTARCTIC SURVEY,NERC,CAMBRIDGE CB3 0ET,ENGLAND; UNIV CAMBRIDGE,DEPT ZOOL,CAMBRIDGE CB2 3EJ,ENGLAND</t>
  </si>
  <si>
    <t>UK Research &amp; Innovation (UKRI); Natural Environment Research Council (NERC); NERC British Antarctic Survey; University of Cambridge</t>
  </si>
  <si>
    <t>JAN-FEB</t>
  </si>
  <si>
    <t>TU948</t>
  </si>
  <si>
    <t>WOS:A1996TU94800005</t>
  </si>
  <si>
    <t>Worland, MR; Block, W; Oldale, H</t>
  </si>
  <si>
    <t>Ice nucleation activity in biological materials with examples from Antarctic plants</t>
  </si>
  <si>
    <t>ice nucleators; sub-Antarctic; plants; lichen; moss; ice nucleation; particle size; cooling rate; spectra</t>
  </si>
  <si>
    <t>BEETLES; AGENTS; INSECT; NUCLEI</t>
  </si>
  <si>
    <t>The freezing droplet method for determination of ice nucleator activity (INA) was assessed using samples of cold-adapted plant material (19 species) from sub-Antarctic South Georgia and the maritime Antarctic. The objectives were to quantify the effect of variables such as particle size, cooling rate and sample preparation on INA in order to standardise experimental protocols and data analysis. Three sizes of particles (75, 120 and 160 mu m) and four cooling rates (2, 1, 0.5 and 0.1 degrees C.min(-1)) were utilised for a foliose lichen (Usnea aurantiaco-atra), whilst fresh v. air-dried material were compared for a moss (Bryum a(gens). Smaller particles showed significantly higher INA than larger particles and the four cooling rates gave significantly different INA for the lichen whereas sample drying significantly depressed INA in the moss. Representative INA spectra (log number of ice nuclei per gram v. temperature) allowed comparison of the 19 species of lichens, mosses and flowering plants. First nucleation temperatures varied from -4.1 degrees C (4 species of lichens) to -5.1 and -5.4 degrees C (7 moss species and 8 species of higher plants respectively). At -7 degrees C the mean numbers of nuclei per gram were lichens &gt; mosses &gt; flowering plants and ranged from 257,000 to 16,220 nuclei per gram. It is crucial that procedures used in MA experiments be standardised to enable valid comparison between datasets and different studies to be made.</t>
  </si>
  <si>
    <t>Worland, MR (corresponding author), BRITISH ANTARCTIC SURVEY,NERC,HIGH CROSS,MADINGLEY RD,CAMBRIDGE CB3 0ET,ENGLAND.</t>
  </si>
  <si>
    <t>WOS:A1996TU94800006</t>
  </si>
  <si>
    <t>GruborLajsic, G; Block, W; Jovanovic, A; Worland, R</t>
  </si>
  <si>
    <t>Antioxidant enzymes in larvae of the Antarctic fly, Belgica antarctica</t>
  </si>
  <si>
    <t>CRYOLETTERS</t>
  </si>
  <si>
    <t>antioxidant defence system; glutathione; insects; Belgica antarctica; larvae</t>
  </si>
  <si>
    <t>GLUTATHIONE-PEROXIDASE ACTIVITY; TOLERANCE; DEFENSES; INSECT</t>
  </si>
  <si>
    <t>Activities of superoxide dismutase (SOD), catalase (CAT), glutathione peroxidase (GSH-Px), glutathione reductase (GR) and glutathione-S-transferase (GST) as well as glutathione (GSH) concentration were analysed in whole body homogenates of larvae of the Antarctic fly, Belgica antarctica (Diptera, Chironomidae). Significantly higher levels of SOD (0.44 units/mg protein) and CAT (6.54 units/min/mg protein) were obtained, compared with the same enzymes from larvae of two temperate insects: Tipula paludosa (Diptera, Tipulidae) and Tenebrio molitor (Coleoptera, Tenebrionidae). The antioxidant defence pattern found in B. antarctica suggests that its antioxidant capacity is adequate for the extreme environment in which the larvae live.</t>
  </si>
  <si>
    <t>BRITISH ANTARCTIC SURVEY, NERC, CAMBRIDGE CB3 0ET, ENGLAND; UNIV NOVI SAD, FAC SCI,INST BIOL, YU-21000 NOVI SAD, YUGOSLAVIA</t>
  </si>
  <si>
    <t>C/O ROYAL VETERINARY COLLEGE, ROYAL COLLEGE ST, LONDON NW1 0TU, ENGLAND</t>
  </si>
  <si>
    <t>1742-0644</t>
  </si>
  <si>
    <t>CryoLetters</t>
  </si>
  <si>
    <t>WOS:A1996TU94800007</t>
  </si>
  <si>
    <t>Finotti, E; Paolino, C; Lancia, B; Mercantini, R</t>
  </si>
  <si>
    <t>Metabolic differences between two antarctic strains of Geomyces pannorum</t>
  </si>
  <si>
    <t>CURRENT MICROBIOLOGY</t>
  </si>
  <si>
    <t>KERATINOPHILIC FUNGI; SOIL</t>
  </si>
  <si>
    <t>The metabolic behavior of two strains of Geomyces pannorum cultured at different temperatures (4 degrees C and 25 degrees C) was studied by indirect calorimetry. With this method it was possible to evaluate their energy expenditure and the rate of glucose, lipid, and amino acid consumption by measuring the amount of CO2 produced and the O-2 consumed in order to understand the strategy used to survive at low temperatures.</t>
  </si>
  <si>
    <t>IST DERMATOL S MARIA &amp; S GALLICANO,SEZ MICROBIOL,I-00153 ROME,ITALY</t>
  </si>
  <si>
    <t>IRCCS Istituti Fisioterapici Ospitalieri (IFO); IRCCS San Gallicano Dermatological Institute (ISG)</t>
  </si>
  <si>
    <t>Finotti, E (corresponding author), IST NAZL NUTR,VIA ARDEATINA 546,I-00179 ROME,ITALY.</t>
  </si>
  <si>
    <t>FINOTTI, ENRICO/0000-0002-5765-1088</t>
  </si>
  <si>
    <t>0343-8651</t>
  </si>
  <si>
    <t>CURR MICROBIOL</t>
  </si>
  <si>
    <t>Curr. Microbiol.</t>
  </si>
  <si>
    <t>10.1007/s002849900002</t>
  </si>
  <si>
    <t>TK321</t>
  </si>
  <si>
    <t>WOS:A1996TK32100002</t>
  </si>
  <si>
    <t>Wittmann, KJ</t>
  </si>
  <si>
    <t>Uiblein, F; Ott, J; Stachowitsch, M</t>
  </si>
  <si>
    <t>Morphological and reproductive adaptations in Antarctic meso- to bathypelagic Mysidacea, with description of Mysifaun erigens ng nsp.</t>
  </si>
  <si>
    <t>DEEP-SEA AND EXTREME SHALLOW-WATER HABITATS: AFFINITIES AND ADAPTATIONS</t>
  </si>
  <si>
    <t>BIOSYSTEMATICS AND ECOLOGY SERIES</t>
  </si>
  <si>
    <t>Vienna Deep-Sea Symposium</t>
  </si>
  <si>
    <t>OCT, 1995</t>
  </si>
  <si>
    <t>VIENNA, AUSTRIA</t>
  </si>
  <si>
    <t>Among Mysidacea that frequently occur in 100-700 m depths in high-Antarctic regions, one finds special morphological adaptations in both sexes such as modified inner branches of the antennae, extremely large penes, or even glandiform structures. A species with erectile penes, previously unknown for the entire group of animals, is described as Mysifaun erigens n.g. n.sp. Females show no obvious peculiarities in primary sexual characteristics. High oil content and ''large'' size of the body are evident and interpreted as adaptive under conditions of strong seasonality in food supply. However, che Antarctic species appear to be in the lower size range when compared with a worldwide relation between body size and temperature. Extrapolations based on summer data suggest that the breeding cycle of a Mysidetes species corresponds to ''cold-season breeding'' as defined by WITTMANN (1984). The sexual morphological peculiarities are interpreted as being adaptive for males. They may have the chance to reproduce only once in their lifetime during a very short period. While it may be advantageous to bear highly efficient giant penes for mating, this may be inconvenient for normal activities such as swimming.</t>
  </si>
  <si>
    <t>Wittmann, KJ (corresponding author), UNIV VIENNA,INST ALLGEMEINE BIOL,SCHWARZSPANIERSTR 17,A-1090 VIENNA,AUSTRIA.</t>
  </si>
  <si>
    <t>OSTERREICHISCHE AKAD WISSENSCHAFTEN</t>
  </si>
  <si>
    <t>VIENNA</t>
  </si>
  <si>
    <t>DR IGNAZ-SEIPEL PL 2, A-1010 VIENNA, AUSTRIA</t>
  </si>
  <si>
    <t>BIOSYST ECOL SER</t>
  </si>
  <si>
    <t>BH54E</t>
  </si>
  <si>
    <t>WOS:A1996BH54E00012</t>
  </si>
  <si>
    <t>Jeandel, C; Dupre, B; Lebaron, G; Monnin, C; Minster, JF</t>
  </si>
  <si>
    <t>Longitudinal distributions of dissolved barium, silica and alkalinity in the western and southern Indian Ocean</t>
  </si>
  <si>
    <t>SUSPENDED BARITE; NATURAL-WATERS; POTENTIAL TEMPERATURE; MINERAL SOLUBILITIES; BOTTOM-WATER; CELESTITE; SYSTEM; SEA; 25-DEGREES-C; CIRCULATION</t>
  </si>
  <si>
    <t>Dissolved Ba, Si and alkalinity contents are reported for 11 vertical profiles along a longitudinal section in the western Indian and Southern Oceans, sampled during 1985, 1986 and 1987 in the French expedition INDIGO. Barium concentrations increase from 30 nmol/kg at the surface to 100 mmol/kg at depth in the Southern Ocean. North of the Polar Front, Ba values range from 40 nmol/kg at the surface to 120 nmol/kg in the bottom waters. These vertical variations result from mixing of water masses as well as biologically controlled uptake/regeneration processes. By means of a water-mass mixing model, the non-conservative Ba signal was determined and compared to that of silica. The Delta Ba/Delta Si uptake/regeneration molar ratio is 0.15 x 10(-3) in the south and 0.45 x 10(-3) in the north. In the south, curiously, no release of Ba is observed in Circumpolar Deep Waters, whereas Ba appears to be regenerated in the underlying Antarctic Bottom Waters. Thermodynamic calculations show that Ba is somewhat supersaturated with respect to barite in the upper 3000 m of the southern waters. Thus, whereas surface Ba uptake is probably governed by the biological activity, Ba regeneration in deep waters appears to be controlled by saturation. Barium is correlated linearly with alkalinity at each station, but the slopes of the regression line vary by a factor greater than 2 along the section. The variability of the Delta Ba/Delta Alk ratio between the Southern Ocean and the subtropical and tropical areas raises questions about the validity of applying Delta Ba/Delta Alk values established on a global scale to reconstruct paleo-alkalinity distributions in the Southern Ocean.</t>
  </si>
  <si>
    <t>Jeandel, C (corresponding author), OBSERV MIDI PYRENEES,CNES,CNRS,UMR 39,14 AVE EDOUARD BELIN,F-31400 TOULOUSE,FRANCE.</t>
  </si>
  <si>
    <t>Jeandel, Catherine/P-3789-2014; Monnin, Christophe/AAD-1215-2020</t>
  </si>
  <si>
    <t>Jeandel, Catherine/0000-0002-4915-4719; Monnin, Christophe/0000-0002-9343-6414</t>
  </si>
  <si>
    <t>10.1016/0967-0637(95)00098-4</t>
  </si>
  <si>
    <t>UB142</t>
  </si>
  <si>
    <t>WOS:A1996UB14200001</t>
  </si>
  <si>
    <t>Antarctic neritic krill Euphausia crystallorophias: Spatio-temporal distribution, growth and grazing rates</t>
  </si>
  <si>
    <t>SOUTHERN WEDDELL SEA; PRYDZ BAY REGION; EAST-ANTARCTICA; OCEAN; PHYTOPLANKTON; SUPERBA; ICE; LARVAE; GUT; ZOOPLANKTON</t>
  </si>
  <si>
    <t>Dynamics of distribution, growth, life span and feeding were studied in the endemic Antarctic euphausiid Euphausia crystallorophias in the central part of the Indian sector of the Southern Ocean during the austral summer, from 1977 to 1990, and in the Lazarev Sea during the summer 1990/91. Both larvae and adult E. crystallorophias were found in abundance in shelf waters of 100-500 m depth. Maximum abundances of larvae (up to 23,969 ind. 1000 m(-3)) and adults (up to 12,670 ind. 1000 m(-3)) were found in the Prydz Bay region. Size frequency analysis indicated that the generation time was approximate to 3 years in the Indian sector of the Southern Ocean. Total life span of E. crystallorophias may reach 5 years in the Prydz Bay region and 4 years in the Cosmonaut Sea. Analysis of size distribution by sex suggests that male E. crystallorophias may have a shorter life span than females. Growth for only 180 days per year is assumed, mean growth rates ranged from 0.070-0.075 to 0.019-0.022 mm per day during the first and the fourth year, respectively. Von Bertalanffy growth curves calculated for different areas were similar to those obtained in the Antarctic Peninsula region. In the Prydz Bay and the Cosmonaut Sea, spawning of E. crystallorophias appears to peak from the end of November to early December and may extend to the beginning of January. Most larvae were in the stage of metanauplius/calyptopis I at the beginning of January and calyptopis III/furcilia I during February. The year-1 cohort was identified in January-February and exhibited a mean length in the range 10.8-15.8 mm. In situ feeding rates were estimated in the Lazarev Sea using the gut fluorescence method. Ingestion rates during austral summer 1990/91 ranged from 52 to 471 ng (pigm) ind(-1) h(-1) in adults and from 2.5 to 25.2 ng (pigm) ind(-1) h(-1) in calyptopis III larvae. Total population impact on the phytoplankton stock varied between 160-2860 and 215-652 mu g (C) m(-1) day(-1) for adults and larvae, respectively. This is equivalent to 0.06-1.12% and 0.02-0.07% of total daily production. In areas with dense E. crystallorophias swarms, however, daily consumption rates may attain levels as high as 13.6-96.5% of daily primary production. The long-term monitoring of different populations of E. crystallorophias allowed the identification of similar patterns between its abundance and spawning success and the formation of coastal polynyas, especially in the Prydz Bay region.</t>
  </si>
  <si>
    <t>RHODES UNIV, DEPT ZOOL &amp; ENTOMOL, POB 94, GRAHAMSTOWN 6140, SOUTH AFRICA.</t>
  </si>
  <si>
    <t>1879-0119</t>
  </si>
  <si>
    <t>10.1016/0967-0637(95)00094-1</t>
  </si>
  <si>
    <t>WOS:A1996UB14200004</t>
  </si>
  <si>
    <t>Svansson, A</t>
  </si>
  <si>
    <t>A diffusion model for the primary production of phytoplankton</t>
  </si>
  <si>
    <t>DEEP-SEA RESEARCH PART II-TOPICAL STUDIES IN OCEANOGRAPHY</t>
  </si>
  <si>
    <t>The ecology model, presented in Svansson (Marine Chemistry, 35 (1991) 347-354) and Larsson and Svansson (Polav Biology, 12 (1992) 183-188) is here applied to the Skagerrak, where nutrients limit the primary production of algae during most of the year. Differences with Antarctic conditions, presented in the two mentioned papers, are discussed. In the Skagerrak not only is the mixing different (much smaller) but the deep phosphate (one third only) and the winter quanta attenuation (2-3 times larger) are different also. Regeneration of nutrients is probably higher in a sea with small mixing. Two model computations illustrate the differences and the difficulties. It is too early to come to a ''final solution''. Among the problems, for instance, is that there are too few data for the Skagerrak. This lack is partly offset by information from the Kattegat. More work is needed with the model, especially after further data have been collected.</t>
  </si>
  <si>
    <t>Svansson, A (corresponding author), GOTHENBURG UNIV,DEPT OCEANOG,S-41381 GOTHENBURG,SWEDEN.</t>
  </si>
  <si>
    <t>0967-0645</t>
  </si>
  <si>
    <t>DEEP-SEA RES PT II</t>
  </si>
  <si>
    <t>Deep-Sea Res. Part II-Top. Stud. Oceanogr.</t>
  </si>
  <si>
    <t>10.1016/0967-0645(95)00078-X</t>
  </si>
  <si>
    <t>TW643</t>
  </si>
  <si>
    <t>WOS:A1996TW64300004</t>
  </si>
  <si>
    <t>Kumar, MD; Li, YH</t>
  </si>
  <si>
    <t>Spreading of water masses and regeneration of silica and Ra-226 in the Indian Ocean</t>
  </si>
  <si>
    <t>PELAGIC SEDIMENTS; SI-32 PROFILES; SOUTHERN-OCEAN; CIRCULATION; PACIFIC; INTERMEDIATE; ATLANTIC; BASIN; TEMPERATURE; SALINITY</t>
  </si>
  <si>
    <t>The magnitudes of silica and Ra-226 inputs to water (through particle regeneration, in situ, and from sediments) and the validity of observed Si and Ra-226 as tracers of water masses and advective processes were examined in the Indian Ocean using the GEOSECS data. The regenerated quantities of these two parameters were calculated as the difference between the observed and the expected concentrations; the latter were estimated from a three end-member mixing model employing potential temperature and salinity as conservative tracers. Here we present results on the quantitative spreading of the Antarctic Bottom Water (AABW); the Modified North Atlantic Deep Water (MNADW, also known as the Circumpolar Water) and the North Indian Deep Water (NIDW)-both these were represented together as High Salinity Deep Waters (HSDW); the Antarctic Intermediate Water (AAIW); the North Indian Intermediate Water (NIIW) and the Central Indian Water (CIW). Our results concur with recent results in the literature. Briefly, the northward flow of the AABW is uneven; the MNADW core layer is found to be closer to the Antarctic that spreads to the north, and AAIW is largely restricted to the Indian Ocean south of 10 degrees S. Our results also reveal that: roughly 10% more AABW enters the Bay of Bengal than the Arabian Sea; there is greater possibility for deep waters to enter the Central Indian Basin from the Bay of Bengal; CIW occupies a larger part of the Bay of Bengal than of the Arabian Sea; and 10% of the NIIW reaches 30 degrees S in the western Indian Ocean. The regenerations of Si and Ra-226 are mainly from the underlying sediments rather than through the dissolution of particles in the water column. The sediments in the northern parts seem to supply Ra-226 and Si to the rest of the Indian Ocean. At 10 degrees S there is a subsurface (similar to 600 m) maximum in regenerated Si, which is possibly connected to the advection of particles by Indonesian waters. The maxima in regenerated Ra-226 and Si contribute about 50% and 30%, respectively, to the observed abundances, suggesting that the observed Si is a more useful tracer of water masses and mixing processes than Ra-226. Linear relationships were found between regenerated Si and Ra-226, but departures noticed for Ra-226 in the eastern Indian Ocean may be attributed to its release from particles transported by the Indian rivers. Diverse regimes with respect to the extent of sources and dissolution of opal were noted in the Indian Ocean: high diatom abundance but low Si regeneration in the Antarctic, high diatom abundance and high regenerated Si in the Arabian Sea, and low diatom abundance but high regenerated Si in the Bay of Bengal.</t>
  </si>
  <si>
    <t>UNIV HAWAII MANOA,DEPT OCEANOG,HONOLULU,HI 96822</t>
  </si>
  <si>
    <t>University of Hawaii System; University of Hawaii Manoa</t>
  </si>
  <si>
    <t>Kumar, MD (corresponding author), NATL INST OCEANOG,GOA 403004,INDIA.</t>
  </si>
  <si>
    <t>Li, Yuan-Hui/A-9699-2009</t>
  </si>
  <si>
    <t>WOS:A1996TW64300009</t>
  </si>
  <si>
    <t>Bingham, FM; Lukas, R</t>
  </si>
  <si>
    <t>Seasonal cycles of temperature, salinity and dissolved oxygen observed in the Hawaii Ocean Time-series</t>
  </si>
  <si>
    <t>PACIFIC-OCEAN; WATER; LAYER</t>
  </si>
  <si>
    <t>Profiles of temperature, salinity and dissolved oxygen observed during the first 5 years of the Hawaii Ocean Time-series (HOT) were fit with annual and semi-annual harmonics to describe the annual variation of water mass properties in the North Pacific subtropical gyre. The fit was made to data on pressure and density surfaces. Generally, there are three areas in the water column where the fit is best, one near the surface, another near 500 m/26.6 sigma(theta), and a third at about 800 m/27.2 sigma(theta). For temperature, the fit is best within 120 m of the surface, as the surface layer warms and cools with the local seasonal forcing. Minimum surface temperature is in mid-March, while minimum temperature at 100 m is in mid-May. For salinity, the most significant seasonal cycle is found in the core of the North Pacific Intermediate Water near 500 m. This seasonal cycle is associated with oscillations in the salinity of the main salinity minimum of 50 mpsu, with vertical displacements of the salinity minimum of 40 m. For oxygen, the most significant fits are at the surface and in the Antarctic Intermediate Water oxygen minimum near 800 m, where vertical displacements of the oxygen minimum of 25 m and variations of 2 mu M kg(-1) were observed. Examination of the residuals left after removing the annual cycle indicates that the remaining variability generally has timescales of less than 6 months with little interannual variability. The exception to this is in the near-surface waters, where larger interannual variability is observed. Residuals show strong vertical coherence as nonseasonal variations tend to extend throughout a large portion of the water column. Copyright (C) 1996 Elsevier Science Ltd</t>
  </si>
  <si>
    <t>UNIV HAWAII MANOA, DEPT OCEANOG, HONOLULU, HI 96822 USA</t>
  </si>
  <si>
    <t>UNIV N CAROLINA, DEPT PHYS, 601 S COLL RD, WILMINGTON, NC 28403 USA.</t>
  </si>
  <si>
    <t>Lukas, Roger B/B-3715-2009</t>
  </si>
  <si>
    <t>Bingham, Frederick/0000-0001-9848-7141</t>
  </si>
  <si>
    <t>1879-0100</t>
  </si>
  <si>
    <t>10.1016/0967-0645(95)00090-9</t>
  </si>
  <si>
    <t>UL210</t>
  </si>
  <si>
    <t>WOS:A1996UL21000004</t>
  </si>
  <si>
    <t>Sahabi, M; Geli, L; Olivet, JL; GilgCapar, L; Roult, G; Ondreas, H; Beuzart, P; Aslanian, D</t>
  </si>
  <si>
    <t>Morphological reorganization within the Pacific-Antarctic discordance</t>
  </si>
  <si>
    <t>SPREADING RATE; RIDGE; AXIS; TOPOGRAPHY; ANOMALIES; BENEATH; SOUTH</t>
  </si>
  <si>
    <t>Two domains with different satellite gravity signatures [I] appear along the axis and on the adjacent basins of the Pacific-Antarctic Ridge (PAR) between Udintsev FZ and 180 degrees W. One of these signatures is of rough and faulted seafloor, with a high density of apparent, well-marked fracture zones; the other is of smooth seafloor that is comparable with that of oceanic basins that are generally formed at fast-spreading centres. Between Udintsev FZ and 157 degrees W these two domains are separated by a V-shaped structure that extends for more than 1000 km along the rise axis, whereas west of 157 degrees W the boundary is more diffuse. The satellite gravity also reveals an abrupt change in the axial morphology of the PAR across FZ XII, despite the fact that the current spreading rate [2] is the same on both sides of the fracture zone (about 60 mm/yr, full rate), To interpret these features, we postulate that the domains with an apparently rough seafloor morphology have been created at a spreading centre with an axial valley, and that smooth morphology testifies to a spreading centre which was with or evolving into an axial high at the time the crust was formed. With this hypothesis, we show that, since An 21o time (ca. 48 Ma), the ridge morphology changed from an axial valley to an axial high wherever and whenever the spreading rate exceeded a given threshold value. We also show that there is no unique threshold value. Geophysical evidence suggests that the differences in spreading rate threshold values that we observe are probably related to upper mantle temperature heterogeneities below the axis of the PAR. Therefore, we conclude that changes in spreading rates, combined with changes in the upper mantle temperature, constitute the key process that has governed the morphological reorganization of the PAR between Udintsev FZ and 180 degrees W since An 21o time. The cause of upper mantle temperature heterogeneities, however, remains an open question. The 1000 km long 'V' south of Udintsev FZ reflects a change in axial morphology that progressively propagated southwards during the last 30 m.y., at a velocity of about 30 mm/yr. Thus, one tentative explanation for mantle heterogeneities which would also help understand the 'V' consists in postulating that the asthenosphere propagated below the PAR axis for the last 30 m.y., from a relatively 'hot' mantle province north of Udintsev FZ to a relatively 'cold' province south of the fracture zone. This flow model (originally proposed by Marks and Stock [3]) needs to be tested through further investigation.</t>
  </si>
  <si>
    <t>UNIV BRETAGNE OCCIDENTALE,F-29200 BREST,FRANCE; INST PHYS GLOBE,F-75252 PARIS 05,FRANCE</t>
  </si>
  <si>
    <t>Universite de Bretagne Occidentale; Universite Paris Cite</t>
  </si>
  <si>
    <t>Sahabi, M (corresponding author), IFREMER,MARINE GEOSCI DEPT,BP 70,F-29280 PLOUZANE,FRANCE.</t>
  </si>
  <si>
    <t>Aslanian, Daniel/JWA-0851-2024; CAPAR, Laure/HOH-3975-2023</t>
  </si>
  <si>
    <t>Aslanian, Daniel/0000-0002-9394-606X; CAPAR, Laure/0000-0001-6300-4154; Geli, Louis/0000-0001-7049-4577</t>
  </si>
  <si>
    <t>10.1016/0012-821X(95)01185-K</t>
  </si>
  <si>
    <t>TX906</t>
  </si>
  <si>
    <t>WOS:A1996TX90600014</t>
  </si>
  <si>
    <t>Midya, SK; Ganda, SC; Tarafdar, G; Das, TK</t>
  </si>
  <si>
    <t>Nature of variation of Antarctic O-3 depletion and its correlation with solar UV radiation</t>
  </si>
  <si>
    <t>EARTH MOON AND PLANETS</t>
  </si>
  <si>
    <t>The purpose of this paper is to study the nature of variation of O-3 concentration of Antarctic Survey Stations and its correlation with solar ultraviolet radiation. Solar UV data for the period November 1978 to October 1984 are taken from Solar Geophysical Data Book. In absence of solar UV data for long period, a calibration curve between solar UV radiation and solar flare number (S.F.NO.) is drawn. (A straight line is obtained and correlation coefficient between two variables is 80%). The equation of straight line from least square principle becomes, UV flux 0.2672 + 2.7578 x 10(-5) x S.F.NO. From this equation UV flux values for long period are calculated from known values of solar flare numbers. O-3 concentration of two Antarctic Survey Stations, Halley Bay (76 degrees S, 27 degrees W) and McMurdo (78 degrees S, 166 degrees E) are considered for analysis and following important results are obtained: (i) Yearly variations of O-3 concentrations and UV radiations are mainly controlled by their October concentrations. (ii) Correlation coefficient between O-3 concentration and UV radiation is 62% for the month of October. For the other months it is poor. (iii) It is concluded that dramatic decrease of O-3 concentration at Antarctica is independent of solar UV radiation and chemical processes are responsible for special depletion of O-3.</t>
  </si>
  <si>
    <t>INST RADIOPHYS &amp; ELECT,EASTERN CTR RES ASTROPHYS,CALCUTTA 700009,W BENGAL,INDIA</t>
  </si>
  <si>
    <t>University of Calcutta</t>
  </si>
  <si>
    <t>Midya, SK (corresponding author), SERAMPORE COLL,DEPT PHYS,PO SERAMPORE,HOOGHLY 712201,W BENGAL,INDIA.</t>
  </si>
  <si>
    <t>0167-9295</t>
  </si>
  <si>
    <t>EARTH MOON PLANETS</t>
  </si>
  <si>
    <t>Earth Moon Planets</t>
  </si>
  <si>
    <t>10.1007/BF00056407</t>
  </si>
  <si>
    <t>Astronomy &amp; Astrophysics; Geosciences, Multidisciplinary</t>
  </si>
  <si>
    <t>Astronomy &amp; Astrophysics; Geology</t>
  </si>
  <si>
    <t>WN499</t>
  </si>
  <si>
    <t>WOS:A1996WN49900003</t>
  </si>
  <si>
    <t>Bogorodsky, PV</t>
  </si>
  <si>
    <t>Instabilities of natural convective flow in a melt pond</t>
  </si>
  <si>
    <t>EIGHTH CONFERENCE ON AIR-SEA INTERACTION AND CONFERENCE ON THE GLOBAL OCEAN-ATMOSPHERE-LAND SYSTEM (GOALS)</t>
  </si>
  <si>
    <t>8th Conference on Air-Sea Interaction/Conference on the Global Ocean-Atmosphere-Land System (GOALS)</t>
  </si>
  <si>
    <t>ARCTIC &amp; ANTARCTIC RES INST,ST PETERSBURG 199397,RUSSIA</t>
  </si>
  <si>
    <t>BF43P</t>
  </si>
  <si>
    <t>WOS:A1996BF43P00015</t>
  </si>
  <si>
    <t>Interaction of orographical forsing and annual cycle and formation of a long-term atmospheric variability</t>
  </si>
  <si>
    <t>WOS:A1996BF43P00064</t>
  </si>
  <si>
    <t>Turner, J; Leonard, S</t>
  </si>
  <si>
    <t>Synoptic-scale weather systems around the Antarctic Peninsula from satellite imagery and model fields</t>
  </si>
  <si>
    <t>EIGHTH CONFERENCE ON SATELLITE METEOROLOGY AND OCEANOGRAPHY</t>
  </si>
  <si>
    <t>8th Conference on Satellite Meteorology and Oceanography</t>
  </si>
  <si>
    <t>Meteorology &amp; Atmospheric Sciences; Oceanography; Remote Sensing</t>
  </si>
  <si>
    <t>BF41M</t>
  </si>
  <si>
    <t>WOS:A1996BF41M00149</t>
  </si>
  <si>
    <t>Pitson, GA; Lugg, DJ; Roy, CR</t>
  </si>
  <si>
    <t>Effect of seasonal ultraviolet radiation fluctuations on vitamin D homeostasis during an Antarctic expedition</t>
  </si>
  <si>
    <t>EUROPEAN JOURNAL OF APPLIED PHYSIOLOGY AND OCCUPATIONAL PHYSIOLOGY</t>
  </si>
  <si>
    <t>Antarctica; vitamin D; ultraviolet</t>
  </si>
  <si>
    <t>SERUM CONCENTRATIONS; D METABOLITES; 25-HYDROXYVITAMIN-D</t>
  </si>
  <si>
    <t>Antarctica is a unique and challenging environment where members of expeditions face a range of conditions not normally experienced. Ultraviolet (uv) radiation levels show marked variation during the year. The 25-hydroxy metabolite of vitamin D [25(OH)D] is largely produced by sunlight and shows a yearly variation in concentration that corresponds to uv radiation levels. The active metabolite 1,25-dihydroxyvitamin D [1,25(OH)2D] does not generally show any such variation provided 25(OH)D concentrations are sufficient. Previous studies have shown a seasonal variation in 25(OH)D with a significant winter drop. No other study of 1,25(OH)2D has been reported on members of Antarctic expeditions. A group of 19 men wintering at Davis Station (68 degrees 34' S) had four blood samples taken at 3-monthly intervals beginning in the Antarctic summer. Analysis for 25(OH)D showed a drop in concentration for each of the latter three sampling periods (P&lt;0.005). This correlated with uv radiation levels and would suggest that endogenous production of 25(OH)D ceases for at least the duration of the Antarctic winter. There were no significant alterations in 1,25(OH)2D or calcium concentrations over the same period. Providing that individuals with pre-existing vitamin D deficiencies are detected before departure for Antarctica and missions are limited in duration, clinical deficiency is unlikely to occur.</t>
  </si>
  <si>
    <t>AUSTRALIAN ANTARCTIC DIV,KINGSTON,TAS 7050,AUSTRALIA; AUSTRALIAN RADIAT LAB,YALLAMBIE,VIC 3085,AUSTRALIA</t>
  </si>
  <si>
    <t>0301-5548</t>
  </si>
  <si>
    <t>EUR J APPL PHYSIOL O</t>
  </si>
  <si>
    <t>Eur. J. Appl. Physiol. Occup. Physiol.</t>
  </si>
  <si>
    <t>10.1007/BF00838644</t>
  </si>
  <si>
    <t>Physiology; Sport Sciences</t>
  </si>
  <si>
    <t>TR694</t>
  </si>
  <si>
    <t>WOS:A1996TR69400008</t>
  </si>
  <si>
    <t>Convey, P; Block, W</t>
  </si>
  <si>
    <t>Antarctic diptera: Ecology, physiology and distribution</t>
  </si>
  <si>
    <t>EUROPEAN JOURNAL OF ENTOMOLOGY</t>
  </si>
  <si>
    <t>diptera; chironomidae; Belgica antarctica; Eretmoptera murphyi; Parochlus steinenii; colonisation; life history; physiology; preadaptation; Antarctica</t>
  </si>
  <si>
    <t>MIDGE PAROCHLUS-STEINENII; KING-GEORGE ISLAND; BELGICA-ANTARCTICA; COLD-HARDINESS; SOUTH-GEORGIA; CHIRONOMIDAE; ARTHROPODS; INSECTS</t>
  </si>
  <si>
    <t>In contrast to northern polar areas, the dipteran fauna of Antarctica is depauperate, with only two naturally occurring species of Chironomidae. Surprisingly little is known of the biology of these species. One, Parochlus steinenii, reaches the southern limit of a distribution covering the high Andes, Tierra del Fuego, South Georgia and the South Shetland Islands in the maritime Antarctic. The other, Belgica antarctica, is endemic to the maritime Antarctic. What factors influence the distribution and past colonisation of these two species in the Antarctic? Distributional data and evidence from an accidental introduction of a third chironomid (Eretmoptera murphyi) suggest that difficulty of colonisation is the major factor limiting the number of dipteran species present in the maritime Antarctic. Other sub-Antarctic species are likely to be preadapted to more rigorous conditions, should natural or man-induced colonisation opportunities occur. Evidence from physiological and ecological studies identify adaptations which allow these two species to survive in the harsh terrestrial environment of Antarctica. Life history characteristics of all three species include flexibility in development rates and size achieved, and the ability to continue activity at low positive temperatures. The distribution of the endemic B. antarctica is probably limited by the availability of suitable moist, vegetated, habitats and its brachyptery, rather than biological constraints directly, whereas the southern distribution of P. steinenii may be temperature-limited. Competition does not appear to be an important factor in the biology and ecology of either species, or in Antarctic terrestrial ecosystems generally.</t>
  </si>
  <si>
    <t>CZECHOSLOVAK ACAD SCIENCES, INST ENTOMOLOGY</t>
  </si>
  <si>
    <t>CESKE BUDEJOVICE</t>
  </si>
  <si>
    <t>BRANISOVSKA 31, CESKE BUDEJOVICE, CZECH REPUBLIC 370 05</t>
  </si>
  <si>
    <t>1210-5759</t>
  </si>
  <si>
    <t>EUR J ENTOMOL</t>
  </si>
  <si>
    <t>Eur. J. Entomol.</t>
  </si>
  <si>
    <t>Entomology</t>
  </si>
  <si>
    <t>TY191</t>
  </si>
  <si>
    <t>WOS:A1996TY19100001</t>
  </si>
  <si>
    <t>Todd, CM</t>
  </si>
  <si>
    <t>Temperature threshold for growth and temperature-dependent weight gain of field-collected Tipula montana (Diptera: Tipulidae)</t>
  </si>
  <si>
    <t>Tipula montana; Diptera; temperature; growth rate; development; instar; life-cycle</t>
  </si>
  <si>
    <t>INSECTS; DIET; LIFE</t>
  </si>
  <si>
    <t>Tipula montana, an upland tipulid of northern Britain and generally considered a montane species, was collected from the northern heath habitat of Waskerley Common, County Durham. The growth rate of larvae of Tipula montana was monitored at temperatures ranging from 1 degrees C to 15 degrees C at long photoperiod of 18 h light and 6 h dark. There was no significant growth at 5 degrees C. At 7 degrees C and above, the growth rate increased significantly in larvae initially in instars II and m. However, the growth rate of larvae initially in instar TV was unaffected by temperature, probably due to nearing the onset of pupation. 7 degrees C is the minimum mean monthly temperature found during the main growing season (May-September) at Waskerley Common. Temperature had no significant effect on the weight at which moults to subsequent instars occurred but did accelerate the larval development. At Waskerley Common T. montana follows either a one- or two-year life-cycle. If adequate temperatures (i.e. &gt; 7 degrees C) are not maintained during the growing season, fluctuations could occur in the numbers of individuals following the two life-cycles, resulting in varying numbers of adults produced at each emergence.</t>
  </si>
  <si>
    <t>Todd, CM (corresponding author), BRITISH ANTARCTIC SURVEY,NAT ENVIRONM RES COUNCIL,HIGH CROSS,MADINGLEY RD,CAMBRIDGE CB3 0ET,ENGLAND.</t>
  </si>
  <si>
    <t>VB522</t>
  </si>
  <si>
    <t>WOS:A1996VB52200007</t>
  </si>
  <si>
    <t>Block, W</t>
  </si>
  <si>
    <t>Cold or drought - The lesser of two evils for terrestrial arthropods?</t>
  </si>
  <si>
    <t>2nd European Workshop of Invertebrate Ecophysiology</t>
  </si>
  <si>
    <t>SEP 10-15, 1995</t>
  </si>
  <si>
    <t>CESKE BUDEJOVICE, CZECH REPUBLIC</t>
  </si>
  <si>
    <t>terrestrial arthropods; desiccation; cold; resistance; unfreezable water; freeze avoidance; freeze tolerance</t>
  </si>
  <si>
    <t>WATER-CONTENT; DESICCATION RESISTANCE; SUPERCOOLING POINTS; SIGNY ISLAND; BOUND WATER; HARDINESS; TOLERANCE; COLLEMBOLA; INSECTS; TEMPERATURE</t>
  </si>
  <si>
    <t>Water is an essential part of all living organisms and terrestrial arthropods are no exception. They have to balance water loss and water gain to and from their bodies, often over a wide range of environmental conditions. Water exists in the arthropod body in two main forms: free, bulk or freezable water (usually forming 65-75% of fresh weight), and unfreezable water (often inappropriately termed bound water) associated with membranes and other macromolecular structures. Many factors influence the body water content of arthropods from the physical environment and climatic effects to feeding activity, metabolism and life stage. Some species are adapted to withstand dehydration (loss of 17-89% of their body weight), whilst others enter a state of anhydrobiosis or dormancy induced by partial desiccation. Body water plays an important role in arthropod cold hardiness. Partial dehydration may significantly affect the cold resistance of both freezing tolerant and freezing susceptible forms. An increase in the quantity of unfreezable water in arthropods of both strategies may occur through the production of low molecular weight sugar alcohols (polyols), and desiccation promotes polyol (e.g. glycerol) synthesis in some species. Hibernating insects and other terrestrial arthropods may be threatened by lethal desiccation in their natural habitats, and in cold environments this may be in addition to the possibility of freezing, which could result in death. Whilst a 50% reduction in body water content may double the haemolymph osmolality in an arthropod, the effect of this on its supercooling ability will depend largely on the cryoprotectant concentration and the initial haemolymph osmolality. On the other hand, partial dehydration in winter may increase the supercooling capacity of micro-arthropods by reducing ice nucleator activity. Whilst the biochemical and physiological similarities of the effects of cold and drought may be obvious, it should not be overlooked that desiccation tolerant arthropods may be pre-adapted for freezing tolerance, Thus cold and drought should be viewed as not necessarily competing mortality factors in overwintering arthropods, but as producing complementary adaptations for aiding survival in some species.</t>
  </si>
  <si>
    <t>Block, W (corresponding author), BRITISH ANTARCTIC SURVEY,NAT ENVIRONM RES COUNCIL,HIGH CROSS,MADINGLEY RD,CAMBRIDGE CB3 0ET,ENGLAND.</t>
  </si>
  <si>
    <t>CZECH ACAD SCI, INST ENTOMOLOGY</t>
  </si>
  <si>
    <t>VN627</t>
  </si>
  <si>
    <t>WOS:A1996VN62700006</t>
  </si>
  <si>
    <t>Worland, MR</t>
  </si>
  <si>
    <t>The relationship between water content and cold tolerance in the arctic collembolan Onychiurus arcticus (Collembola: Onychiuridae)</t>
  </si>
  <si>
    <t>collembola; Onychiurus arcticus; unfrozen water; melt; osmolarity; cold tolerance; desiccation; water content; Differential Scanning Calorimetry</t>
  </si>
  <si>
    <t>HARDINESS; ARTHROPODS; INSECTS; COCOONS</t>
  </si>
  <si>
    <t>The arctic collembolan Onychiurus arcticus is freezing intolerant and experiences temperatures below -25 degrees C during winter periods of low air temperatures and only light snow cover. Summer-collected individuals have a mean (+/-SE) supercooling point of -6.1 +/- 0.1 degrees C. This study was designed to measure the desiccation resistance and subsequent recovery of O. arcticus from partial dehydration and relate these to its cold-hardiness in terms of changes in the supercooling point (SCP) and solute concentration. Drying curves measured with a recording microbalance showed two distinct phases characteristic of the loss of free and chemically bound (osmotically inactive) water. Rates of water loss at 0 degrees C and low relative humidity (&lt; 5%) were similar to those measured for Antarctic Collembola (5% h(-1) of the initial total water content). O. arcticus survived losses of 40% of its total body water content and recovered within 36 h but could not survive losses of 50% of its original water content. Differential scanning calorimetry was used to investigate the nature of the body water, i.e. the proportion of freezable to unfreezable water and the nucleation temperature. The melt onset temperature correlated positively with the body water content. But no clear relationship was seen between the water content and the SCP, either because the springtails had low levels of cryoprotectants or because the ice nucleation activity was unaffected. However, long periods (7 months) at -2.5 degrees C reduced the water content from 74 +/- 10.1 to 43 +/- 7.2% of fresh weight and lowered the SCP from -6.1 +/- 2.1 to -15.5 +/- 2.3 degrees C. When given access to water these individuals re-gained their body weight within 24 h. During periods of desiccation water losses were attributed to the loss of freezable water with the unfreezable portion remaining almost constant at 16.5 +/- 2.0%. It appears that O. arcticus may experience a reduction of body water during winter periods of sub-zero temperatures, which may lower its SCP and enhance its cold tolerance but that it can rapidly return to summer levels given access to free water during the spring melt.</t>
  </si>
  <si>
    <t>Worland, MR (corresponding author), BRITISH ANTARCTIC SURVEY,NAT ENVIRONM RES COUNCIL,HIGH CROSS,MADINGLEY RD,CAMBRIDGE CB3 0ET,ENGLAND.</t>
  </si>
  <si>
    <t>WOS:A1996VN62700007</t>
  </si>
  <si>
    <t>Somme, L</t>
  </si>
  <si>
    <t>Anhydrobiosis and cold tolerance in tardigrades</t>
  </si>
  <si>
    <t>tardigrada; anhydrobiosis; freeze tolerance; cryoconite holes</t>
  </si>
  <si>
    <t>DRONNING-MAUD-LAND; ADORYBIOTUS-CORONIFER; CRYOCONITE HOLES; ANTARCTICA</t>
  </si>
  <si>
    <t>A review of the literature regarding anhydrobiosis and cold tolerance in tardigrades is presented. During increasing desiccation, invertebrates like tardigrades, rotifers, nematodes and some collembolans are able to shut down metabolism to undetectable levels. When tardigrades are entering anhydrobiosis, a tun-like structure is formed, facilitated by structural adaptations of the cuticle. Slow dehydration is essential for tun formation, and the accumulation of trehalose during this process may help to stabilize phospholipids and proteins. Wax extrusion on the cuticle surface reduces transpiration. A fraction of 5-15% of the initial body water is retained during anhydrobiosis. Tardigrades are principally aquatic organisms, but anhydrobiosis makes it possible for some species to live in habitats with changing moisture conditions. Tardigrades in anhydrobiosis may tolerate exposure to freezing temperatures of liquid gases, and some species also survive such temperatures in their hydrated state. Few investigations are available on the relation of tardigrades to temperatures more representative to their natural environments. Experimental studies, however, from Greenland and the Antarctic Continent suggest that some species overwinter both in a hydrated frozen state and in anhydrobiosis. During the summer, a number of tardigrade species have been recorded from cryoconite holes, formed on the surface of glaciers. These species are freeze tolerant since their habitats are permanently frozen during the winter.</t>
  </si>
  <si>
    <t>Somme, L (corresponding author), UNIV OSLO, DEPT BIOL, POB 1050, N-0316 OSLO, NORWAY.</t>
  </si>
  <si>
    <t>BRANISOVSKA 31, CESKE BUDEJOVICE 370 05, CZECH REPUBLIC</t>
  </si>
  <si>
    <t>1802-8829</t>
  </si>
  <si>
    <t>WOS:A1996VN62700008</t>
  </si>
  <si>
    <t>Overwintering strategies of terrestrial invertebrates in Antarctica - The significance of flexibility in extremely seasonal environments</t>
  </si>
  <si>
    <t>Antarctica; invertebrate; life history flexibility; diapause; quiescence</t>
  </si>
  <si>
    <t>COLLEMBOLAN CRYPTOPYGUS-ANTARCTICUS; NEMATODE PANAGROLAIMUS-DAVIDI; MITE ALASKOZETES-ANTARCTICUS; DRONNING-MAUD-LAND; SOUTH-GEORGIA; COLD-TOLERANCE; MARION ISLAND; HYDROMEDION-SPARSUTUM; RESPIRATORY METABOLISM; PERIMYLOPS-ANTARCTICUS</t>
  </si>
  <si>
    <t>Antarctic terrestrial communities are characterised by their geographical isolation and the survival of extreme environmental stresses. Of particular significance to life history strategies of organisms in continental and maritime. Antarctic zones is the pronounced seasonality, with short (1-4 month) cold summers and long (8-11 month) winters. Activity and growth are largely limited to the summer period, although maintenance costs, undetectable in the short-term, may become significant over winter. Sub-Antarctic invertebrate communities experience a less rigorous regime, as climatic extremes are ameliorated by their oceanic environment, with positive mean temperatures occurring over 6-12 months. Here, year-round activity and growth of invertebrates are common. This paper considers our limited knowledge of the life histories of sub-Antarctic and Antarctic terrestrial invertebrates, to identify features correlated with seasonal and/or climatic cues. There is little evidence for diapause, although seasonal patterns of variation in cold tolerance and cryoprotectant production in direct response to desiccation and decreasing temperatures have been reported. A rapid response to feeding and growth opportunity is shown by maritime. Antarctic species, irrespective of season, although moulting does not occur over winter. Associated reduction of feeding, along with arrested growth and reproductive activity due to the low thermal energy budget over winter are probably sufficient to explain the peaks of moulting and reproduction often observed at the end of winter. Generally there is a high level of flexibility in the observed species life histories, with varying developmental duration and much overlap of generations being the norm, particularly in maritime and continental Antarctica. A formal diapause may be a disadvantage in maritime and continental Antarctic zones, as it would be erroneously triggered by severe conditions during summer. In contrast, the development of specific overwintering strategies including diapause may be unnecessary or even irrelevant in much of the sub-Antarctic, where seasonality is greatly reduced and the risk of severe of stressful environmental conditions during winter is negligible.</t>
  </si>
  <si>
    <t>Convey, P (corresponding author), BRITISH ANTARCTIC SURVEY, NAT ENVIRONM RES COUNCIL, HIGH CROSS, MADINGLEY RD, CAMBRIDGE CB3 0ET, ENGLAND.</t>
  </si>
  <si>
    <t>WOS:A1996VN62700020</t>
  </si>
  <si>
    <t>Kiessling, W</t>
  </si>
  <si>
    <t>Facies characterization of mid-Mesozoic deep-water sediments by quantitative analysis of siliceous microfaunas</t>
  </si>
  <si>
    <t>FACIES</t>
  </si>
  <si>
    <t>deep water; radiolaria; sponge spicules; Southern Alps; Oman Mountains; Antarctic Peninsula; Jurassic; Early Cretaceous</t>
  </si>
  <si>
    <t>PASSIVE CONTINENTAL-MARGIN; ALPS; RADIOLARIA; ANTARCTICA; ATLANTIC; RECORD; SEA; STRATIGRAPHY; MOUNTAINS; SEQUENCE</t>
  </si>
  <si>
    <t>Quantitative approaches to the analysis of Late Mesozoic radiolarian faunas are rare and often poorly defined. In order to overcome preservational and taxonomic biases, general information indices were tested for their paleoecologic potential. 300 samples from different Tethyan localities and Antarctica were used for this study. The general information indices defined here are: absolute radiolarian abundance, nassellarian/spumellarian ratio, percentage of sponge spicules, morphological diversity and degree of recrystallization and fragmentation. Indices like radiolarian, nassellarian and sponge spicule abundance are suitable for a simple characterization of samples and sections even in poorly preserved material. The spicule abundance in basinal sediments indicates turbiditic influences and provides a proxy for shelf distance and water depth. The relative nassellarian content is useful for a bathymetrical interpretation in Tethyan sediments. Although there is a great loss of information in using only general information indices, the method has the advantage of being appropriate for sedimentologists unfamiliar with radiolarian taxonomy, thus providing a fast and powerful tool for paleoecological analysis, which is applicable to different geological periods.</t>
  </si>
  <si>
    <t>Kiessling, W (corresponding author), UNIV ERLANGEN NURNBERG, INST PALEONTOL, LOEWENISCHSTR 28, D-91054 ERLANGEN, GERMANY.</t>
  </si>
  <si>
    <t>0172-9179</t>
  </si>
  <si>
    <t>Facies</t>
  </si>
  <si>
    <t>10.1007/BF02536964</t>
  </si>
  <si>
    <t>VN826</t>
  </si>
  <si>
    <t>WOS:A1996VN82600011</t>
  </si>
  <si>
    <t>Lange, OL; Hahn, SC; Muller, G; Meyer, A; Tenhunen, JD</t>
  </si>
  <si>
    <t>Upland tundra in the foothills of the Brooks Range, Alaska: Influence of light, water content and temperature on CO2 exchange of characteristic lichen species</t>
  </si>
  <si>
    <t>FLORA</t>
  </si>
  <si>
    <t>lichen; photosynthesis; water content; light; temperature; ambient CO2; tundra; Alaska</t>
  </si>
  <si>
    <t>CARBON-DIOXIDE EXCHANGE; CONTINENTAL ANTARCTIC CRYPTOGAMS; GREEN-ALGAL LICHENS; PHYSIOLOGICAL INVESTIGATIONS; CAROTENOID COMPOSITION; USNEA-SPHACELATA; PHOTOSYNTHESIS; PATTERNS; MOISTURE; PHOTOINHIBITION</t>
  </si>
  <si>
    <t>In a previous publication we described diel courses of CO2 exchange and microclimate conditions for characteristic Lichens in their natural habitat within upland tundra communities of northern Alaska. The influence of individual environmental factors on net photosynthesis (NP) of Cetraria cucullata, Dactylina arctica, Masonhalea richardsonii, Peltigera aphthosa, Peltigera malacea, Stereocaulon alpinum, and Thamnolia vermicularis was analyzed in the present study. CO2 exchange measurements were conducted in the laboratory, and clear response characteristics with respect to light, water content (WC), temperature, and external CO2 concentration were established under controlled conditions. In addition, dependencies of NP on these factors were extracted from field data. These measurements show a high scatter in data points, however, they represent the range of actual performance of the lichens under natural conditions. In general both, field and laboratory data sets, agree well with respect to absolute rates of photosynthetic capacity as well as response characteristics. The combined information from both sources enable us to identify and describe those physiological features which are relevant for photosynthetic production of the lichens at this tundra site. There were large differences in maximal rates of NP attained under natural ambient CO2 which were expressed more strongly under conditions of CO2 saturation. Photosynthetic capacity of the cyanobacterial P. malacea is ten times higher than that of the green algal M. richardsonii. In the field, actual photosynthesis often seemed to be depressed due to photoinhibition. Photosynthetic carbon gain occurred even with thallus temperatures of -10 degrees C, while the temperature optimum of NP was between 11 and 22 degrees C. Most of the species responded to supra-optimal degrees of WC with a pronounced depression in NP. Elevated ambient CO2 concentration prevented this decrease in NP, indicating that it was caused by increased resistance of the thallus to CO2 diffusion. Depression of NP at high thallus WC regularly occurred under natural conditions, impairing primary production. Response characteristic of the lichens to experimental increase in ambient CO2 is highly dependent on thallus hydration. At optimal WC some species are already saturated by natural ambient CO2 at least at lower light intensities. Possible future increase in natural ambient CO2 concentration will impact lichen NP in particular when the thalli are highly water saturated.</t>
  </si>
  <si>
    <t>BAYREUTHER INST TERR OKOSYST FORSCH,D-95440 BAYREUTH,GERMANY</t>
  </si>
  <si>
    <t>Lange, OL (corresponding author), UNIV WURZBURG,JULIUS VON SACH INST BIOWISSENSCH,LEHRSTUHL BOT 2,D-97082 WURZBURG,GERMANY.</t>
  </si>
  <si>
    <t>0367-2530</t>
  </si>
  <si>
    <t>Flora</t>
  </si>
  <si>
    <t>Plant Sciences; Ecology</t>
  </si>
  <si>
    <t>Plant Sciences; Environmental Sciences &amp; Ecology</t>
  </si>
  <si>
    <t>TV187</t>
  </si>
  <si>
    <t>WOS:A1996TV18700007</t>
  </si>
  <si>
    <t>delaMare, WK</t>
  </si>
  <si>
    <t>Floyd, RB; Sheppard, AW; DeBarro, PJ</t>
  </si>
  <si>
    <t>Some recent developments the management of marine resources</t>
  </si>
  <si>
    <t>FRONTIERS OF POPULATION ECOLOGY</t>
  </si>
  <si>
    <t>Frontiers of Population Ecology Conference to Celebrate the Centenary of the Birth of the Population Ecologist A J Nicholson (1895-1969)</t>
  </si>
  <si>
    <t>APR, 1995</t>
  </si>
  <si>
    <t>CANBERRA, AUSTRALIA</t>
  </si>
  <si>
    <t>simulation modelling; whales; krill; carrying capacity; maximum sustainable yield</t>
  </si>
  <si>
    <t>Some recent developments in the management of marine living resources are reviewed to examine the changing relationship between ecological knowledge, including uncertainty, and the formulation of scientific advice on catch limits and other management measures. Two case studies are used to illustrate these developments. The first is the case of whaling where the Scientific Committee of the international Whaling Commission has developed a revised management procedure. Computer simulation modelling was extensively used to develop a procedure which was robust to the many uncertainties which had previously undermined scientific assessments in whaling management. The principles underlying this development are discussed, along with the methodology, and an outline of the way in which the procedure works, despite the inability to resolve major biological uncertainties. The second case study is for krill in the Antarctic for which the Scientific Committee for the Conservation of Antarctic Marine Living Resources has calculated precautionary catch limits for the South Atlantic and Western Indian Ocean sectors of the Southern Ocean. This development also relies heavily on computer simulations. The implications of these approaches are discussed, particularly in the interaction between resource management, computer modelling and ecological knowledge.</t>
  </si>
  <si>
    <t>delaMare, WK (corresponding author), AUSTRALIAN ANTARCTIC DIV,CHANNEL HIGHWAY,KINGSTON,TAS 7050,AUSTRALIA.</t>
  </si>
  <si>
    <t>C S I R O</t>
  </si>
  <si>
    <t>EAST MELBOURNE</t>
  </si>
  <si>
    <t>PO BOX 89 (EAST ALBERT ST), EAST MELBOURNE 3002, AUSTRALIA</t>
  </si>
  <si>
    <t>0-643-05781-1</t>
  </si>
  <si>
    <t>BH90D</t>
  </si>
  <si>
    <t>WOS:A1996BH90D00043</t>
  </si>
  <si>
    <t>Yamamoto, M; Ficken, K; Baas, M; Bosch, HJ; deLeeuw, JW</t>
  </si>
  <si>
    <t>Molecular palaeontology of the earliest Danian at Geulhemmerberg (the Netherlands)</t>
  </si>
  <si>
    <t>GEOLOGIE EN MIJNBOUW</t>
  </si>
  <si>
    <t>C-40:2 ethyl ketone; Prymnesiophyte algae; fatty acids; hydroxy- and keto fatty acids; oxidized higher plant organic matter</t>
  </si>
  <si>
    <t>SEDIMENTS; ALKENONES; LAKE</t>
  </si>
  <si>
    <t>Organic compound distributions in extracts of three selected clay samples from the lowermost Danian section at Geulhemmerberg were analysed in order to enhance the understanding of the depositional environment immediately after the Cretaceous/Tertiary (K/T) boundary. A highly dominant C-40:2 ethyl ketone is identified. This compound is probably derived from specific, highly abundant non-coccolithophorid Prymnesiophyte algae which may already have been present in late Maastrichtian times. Fatty acids as well as their randomly oxidized hydroxy- and keto counterparts are also abundant. These compounds probably indicate bacterially transformed biochemicals of terrestrial origin, although they are probably not derived from the Bryophyte moss spores abundantly present in these sediments. Their distributions are, however, strikingly similar to those of fatty acids in Antarctic soils. omega(16)-, omega(17)-, and omega(22)-keto- and hydroxy fatty acids with highly specific distribution patterns and a clear even over odd carbon number preference are thought to be of marine origin. The biochemical relationships between these compounds and the C-40:2 ethyl ketone suggest that they may originate from the same algae. This presence of highly functionalized organic compounds demonstrates the extreme immaturity and excellent preservation of the unique Geulhemmerberg K/T boundary sediments.</t>
  </si>
  <si>
    <t>Yamamoto, M (corresponding author), NETHERLANDS INST SEA RES,NIOZ,DIV MARINE BIOGEOCHEM &amp; TOXICOL,POB 59,NL-1790 AB DEN BURG,TEXEL,NETHERLANDS.</t>
  </si>
  <si>
    <t>de Leeuw, Jan W/F-6471-2011; Yamamoto, Masanobu/A-6990-2012</t>
  </si>
  <si>
    <t>Yamamoto, Masanobu/0000-0003-1312-825X</t>
  </si>
  <si>
    <t>0016-7746</t>
  </si>
  <si>
    <t>GEOL MIJNBOUW</t>
  </si>
  <si>
    <t>Geol. Mijnb.</t>
  </si>
  <si>
    <t>WA028</t>
  </si>
  <si>
    <t>WOS:A1996WA02800014</t>
  </si>
  <si>
    <t>Blagoveshchenskii, DV; Borisova, TD</t>
  </si>
  <si>
    <t>Model-empirical study of decameter wave dispersion during magnetospheric substorms</t>
  </si>
  <si>
    <t>UA656</t>
  </si>
  <si>
    <t>WOS:A1996UA65600011</t>
  </si>
  <si>
    <t>Blagoveshchenskaya, NF; Vovk, VY; Moskvin, IV</t>
  </si>
  <si>
    <t>Dynamic processes in ionosphere during substorms according to oblique reverse scattering</t>
  </si>
  <si>
    <t>RADAR</t>
  </si>
  <si>
    <t>Blagoveshchenskaya, NF (corresponding author), ARCTIC &amp; ANTARCTIC RES INST,ST PETERSBURG 199226,RUSSIA.</t>
  </si>
  <si>
    <t>WOS:A1996UA65600023</t>
  </si>
  <si>
    <t>Wadley, MR; Bigg, GR</t>
  </si>
  <si>
    <t>The stability of passively nested ocean general circulation models</t>
  </si>
  <si>
    <t>GEOPHYSICAL AND ASTROPHYSICAL FLUID DYNAMICS</t>
  </si>
  <si>
    <t>open boundaries; nested model; instability; ocean circulation</t>
  </si>
  <si>
    <t>PRIMITIVE EQUATION MODEL; DATA ASSIMILATION; BOTTOM WATER</t>
  </si>
  <si>
    <t>The nesting of one ocean model inside another is a developing technique for the study of detailed local circulation which is dependent on the larger scale flow. Coupled versions of such models are often not possible because of the computational cost so we investigate the passive behaviour of a nested model forced at its open boundaries by an outer model. Our actual example is a limited area model of the Vema Channel region of the South Atlantic, forced by the Fine Resolution Antarctic Model. We show that simulations much in excess of a year are likely to fail, or drift excessively, unless all parameters in the inner and outer models are the same. The best nested simulation possible still drifts significantly From the outer model, even with identical physics, grid-sizes and bathymetry, because of the modification of the equations of motion required at the boundary and the near impossibility of using actual outer model boundary forcing at each timestep. Choosing open boundaries where flow tends to be cross-boundary rather than parallel to it is likely to reduce numerical problems. The initialisation conditions may also lead to numerical instability. Particularly energetic periods in the seasonal cycle should therefore be avoided as initial states.</t>
  </si>
  <si>
    <t>Wadley, MR (corresponding author), UNIV E ANGLIA,SCH ENVIRONM SCI,NORWICH NR4 7TJ,NORFOLK,ENGLAND.</t>
  </si>
  <si>
    <t>Bigg, Grant/GXW-2219-2022</t>
  </si>
  <si>
    <t>GORDON BREACH SCI PUBL LTD</t>
  </si>
  <si>
    <t>C/O STBS LTD PO BOX 90, READING, BERKS, ENGLAND RG1 8JL</t>
  </si>
  <si>
    <t>0309-1929</t>
  </si>
  <si>
    <t>GEOPHYS ASTRO FLUID</t>
  </si>
  <si>
    <t>Geophys. Astrophys. Fluid Dyn.</t>
  </si>
  <si>
    <t>10.1080/03091929608213635</t>
  </si>
  <si>
    <t>Astronomy &amp; Astrophysics; Geochemistry &amp; Geophysics; Mechanics</t>
  </si>
  <si>
    <t>UZ123</t>
  </si>
  <si>
    <t>WOS:A1996UZ12300003</t>
  </si>
  <si>
    <t>Swain, CJ</t>
  </si>
  <si>
    <t>Horizontal acceleration corrections in airborne gravimetry</t>
  </si>
  <si>
    <t>GEOPHYSICS</t>
  </si>
  <si>
    <t>Swain, CJ (corresponding author), WESTERN MIN CORP PROPRIETARY LTD,55 MACDONALD ST,KALGOORLIE,WA 6430,AUSTRALIA.</t>
  </si>
  <si>
    <t>SOC EXPLORATION GEOPHYSICISTS</t>
  </si>
  <si>
    <t>8801 S YALE ST, TULSA, OK 74137</t>
  </si>
  <si>
    <t>0016-8033</t>
  </si>
  <si>
    <t>Geophysics</t>
  </si>
  <si>
    <t>10.1190/1.1443948</t>
  </si>
  <si>
    <t>TP382</t>
  </si>
  <si>
    <t>WOS:A1996TP38200028</t>
  </si>
  <si>
    <t>Pilcher, JR</t>
  </si>
  <si>
    <t>Branson, J; Brown, AG; Gregory, KJ</t>
  </si>
  <si>
    <t>The past global changes (PAGES) project</t>
  </si>
  <si>
    <t>GLOBAL CONTINENTAL CHANGES: THE CONTEXT OF PALAEOHYDROLOGY</t>
  </si>
  <si>
    <t>GEOLOGICAL SOCIETY SPECIAL PUBLICATION</t>
  </si>
  <si>
    <t>International Meeting on Global Continental Changes - The Context of Palaeohydrology</t>
  </si>
  <si>
    <t>SEP 09-12, 1994</t>
  </si>
  <si>
    <t>SOUTHAMPTON, ENGLAND</t>
  </si>
  <si>
    <t>PAGES is a core project of the International Geosphere Biosphere program. Its role is to provide a quantitative understanding of the Earth's past environment and the envelope of natural variability within which we can assess anthropogenic climate changes. The Project is organized into two main time frames: STREAM 1 which covers the last 2000 years and STREAM 2 which covers the last two glacial/interglacial cycles. Within these time frames PAGES has organized a series of Activites and Tasks, the largest of which are three transects from the Arctic to the Antarctic, one through Europe and Africa, one through Siberia, China and Australia and one down the west side of the Americas. In each case PAGES is seeking to co-ordinate the activities of local researchers and bring together scientists from different research backgrounds: tree-rings, corals, deep sea sediments, ice cores, for example, to achieve the scientific goals of the three transects. PAGES is not a funding agency and does not support research, but rather its function is to co-ordinate and facilitate and promote research on a larger scale than any one country or funding agency can support and on topics that go beyond the expertise of any one group of scientists.</t>
  </si>
  <si>
    <t>Pilcher, JR (corresponding author), QUEENS UNIV BELFAST,SCH GEOSCI,PALAEOECOL CTR,BELFAST BT7 1NN,ANTRIM,NORTH IRELAND.</t>
  </si>
  <si>
    <t>GEOLOGICAL SOC PUBLISHING HOUSE</t>
  </si>
  <si>
    <t>UNIT 7, BRASSMILL ENTERPRISE CTR, BRASSMILL LANE, BATH, AVON, ENGLAND BA1 3JN</t>
  </si>
  <si>
    <t>0305-8719</t>
  </si>
  <si>
    <t>1-897799-69-1</t>
  </si>
  <si>
    <t>GEOL SOC SP</t>
  </si>
  <si>
    <t>10.1144/GSL.SP.1996.115.01.19</t>
  </si>
  <si>
    <t>BG84D</t>
  </si>
  <si>
    <t>WOS:A1996BG84D00019</t>
  </si>
  <si>
    <t>Natarajan, V; Kumaraguru, P</t>
  </si>
  <si>
    <t>GEOL SURVEY INDIA</t>
  </si>
  <si>
    <t>Nomenclature of coastal Gondwana of east coast - A case for review</t>
  </si>
  <si>
    <t>GONDWANA NINE - NINTH INTERNATIONAL GONDWANA SYMPOSIUM, VOLS 1 AND 2</t>
  </si>
  <si>
    <t>9th International Gondwana Symposium</t>
  </si>
  <si>
    <t>JAN 10-14, 1994</t>
  </si>
  <si>
    <t>HYDERABAD, INDIA</t>
  </si>
  <si>
    <t>Regional synthesis of both the surface and subsurface lithological, palaeontological, geophysical and tectonic data available for the sedimentary basins of the east coast viz. Cauvery Basin, Palar Basin and Krishna-Godavari Basin indicates a cogent geological and sedimentational history for the rocks of Cretaceous and Tertiary ages in this belt. The study reveals that the evolution of the above basins, which are otherwise traditionally grouped under 'Coastal Gondwana', are distinctly different from the 'sensu stricto' Gondwana basins of India. Major coal-bearing Gondwana basins of India are typically a rift and graben type, trending E-W and NW-SE, evolved in response to the reactivation of a set of weak zones of great antiquity, which follow the structural fabric of the Precambrian rocks. A continuous succession of essentially continental sediments was deposited in these typical Gondwana basins. In contrast, the pericratonic NE-SW trending, taphrogenic basins along the Cretaceous continental margin of east India, am characterised by a thick succession of dominantly marine sediments with intercalations of fluviatile sediments occurring to their west. Interestingly, except for the localised development of glacio-fluvial Talchir sediments in the Palar Basin, a long gap prevails in sedimentation process between Permian and Jurassic periods all along the east coast basins. It is reasonably opined that the deposition of the Talchir lithic fill took place in the palaeodepressions of the Archaeans and further, coal-bearing Lower Gondwana sedimentation could not take place in such locales for various reasons. Probably, the NE-SW trending horst-graben-type basins were inactive during the Lower Gondwana period and became active only during and after the break up of the Indian plate from the integral part of Indo-Antarctic-Australian continents. The break up stage of evolution of the east coast may be conveniently traced to Early Cretaceous, which coincides with the earliest marine transgression during Neocomian. This is corroborated by the unequivocal presence of Neocomain sediments directly overlying the Archaean/Proterozoic racks. The differential block movements along the major planes of weakness, have generated different subbasins, separated by ridges and hence these subbasins have different sediment thicknesses ranging from 3 km to 8 km. The lithological, palaeontological and tectonic evidence collected so far in the various basins suggest that the term 'Coastal Gondwana' (except for the Talchirs) is a misnomer and that these dominantly marine and partly fluviatile sediments forming a part of major depositional regime of Cretaceous sequence, warrant a separate geological status. Therefore, the name ''Cauvery Supergroup'' is being proposed to designate the whole range of these Cretaceous sediments. However, the subdivisions viz. Sivaganga Formation, Sriperumbudur Formation, Vemavaram Shales, Raghavapuram Shales, etc. may still be retained. Redesignating the Gondwana equivalents in east coast as discussed above, will remove the scientific incongruity as existing now and will lead to a proper appreciation of the geological truth, so that the palaeogeographic, palaeoenvironmental, tectonic and other aspects of these basins can be properly reconstructed.</t>
  </si>
  <si>
    <t>Natarajan, V (corresponding author), GEOL SURVEY INDIA,MADRAS,TAMIL NADU,INDIA.</t>
  </si>
  <si>
    <t>90-5410-701-4</t>
  </si>
  <si>
    <t>BG73M</t>
  </si>
  <si>
    <t>WOS:A1996BG73M00009</t>
  </si>
  <si>
    <t>Jha, N; Srivastava, SC</t>
  </si>
  <si>
    <t>Kamthi formation - Palynofloral diversity</t>
  </si>
  <si>
    <t>The Kamthi Formation (sensu Raja Rao, 1982) has been reclassified on the basis of lithological and palynofloral attributes. The carbonaceous shale, coal and grey shale underlying the Kamthi Formation is equivalent to Raniganj Formation (Late Permian) having dominance of striate disaccate pollen, chiefly Striatopodocarpites and Faunipollenites, and consistent occurrence of stratigraphically significant taxa: Falcisporites, Vitreisporites, Klausipollenites, Triquitrites, Lundbladispora, Playfordiaspora, Columinisporites, Iraquispora. The Lower Member of the Kamthi Formation comprising greenish grey clay, shale and sandstone shows increase in percentage of taeniates (Lunatisporites pellucidus) and cingulate-cavate spores pertaining to Early Triassic (Panchet Formation). The red ferruginous sandstone and siltstone of the Upper Member forming hill ranges do not yield palynofossils, but other supporting evidences suggests late Early Triassic age (Supra Panchet/Mahadevas). Plant megafossil and faunal records have been discussed alongwith palynofloral data supplementing the Indo-Antarctic fit proposed by Mitra st al. (1979).</t>
  </si>
  <si>
    <t>Jha, N (corresponding author), BIRBAL SAHNI INST PALEOBOT,LUCKNOW 226007,UTTAR PRADESH,INDIA.</t>
  </si>
  <si>
    <t>WOS:A1996BG73M00025</t>
  </si>
  <si>
    <t>Kumaraguru, P; Rao, AT</t>
  </si>
  <si>
    <t>A reappraisal of the geology and tectonics of the Palar Basin sediments, Tamilnadu</t>
  </si>
  <si>
    <t>Discovery of the Talchir rocks in the Palar Basin (Mohammad Ahmad, 1962) during early sixties has kindled interest in the search for coal-bearing Lower Gondwana rocks. Regional seismic survey carried out in the basin (Kartha et at, 1979), brought out the presence of a number of subbasins with a sedimentary cover of about 800-3000 m within the Palar Basin, suggesting the possibility of deposition and preservation of a multispectrum of Gondwana sediments under the influence of variable palaeotectonic and palaeoecological conditions. Recently collected field and stratigraphic drilling data, necessitated a reappraisal of the stratigraphy of the Palar Basin as presented in this communication. Palaeodepressions of the Archaean basement were occupied by the glacio-fluvial sediments of the Talchir Formation over a large area, but presently preserved only in the southern and southwestern parts of the basin. Based on field relations, lithology and biotic contents the continental sequences of Satyavedu Formation in the north are noticed to be coeval to the Sriperumbudur Formation in the south, and are marked by a pronounced hiatus with the underlying Talchir rocks. Furthermore, field relations, commonality of biota render the dominantly marine sequence-Avadi Formation in the central and northeast part of the basin coeval with the Satyavedu and Sriperumbudur formations. The occurrence of both fluvial and marine sediments in the basin, appears related to the breaking up of the Indian plate from the Indo-Antarctic-Australian continents, which heralded the earliest Neocomian marine transgressions.</t>
  </si>
  <si>
    <t>Kumaraguru, P (corresponding author), GEOL SURVEY INDIA,MADRAS,TAMIL NADU,INDIA.</t>
  </si>
  <si>
    <t>WOS:A1996BG73M00060</t>
  </si>
  <si>
    <t>Collinson, JW</t>
  </si>
  <si>
    <t>Depositional and tectonic setting of the Gondwana sequence in Antarctica</t>
  </si>
  <si>
    <t>The Gondwana sequence in Antarctica is best known from isolated areas throughout the Transantarctic and Ellsworth Mountains, a belt that defines the Transantarctic Basin. This basin occupied the margin of the East Antarctic craton behind a magmatic are somewhere in West Antarctica along the Panthalassan Ocean margin. The Transantarctic basin began as a back-are basin in the Late Carboniferous or Early Permian and evolved into a foreland basin with the development of a fold-thrust belt inside the are in the Mid-Permian to Late Triassic. The Ross Sea High isolated the Victoria Land subbasin from the rest of the Transantarctic basin until late Early Triassic when the high was buried by sediment. A complete Gondwana sequence occurs in the central Transantarctic Mountains. Late Carboniferous to earliest Permian glacial diamictite is overlain by an Early Permian sequence consisting of a marine to brackish black shale with thin turbidites followed by deltaic and fluvial sandstones. Fluvial coal measures containing the Glossopteris flora dominate the latest Early Permian and Late Permian. A change from cratonic to volcanic provenance and a reversal in palaeocurrents mid-way through the coal measure sequence is attributed to tectonism in the fold-thrust belt in West Antarctica A widespread disconformity at the top of the coal measures is overlain by noncarbonaceous fluvial deposits containing the Early Triassic Lystrosaurus and Cynogathus fauna. The Middle to Late Triassic is characterised by coal-bearing fluvial deposits containing the Dicrodium flora. Foreland basin deposition ended with extensional tectonics associated with the breakup of Gondwana.</t>
  </si>
  <si>
    <t>Collinson, JW (corresponding author), OHIO STATE UNIV,DEPT GEOL SCI,COLUMBUS,OH 43210, USA.</t>
  </si>
  <si>
    <t>WOS:A1996BG73M00065</t>
  </si>
  <si>
    <t>Fefilova, LA</t>
  </si>
  <si>
    <t>Epidermal data of the Glossopteris flora from the upper permian coal-bearing strata, Beaver Lake area, east Antarctica</t>
  </si>
  <si>
    <t>Epidermal studies have been carried out on the phytoleims found in Glossopteris leaves collected from the Bainmedart Formation in Beaver Lake area (approximately 68 degrees 10'E, 70 degrees 50'S). The material comprises following species: Glossopteris sp. of G. retifera, G.. sp. cf. G. arberi, G. sp. cf G. brongniartii, G. sp. of G. mohudaensis, G. Sp. tf. G. longicaulis, G. sp. of G. divergens, G. sp. cf. G. conspicua, G. sp. cf. G. gondwanensis, G. sp. cf. G. vulgaris, G. sp. cf. G. lanceolatus and G. sp. 1. The diversity of species based on epidermal characters increases upwards in the stratigraphic section and becomes maximum in the upper coal-bearing unit of the Bainmedart Formation. The studies of Antarctic Glossopteris leaves show that these are similar to the already known species of Glossopteris in certain morphological characters, but the species are not exactly identical. The study of microstructure shows that epidermis of Antarctic Glossopteris leaves reveal some difference from epidermis of morphological similar leaves. This may be the result of influence of environment.</t>
  </si>
  <si>
    <t>Fefilova, LA (corresponding author), VNII OKEANGEOL,1 MAKLINA,ST PETERSBURG 190121,RUSSIA.</t>
  </si>
  <si>
    <t>WOS:A1996BG73M00067</t>
  </si>
  <si>
    <t>Yoshida, M; UnnikrishnanWarrier, C; Santosh, M</t>
  </si>
  <si>
    <t>Three major reworking events in the India Sri Lanka Antarctic sector of East Gondwana</t>
  </si>
  <si>
    <t>Yoshida, M (corresponding author), OSAKA CITY UNIV,DEPT GEOSCI,OSAKA 558,JAPAN.</t>
  </si>
  <si>
    <t>Santosh, M/B-2563-2012</t>
  </si>
  <si>
    <t>Santosh, M/0000-0002-1073-8477</t>
  </si>
  <si>
    <t>WOS:A1996BG73M00074</t>
  </si>
  <si>
    <t>Nilsson, S; Coetzee, J; Grafstrom, E</t>
  </si>
  <si>
    <t>On the origin of the Sarcolaenaceae with reference to pollen morphological evidence</t>
  </si>
  <si>
    <t>GRANA</t>
  </si>
  <si>
    <t>SOUTH-AFRICA; TERTIARY</t>
  </si>
  <si>
    <t>The only fossil record of this ancient endemic Madagascan family is from South Africa where microfossils of this group occur in coastal deposits in the south-western and southern Cape. The fossil pollen assemblages point to the existence in these regions of an early Miocene subtropical rainforest in which Sarcolaenaceae were well represented. Some elements indicate an already widespread Cretaceous distribution of this forest in Gondwana segments. The highly developed fossil Sarcolaenaceae tetrads from the South African localities could suggest an African origin for the family, which may have migrated to Madagascar where it became restricted. The tetrads of Sarcolaena or Rhodolaena appear most similar, also ultrastructurally to the fossil taxon. Leptolaena and Xyloolaena show similarities to a lesser degree, while Eremolaena, Schizolaena, Pentachlaena and Perrierodendron are totally different. Major climatic change in the Antarctic region towards the end of the Miocene may have been responsible for the progressive elimination of this subtropical forest in South Africa. Pollen evidence shows that this profound Vegetation change was apparently complete by the early Pliocene. Many of the components that became extinct in Africa are still represented in relict forests of Madagascar and elsewhere and, like the Sarcolaenaceae, are of particular phytogeographic significance. In the southwestern Cape the subtropical forest was replaced by sclerophyllous vegetation now known as the Capensis Floral Kingdom and in the southern Cape the present temperate Knysna forest is an impoverished relict of the ancient forest where Sarcolaenaceae once flourished.</t>
  </si>
  <si>
    <t>Nilsson, S (corresponding author), SWEDISH MUSEUM NAT HIST, PALYNOL LAB, S-10405 STOCKHOLM, SWEDEN.</t>
  </si>
  <si>
    <t>TAYLOR &amp; FRANCIS AS</t>
  </si>
  <si>
    <t>KARL JOHANS GATE 5, NO-0154 OSLO, NORWAY</t>
  </si>
  <si>
    <t>0017-3134</t>
  </si>
  <si>
    <t>1651-2049</t>
  </si>
  <si>
    <t>Grana</t>
  </si>
  <si>
    <t>10.1080/00173139609429091</t>
  </si>
  <si>
    <t>XL244</t>
  </si>
  <si>
    <t>WOS:A1996XL24400001</t>
  </si>
  <si>
    <t>McGlone, M; Hope, G; Chappell, J; Barrett, P</t>
  </si>
  <si>
    <t>Bouma, WJ; Pearman, GI; Manning, MR</t>
  </si>
  <si>
    <t>Past climatic change in Oceania and Antarctica</t>
  </si>
  <si>
    <t>GREENHOUSE: COPING WITH CLIMATE CHANGE</t>
  </si>
  <si>
    <t>Meeting on Greenhouse - Coping with Climate Change (GREENHOUSE 94)</t>
  </si>
  <si>
    <t>WELLINGTON, NEW ZEALAND</t>
  </si>
  <si>
    <t>Long climate records from deep sea sediments and polar ice caps show that the last few million years have been dominated by quasi-regular glacial-interglacial cycles. These cycles are ultimately regulated by fluctuations in high latitude, northern hemisphere, seasonal solar radiation caused by orbital perturbations. Trace gas records front ice cores reveal variations lit atmospheric carbon dioxide and methane concentrations that parallel climate fluctuations. The sensitivity of global temperatures to increasing greenhouse gases (approximately 2 degrees C for a doubling of carbon dioxide concentrations), as estimated from palaeoclimate records, is close to that derived from numerical modelling of future greenhouse warming. Comparison of records of past climate states with numerical climatic model simulations show that previous versions of general circulation models (GCMs) have not performed well in Oceania, possibly because of inaccurate sea surface temperatures, a lack of an interactive ocean, and coarse resolution. More recent GCM versions perform better with present climates, and give indications of better performance in modelling past climates. While palaeorecords of climate change can provide no close parallel to greenhouse warming as the primary forcing and its spatial distribution differs, they do indicate how biotic and physical systems react to climate change. The most recent warming events comparable in size to those expected in the near future led to major biotic changes. Vegetation assemblages during the last prolonged episode (8000 to 6000 BP), when temperatures were warmer (0.5-1.5 degrees C) than present, were markedly different from those of today. The current climatic regime that established between 3000 and 2000 years ago is highly variable. High resolution records show some decades and centuries have had higher or lower than average numbers of warmer or wetter years, but there have been no sustained periods of highly deviant climate. The much publicised Medieval Warm Period (9th to the 14th century) and the Little Ice Age (17th to mid 19th century) do not appear as discrete events in these records from the Australia-New Zealand region. The warming of recent decades is art unusual event as shown by the long-term perspective of these records. Palaeorecords show the Antarctic region to be highly sensitive to warming and, with future warming, sea ice extent could be dramatically reduced On a much longer timescale, the unstable West Antarctic Ice Sheet could be vulnerable to collapse because of the effects of rising sea levels. Despite an increase in detailed palaeoenvironmental records from all parts of Oceania, extraction of unequivocal climatic parameters remains an elusive goal. The interaction of climate and complex biophysical and geophysical settings is still poorly understood.</t>
  </si>
  <si>
    <t>McGlone, M (corresponding author), MANAAKI WHENUTA LANDCARE RES,LINCOLN,NEW ZEALAND.</t>
  </si>
  <si>
    <t>0-643-05688-2</t>
  </si>
  <si>
    <t>BG79Y</t>
  </si>
  <si>
    <t>WOS:A1996BG79Y00005</t>
  </si>
  <si>
    <t>Salinger, MJ; Allan, R; Bindoff, N; Hannah, J; Lavery, B; Lin, Z; Lindesay, J; Nicholls, N; Plummer, N; Torok, S</t>
  </si>
  <si>
    <t>Observed variability and change in climate and sea level in Australia, New Zealand and the south Pacific</t>
  </si>
  <si>
    <t>In this study, observed trends and variability in climate and sea level for Australia, New Zealand and the south Pacific (Oceania) are presented. The results are derived from high quality, long-term climate data. It is found that annual surface air temperatures have increased between 0.4 and 0.8 degrees C throughout most of the region in she period 1952-1993. The fewer longer temperature series from paras of the region show an increase of 0.7 +/- 0.2 degrees C of land air temperatures and of the surrounding sea surface temperature from the beginning of the century, consistent with that observed for the Southern Hemisphere. Concurrent with observed warming over the last four decades, a significant decrease in the diurnal temperature range (DTR) has occurred over significant parts of Australia, and in the central south-west Pacific, particularly in areas where cloud cover has increased. In other areas, there is little change or small increases in DTR with associated decreases in cloud cover. Summer precipitation increases occurred over eastern Australia. Increases occurred in the south Pacific to the north-east of the South Pacific Convergence Zone (SPCZ), whilst decreases occurred to the south-west of the SPCZ. Interannual variability in temperature and precipitation is very much driven by the Southern Oscillation throughout Oceania. Since the mid-1970s, more frequent El Nino episodes have influenced longer term trends in precipitation. However the longer term warming trend observed in the sea and land temperature reflect hemispheric-wide climate warming and circulation change. Warming is also observed in surface and main thermocline waters in the oceans, with a freshening of Antarctic Intermediate water The observed sea level rises of almost 2 mm y(-1) (from tide gauges) are consistent with the observed ocean warming. The observed records of change in Oceania show some definite trends. This area provides an excellent regional monitoring platform of trends and variability in climate and sea-level in the Southern Hemisphere.</t>
  </si>
  <si>
    <t>Salinger, MJ (corresponding author), NATL INST WATER &amp; ATMOSPHER RES,POB 28-841,AUCKLAND,NEW ZEALAND.</t>
  </si>
  <si>
    <t>Nicholls, Neville/A-1240-2008; Bindoff, Nathaniel Lee/IVV-0333-2023; Bindoff, Nathaniel Lee/C-8050-2011</t>
  </si>
  <si>
    <t>Bindoff, Nathaniel Lee/0000-0001-5662-9519; Bindoff, Nathaniel Lee/0000-0001-5662-9519</t>
  </si>
  <si>
    <t>WOS:A1996BG79Y00006</t>
  </si>
  <si>
    <t>Rintoul, S; Meyers, G; Church, J; Godfrey, S; Moore, M; Stanton, B</t>
  </si>
  <si>
    <t>Ocean processes, climate and sea level</t>
  </si>
  <si>
    <t>The oceans stove and transport vast quantities of heat, water and carbon. As a consequence, the rate and regional distribution of climate change on time scales longer than months is dominated by ocean processes. Of particular importance is the rate of exchange between surface, intermediate and deep waters. On time scales of several decades to millenia, climate variability is strongly controlled by the thermohaline circulation, a system of ocean currents driven by sinking of dense water at high latitudes balanced by upwelling elsewhere. The volume (and residence time) of the near-surface and intermediate-depth reservoirs is smaller than that of the deep sea, so exchange between them is important for heat and carbon storage on time scales of years to decades. Changes in ocean circulation can have a strong impact on regional climate. Sea surface temperature variations in the Pacific and Indian oceans, for example, are correlated with Australian rainfall. Sea surface temperature is, in turn, sensitive to changes in ocean circulation, such as the flow from the Pacific to the Indian Ocean through the Indonesian Archipelago. Similarly, the severe winter experienced in New Zealand in 1992 can be related to anomalous currents removing heat from the Tasman Sea, thereby reducing sea surface temperature. Recent improvements in the correction of tide gauge observations for land motion has resulted in a consistent record of historical sea-level rise. Forecasts of future sea-level rise due to thermal expansion of the ocean have been improved by taking into account the fact that heat enters the ocean primarily by advection rather than diffusion. While substantial progress in observing and modelling the ocean has been made in the last decade, reliable forecasts of future climate will require a more complete understanding of the global ocean circulation and its interaction with other components of the climate system.</t>
  </si>
  <si>
    <t>Rintoul, S (corresponding author), ANTARCTIC COOPERAT RES CTR,HOBART,TAS 7000,AUSTRALIA.</t>
  </si>
  <si>
    <t>Church, John A/A-1541-2012; Rintoul, Stephen R/A-1471-2012</t>
  </si>
  <si>
    <t>Church, John A/0000-0002-7037-8194; Rintoul, Stephen R/0000-0002-7055-9876</t>
  </si>
  <si>
    <t>WOS:A1996BG79Y00007</t>
  </si>
  <si>
    <t>MuhlenhardtSiegel, U</t>
  </si>
  <si>
    <t>Some remarks on the taxonomy of Antarctic Leuconidae (Cumacea: Crustacea) with a description of a new species Leucon intermedius n sp</t>
  </si>
  <si>
    <t>HELGOLANDER MEERESUNTERSUCHUNGEN</t>
  </si>
  <si>
    <t>The newly described species Leucon intermedius n. sp. differs from other known Leucon species by an inconspicuous antennal notch and the presence of only a few teeth at the dorsomedian crest. The species most similar to Leucon intermedius are L. septemdentatus and L. inexcavatus from the Antarctic/Subantarctic Ocean. A Table is given to allow direct comparison of the characteristics of all Leucon species known from the Antarctic/Subantarctic Ocean. Forty-one specimens of Leucon intermedius n. sp. were collected at depths ranging from 109 to 791 m in the vicinity of the Amery Depression (Indian Sector) and near King George Island (South Shetland Islands). Problems in distinguishing the Antarctic/Subantarctic species of the genus Eudorella are discussed. The shape of the antennal notch is suggested as a better characteristic to distinguish the Eudorella species than the proportions of the articles of extremities. On the basis of this criterion, samples at the Zoological Museum, Hamburg are made up of two species of Eudorella: gracilior and cf. fallax.</t>
  </si>
  <si>
    <t>UNIV BIELEFELD,ABT MORPHOL TIERE,FAK BIOL,D-33615 BIELEFELD,GERMANY</t>
  </si>
  <si>
    <t>MuhlenhardtSiegel, U (corresponding author), UNIV HAMBURG,ZOOL INST &amp; MUSEUM,MARTIN LUTHER KING PL 3,D-20146 HAMBURG,GERMANY.</t>
  </si>
  <si>
    <t>BIOLOGISCHE ANSTALT HELGOLAND</t>
  </si>
  <si>
    <t>HAMBURG</t>
  </si>
  <si>
    <t>NOTKESTRASSE 31, 22607 HAMBURG, GERMANY</t>
  </si>
  <si>
    <t>0174-3597</t>
  </si>
  <si>
    <t>HELGOLANDER MEERESUN</t>
  </si>
  <si>
    <t>Helgol. Meeresunters.</t>
  </si>
  <si>
    <t>10.1007/BF02367111</t>
  </si>
  <si>
    <t>VF113</t>
  </si>
  <si>
    <t>WOS:A1996VF11300007</t>
  </si>
  <si>
    <t>Guella, G; Dini, F; Pietra, F</t>
  </si>
  <si>
    <t>Epoxyfocardin and its putative biogenetic precursor, focardin, bioactive, new-skeleton diterpenoids of the marine ciliate Euplotes focardii from Antarctica</t>
  </si>
  <si>
    <t>HELVETICA CHIMICA ACTA</t>
  </si>
  <si>
    <t>TWO-DIMENSIONAL NMR</t>
  </si>
  <si>
    <t>From the ciliate Euplotes focardii, collected from Ross Sea coastal waters, Antarctica, a new-skeleton diterpenoid, epoxyfocardin, was isolated as a 85:15 mixture of hemiacetals 8a and 8b. The absolute configuration of 8a/8b was determined from Mosher's esters 11a/11b and 12a/12b. Focardin 9a/9b, most likely a biogenetic precursor of 8a/8b, was also isolated as a minor component. Focardin, and particularly epoxyfocardin, proved to be toxic towards representatives of ciliate communities from Antarctic, temperate, tropical, and equatorial environments, constituting the first example of ecologically relevant metabolites from ciliate species that inhabit polar ecosystems.</t>
  </si>
  <si>
    <t>UNIV TRENTO,IST CHIM,I-38050 TRENT,ITALY; UNIV PISA,DIPARTIMENTO SCI AMBIENTE &amp; TERR,LAB PROTISTOL,I-56126 PISA,ITALY</t>
  </si>
  <si>
    <t>University of Trento; University of Pisa</t>
  </si>
  <si>
    <t>Graziano, Guella/A-6283-2010</t>
  </si>
  <si>
    <t>Graziano, Guella/0000-0002-1799-0819</t>
  </si>
  <si>
    <t>NEW SWISS CHEMICAL SOC</t>
  </si>
  <si>
    <t>VERLAG HELVETICA CHIMICA ACTA, MALZGASSE 21, POSTFACH 313, CH-4010 BASEL, SWITZERLAND</t>
  </si>
  <si>
    <t>0018-019X</t>
  </si>
  <si>
    <t>HELV CHIM ACTA</t>
  </si>
  <si>
    <t>Helv. Chim. Acta</t>
  </si>
  <si>
    <t>10.1002/hlca.19960790211</t>
  </si>
  <si>
    <t>UD123</t>
  </si>
  <si>
    <t>WOS:A1996UD12300010</t>
  </si>
  <si>
    <t>Kalin, RM; Jirikowic, JL</t>
  </si>
  <si>
    <t>A plausible hydrological scenario for the Bolling-Allerod atmospheric methane increase</t>
  </si>
  <si>
    <t>HOLOCENE</t>
  </si>
  <si>
    <t>methane; carbon cycle; Bolling; Allerod; atmospheric composition; palaeosols; groundwater</t>
  </si>
  <si>
    <t>LAST GLACIAL MAXIMUM; YOUNGER DRYAS EVENT; ANTARCTIC ICE CORE; NORTH-ATLANTIC; CH4 INCREASE; SEA-LEVEL; CARBON; RECORD; CO2; CLIMATE</t>
  </si>
  <si>
    <t>The glacial record has shown that atmospheric methane concentrations have fluctuated in the past, particularly during the Bolling-Allerod interstadial. We used an inverse photochemical carbon-cycle model to interpret the magnitude of effect that glacial-interglacial atmospheric methane variations have on the global carbon cycle. The results of this modelling suggest that an observed variation in atmospheric C-14 during this time period may be the result of oxidation of the increased atmospheric methane. We re-examine methane clathrate in palaeosols as a potential source of the methane, and the influence of deglaciation and subsequent heat transport from advecting groundwater in these sediments may be a plausible mechanism by which atmospheric CH4 concentrations abruptly increased during the Bolling-Allerod.</t>
  </si>
  <si>
    <t>QUEENS UNIV BELFAST,CTR PALAEOCOL,BELFAST BT7 1NN,ANTRIM,NORTH IRELAND; WOODS HOLE OCEANOG INST,NSF,AMS,WOODS HOLE,MA 02543</t>
  </si>
  <si>
    <t>Queens University Belfast; National Science Foundation (NSF); Woods Hole Oceanographic Institution</t>
  </si>
  <si>
    <t>Kalin, RM (corresponding author), QUEENS UNIV BELFAST,DEPT CIVIL ENGN,BELFAST BT7 1NN,ANTRIM,NORTH IRELAND.</t>
  </si>
  <si>
    <t>Kalin, Robert/E-8620-2011</t>
  </si>
  <si>
    <t>Kalin, Robert/0000-0003-3768-3848</t>
  </si>
  <si>
    <t>EDWARD ARNOLD PUBL LTD</t>
  </si>
  <si>
    <t>338 EUSTON ROAD, LONDON, ENGLAND NW1 3BH</t>
  </si>
  <si>
    <t>0959-6836</t>
  </si>
  <si>
    <t>Holocene</t>
  </si>
  <si>
    <t>10.1177/095968369600600114</t>
  </si>
  <si>
    <t>TZ216</t>
  </si>
  <si>
    <t>WOS:A1996TZ21600014</t>
  </si>
  <si>
    <t>Chwang, AT; Lee, JHW; Leung, DYC</t>
  </si>
  <si>
    <t>Dynamics and predictability of the large-scale atmospheric circulation regimes</t>
  </si>
  <si>
    <t>HYDRODYNAMICS: THEORY AND APPLICATIONS, VOLS 1 AND 2</t>
  </si>
  <si>
    <t>Second International Conference on Hydrodynamics</t>
  </si>
  <si>
    <t>DEC 16-19, 1996</t>
  </si>
  <si>
    <t>UNIV HONG KONG, HONG KONG, HONG KONG</t>
  </si>
  <si>
    <t>UNIV HONG KONG</t>
  </si>
  <si>
    <t>We put forward hypothesis that the multiplicity of dynamic regimes in the atmosphere reflects the stationary state - chaos intermittency The quasi-solenoidal model of the nonlinear interaction between planetary atmospheric wave and zonal flow was considered. Numerical simulations demonstrated pronounced intermittent oscillations. Periods of laminar motion are accompanied by blocking of the zonal transfer. A bifurcation mechanism led to appearance of such oscillations was investigated analytically. It was shown that in the generalized space of parameters and phase coordinates the singularity like Whitney set exists which is intersected by the Hopf bifurcation line. The numerical experiments have revealed that the laminar phase is accompanied by the disturbance of exponential scattering of the phase trajectories in spite of the chaotic character of the dynamics on the whole. Local violation of divergence of the trajectories implies a theoretical possibility of forecasting of individual atmospheric formations for time intervals exceeding the mean period of predictability.</t>
  </si>
  <si>
    <t>Bekryaev, RV (corresponding author), ARCTIC &amp; ANTARCTIC RES INST,ST PETERSBURG 199226,RUSSIA.</t>
  </si>
  <si>
    <t>90-5410-861-4</t>
  </si>
  <si>
    <t>Engineering, Civil; Engineering, Mechanical; Mechanics</t>
  </si>
  <si>
    <t>Engineering; Mechanics</t>
  </si>
  <si>
    <t>BH13B</t>
  </si>
  <si>
    <t>WOS:A1996BH13B00144</t>
  </si>
  <si>
    <t>Davis, CH</t>
  </si>
  <si>
    <t>Comparison of ice-sheet satellite altimeter retracking algorithms</t>
  </si>
  <si>
    <t>IEEE TRANSACTIONS ON GEOSCIENCE AND REMOTE SENSING</t>
  </si>
  <si>
    <t>SURFACE; GROWTH</t>
  </si>
  <si>
    <t>The NASA and ESA retracking algorithms are compared with an algorithm based upon a combined surface and volume (SN) scattering model. First, the SN, NASA, and ESA algorithms were used to retrack over 1.3 million altimeter return waveforms from the Greenland and Antarctic ice sheets, The surface elevations from the SN algorithm were compared with the elevations produced by the NASA and ESA algorithms to determine the relative accuracy of these algorithms when subsurface volume scattering occurs, The results show that the ESA(25%) algorithm produced slightly higher surface elevations than the SN algorithm. The NASA retracking algorithm produced lower surface elevations than the SN retracking algorithm, with average differences ranging from -0.3 to -0.9 m. The lower NASA elevations can only account for a portion of previously reported differences between altimeter and geoceiver surface elevations, suggesting that the remainder is probably due to orbital differences, Next, by analyzing several thousand satellite crossover points from the Greenland and Antarctic ice sheets, we estimated the repeatability of the surface elevations derived from the different retracking algorithms, The elevations derived from the ESA(25%) and SN algorithm had the smallest standard deviations for the crossover differences for a time period where no significant change in surface elevation should occur, The NASA standard deviations were approximately 0.2 m larger than those from the ESA(25%) and SN algorithm, which represents an average increase in error of approximately 0.5 m in the datasets, Since previous ice-sheet growth estimates have been based upon the elevations produced by the NASA retracking algorithm, further work needs to be conducted to determine if the ESA(25%) or SN retracking algorithms produce growth estimates that are significantly different from the previous estimates.</t>
  </si>
  <si>
    <t>Davis, CH (corresponding author), UNIV MISSOURI,DEPT ELECT &amp; COMP ENGN,KANSAS CITY,MO 64110, USA.</t>
  </si>
  <si>
    <t>IEEE-INST ELECTRICAL ELECTRONICS ENGINEERS INC</t>
  </si>
  <si>
    <t>345 E 47TH ST, NEW YORK, NY 10017-2394</t>
  </si>
  <si>
    <t>0196-2892</t>
  </si>
  <si>
    <t>IEEE T GEOSCI REMOTE</t>
  </si>
  <si>
    <t>IEEE Trans. Geosci. Remote Sensing</t>
  </si>
  <si>
    <t>10.1109/36.481907</t>
  </si>
  <si>
    <t>Geochemistry &amp; Geophysics; Engineering, Electrical &amp; Electronic; Remote Sensing; Imaging Science &amp; Photographic Technology</t>
  </si>
  <si>
    <t>Geochemistry &amp; Geophysics; Engineering; Remote Sensing; Imaging Science &amp; Photographic Technology</t>
  </si>
  <si>
    <t>TT934</t>
  </si>
  <si>
    <t>WOS:A1996TT93400023</t>
  </si>
  <si>
    <t>Winebrenner, DP</t>
  </si>
  <si>
    <t>IEEE</t>
  </si>
  <si>
    <t>Polarimetric backscattering at 23cm wavelength from Antarctic lead ice and estimation of ice thickness</t>
  </si>
  <si>
    <t>IGARSS '96 - 1996 INTERNATIONAL GEOSCIENCE AND REMOTE SENSING SYMPOSIUM: REMOTE SENSING FOR A SUSTAINABLE FUTURE, VOLS I - IV</t>
  </si>
  <si>
    <t>1996 International Geoscience and Remote Sensing Symposium (IGARSS 96) - Remote Sensing for a Sustainable Future</t>
  </si>
  <si>
    <t>MAY 21-31, 1996</t>
  </si>
  <si>
    <t>LINCOLN, NE</t>
  </si>
  <si>
    <t>UNIV WASHINGTON,APPL PHYS LAB,SEATTLE,WA 98195</t>
  </si>
  <si>
    <t>0-7803-3069-2</t>
  </si>
  <si>
    <t>INT GEOSCI REMOTE SE</t>
  </si>
  <si>
    <t>Remote Sensing</t>
  </si>
  <si>
    <t>BF96U</t>
  </si>
  <si>
    <t>WOS:A1996BF96U00300</t>
  </si>
  <si>
    <t>Lavrenov, I</t>
  </si>
  <si>
    <t>Remote sensing of ocean surface in the frontal zone</t>
  </si>
  <si>
    <t>WOS:A1996BF96U00476</t>
  </si>
  <si>
    <t>Rall, JAR; Abshire, JB</t>
  </si>
  <si>
    <t>Antarctic miniature lidar</t>
  </si>
  <si>
    <t>NASA,GODDARD SPACE FLIGHT CTR,LASER REMOTE SENSING BRANCH,GREENBELT,MD 20771</t>
  </si>
  <si>
    <t>National Aeronautics &amp; Space Administration (NASA); NASA Goddard Space Flight Center</t>
  </si>
  <si>
    <t>Abshire, James/I-2800-2013</t>
  </si>
  <si>
    <t>WOS:A1996BF96U00490</t>
  </si>
  <si>
    <t>Jezek, KC; Curlander, J; Norikane, L; Carsey, F; Crawford, JP; Wales, C; Muller, J</t>
  </si>
  <si>
    <t>RADARSAT: The Antarctic mapping project</t>
  </si>
  <si>
    <t>OHIO STATE UNIV,BYRD POLAR RES CTR,COLUMBUS,OH 43210</t>
  </si>
  <si>
    <t>WOS:A1996BF96U00566</t>
  </si>
  <si>
    <t>Williams, J</t>
  </si>
  <si>
    <t>Calibration of data from the Antarctic Mapping Mission</t>
  </si>
  <si>
    <t>UNIV ALASKA,INST GEOPHYS,ALASKA SAR FACIL,FAIRBANKS,AK 99775</t>
  </si>
  <si>
    <t>University of Alaska System; University of Alaska Fairbanks</t>
  </si>
  <si>
    <t>WOS:A1996BF96U00568</t>
  </si>
  <si>
    <t>Thomas, CH; Heygster, GC</t>
  </si>
  <si>
    <t>Individual weather correction for Antarctic sea-ice concentrations from SSM/I</t>
  </si>
  <si>
    <t>UNIV BREMEN,INST ENVIRONM PHYS,D-28334 BREMEN,GERMANY</t>
  </si>
  <si>
    <t>University of Bremen</t>
  </si>
  <si>
    <t>Heygster, Georg C./B-4928-2014</t>
  </si>
  <si>
    <t>Heygster, Georg/0000-0003-2232-7429</t>
  </si>
  <si>
    <t>WOS:A1996BF96U00570</t>
  </si>
  <si>
    <t>Gimmestad, GG; White, JR; Belenkii, MS</t>
  </si>
  <si>
    <t>Dainty, JC; Bissonnette, LR</t>
  </si>
  <si>
    <t>Design of an optical remote sensing system for measuring refractive turbulence in the Antarctic boundary layer</t>
  </si>
  <si>
    <t>IMAGE PROPAGATION THROUGH THE ATMOSPHERE</t>
  </si>
  <si>
    <t>PROCEEDINGS OF THE SOCIETY OF PHOTO-OPTICAL INSTRUMENTATION ENGINEERS (SPIE)</t>
  </si>
  <si>
    <t>Conference on Image Propagation Through the Atmosphere</t>
  </si>
  <si>
    <t>AUG 07-09, 1996</t>
  </si>
  <si>
    <t>DENVER, CO</t>
  </si>
  <si>
    <t>refractive turbulence; optical remote sensing</t>
  </si>
  <si>
    <t>GEORGIA INST TECHNOL,GEORGIA TECH RES INST,ATLANTA,GA 30332</t>
  </si>
  <si>
    <t>University System of Georgia; Georgia Institute of Technology</t>
  </si>
  <si>
    <t>SPIE - INT SOC OPTICAL ENGINEERING</t>
  </si>
  <si>
    <t>BELLINGHAM</t>
  </si>
  <si>
    <t>PO BOX 10, BELLINGHAM, WA 98227-0010</t>
  </si>
  <si>
    <t>0-8194-2216-9</t>
  </si>
  <si>
    <t>P SOC PHOTO-OPT INS</t>
  </si>
  <si>
    <t>10.1117/12.254170</t>
  </si>
  <si>
    <t>Remote Sensing; Optics</t>
  </si>
  <si>
    <t>BG61P</t>
  </si>
  <si>
    <t>WOS:A1996BG61P00022</t>
  </si>
  <si>
    <t>Papoff, P; Bocci, F; Onor, M</t>
  </si>
  <si>
    <t>Distribution of macro- and microcomponents in the water column of the Antarctic Ross Sea and in surface Antarctic snow</t>
  </si>
  <si>
    <t>INTERNATIONAL JOURNAL OF ENVIRONMENTAL ANALYTICAL CHEMISTRY</t>
  </si>
  <si>
    <t>Antarctica; sea water; snow; metals</t>
  </si>
  <si>
    <t>ATLANTIC-OCEAN; HEAVY-METALS; STRIPPING VOLTAMMETRY; TRACE-ELEMENTS; ELECTRODE; SELENIUM; VANADIUM; SAMPLES; BAY; ICE</t>
  </si>
  <si>
    <t>Sample of Antarctic Ross Sea water were collected during the 1990/91 Italian Antarctic expedition: near the coast (74 degrees 40' S, 164 degrees 07' E) both with and without pack ice above the water column, and in the open ocean (70 degrees 53' S, 177 degrees 21' E) at different depths. In addition to alkaline and alkaline-earth elements, Se(IV), total inorganic Se, V, Cd, Pb and Cu were determined along the water column depth. In the open sea the concentrations of the macro components increased by ca, 3% from 0 to 500 m in depth and then decreased lightly (1%) for all these analytes from 500 to 1500 m. Both soluble selenium (IV) and total inorganic Se, increased with increasing depth whereas the concentration of V was fairly constant when normalized to the sodium concentration of V. The dilution effect due to the pack ice under the water column could no longer be measured at a depth of 25 m. Surface snow samples collected during the same expedition at varying distances from the sea, showed that the ionic concentration ratios relating to sodium are from two to five times higher than in sea water for potassium, two to four times for calcium, six to ten for magnesium, about 10(4) for lead and cadmium, and 10(5) for copper. In particular, it was found that alkaline and alkaline-earth elements exhibited the highest concentrations at a station 10 Km from the sea (100 m a.s.l.) and the lowest ones at a station 10 Km from the sea (100 m a.s.l.). No precise correlation was generally found among the normalized concentrations of heavy metals at the various sampling stations. For instance, the highest concentrations of lead, cadmium and copper were found at the last station, they were about 2.5 or 9 times higher than in the former, according to whether absolute or relative (to sodium) concentrations were considered.</t>
  </si>
  <si>
    <t>UNIV PISA, DEPT CHEM, ANALYT CHEM SECT, VIA RISORGIMENTO 35, I-56126 PISA, ITALY.</t>
  </si>
  <si>
    <t>Onor, Massimo/GRS-8136-2022; Onor, Massimo/A-4382-2012</t>
  </si>
  <si>
    <t>Onor, Massimo/0000-0003-3023-1072</t>
  </si>
  <si>
    <t>0306-7319</t>
  </si>
  <si>
    <t>1029-0397</t>
  </si>
  <si>
    <t>INT J ENVIRON AN CH</t>
  </si>
  <si>
    <t>Int. J. Environ. Anal. Chem.</t>
  </si>
  <si>
    <t>10.1080/03067319608039805</t>
  </si>
  <si>
    <t>UU648</t>
  </si>
  <si>
    <t>WOS:A1996UU64800001</t>
  </si>
  <si>
    <t>Cini, R; Innocenti, ND; Loglio, G; Oppo, C; Orlandi, G; Stortini, AM; Tesei, U; Udisti, R</t>
  </si>
  <si>
    <t>Air-sea exchange: Sea salt and organic micro components in Antarctic snow</t>
  </si>
  <si>
    <t>Antarctic snow; air-sea interaction; marine aerosol; humic components; biogeochemical fractionation; pollutants</t>
  </si>
  <si>
    <t>PARTICULATE MATTER; HUMIC SUBSTANCES; WATER; ENVIRONMENT; TRANSPORT</t>
  </si>
  <si>
    <t>A characterization of surface active fluorescent organic matter (SAFOM) in Antarctic snow is carried out. Its Fulvic Acids (FA) nature is confirmed. Its enrichment in the smallest aerosol particles is shown. A tentative explanation of the presence of both natural and man-made organic microcomponents (SAFOM-interacting) is given in terms of marine aerosol transport. Their enrichment ratio appears of the same order as that of SAFOM, and their presence in the atmospheric particulate of marine origin supports the hypothesis on the transport of microcomponents in Antarctica ''via marine aerosol''.</t>
  </si>
  <si>
    <t>DIPARTIMENTO SANITA PUBBL,SEZ CHIM ANALIT,I-50121 FLORENCE,ITALY</t>
  </si>
  <si>
    <t>Cini, R (corresponding author), DIPARTIMENTO CHIM ORGAN UGO SCHIFF,LAB CHIM FIS TECN,VIA GINO CAPPONI 9,I-50121 FLORENCE,ITALY.</t>
  </si>
  <si>
    <t>Loglio, Giuseppe/0000-0002-5392-670X; Udisti, Roberto/0000-0003-4440-8238; Becagli, Silvia/0000-0003-3633-4849; Degli Innocenti, Nicoletta/0000-0001-7953-9882</t>
  </si>
  <si>
    <t>10.1080/03067319608039806</t>
  </si>
  <si>
    <t>WOS:A1996UU64800002</t>
  </si>
  <si>
    <t>Bettoli, MG; Cantelli, L; Queirazza, G; Roveri, M; Tositti, L; Tubertini, O; Valcher, S</t>
  </si>
  <si>
    <t>Distribution of Ra-226 in the Ross Sea - Antarctica</t>
  </si>
  <si>
    <t>Ra-226; Rn-222; Antarctic Ocean; liquid scintillation counting</t>
  </si>
  <si>
    <t>PACIFIC; ATLANTIC; OCEAN; BARIUM; RADON</t>
  </si>
  <si>
    <t>An improved procedure for the determination of Rn-222 and Ra-226 in seawater developed for easier on-board operations is presented. Data on the radioactive disequilibrium between the mentioned radionuclides as directly determined in the field can be greatly helpful in the study of the gas-exchange processes at the air-sea interface, especially as far as the Antarctic Ocean is concerned. The method employed has been preliminarly tested in laboratory on a set of seawater samples collected in the Ross Sea and Ra-226 data collected are discussed and compared to literature data.</t>
  </si>
  <si>
    <t>ENEL SPA,CTR ENVIRONM &amp; MAT RES,I-20132 MILAN,ITALY</t>
  </si>
  <si>
    <t>ENEL SpA</t>
  </si>
  <si>
    <t>Bettoli, MG (corresponding author), UNIV BOLOGNA,DEPT CHEM,ENVIRONM RADIOACT CTR,V SELMI 2,I-40126 BOLOGNA,ITALY.</t>
  </si>
  <si>
    <t>Tositti, Laura/L-3562-2016</t>
  </si>
  <si>
    <t>Tositti, Laura/0000-0002-1778-672X</t>
  </si>
  <si>
    <t>10.1080/03067319608039807</t>
  </si>
  <si>
    <t>WOS:A1996UU64800003</t>
  </si>
  <si>
    <t>Zoccolillo, L; Amendola, L; Tarallo, GA</t>
  </si>
  <si>
    <t>Halocarbons in Antarctic surface waters and snow</t>
  </si>
  <si>
    <t>Antarctica; natural water; snow; halocarbons</t>
  </si>
  <si>
    <t>III FUGACITY MODEL; CHEMICALS</t>
  </si>
  <si>
    <t>Surface and pit snow samples, collected from Terranova Bay area in Antarctica during the Italian expeditions of 1991-92 and 1992-93, were analysed, for halocarbons, namely tetrachloromethane, trichloroethylene and tetrachloroethylene. The results obtained (including those related with lake and ice water samples previously reported) were evaluated with respect to the worldwide distribution of these compounds and their diffusion to a global scale. Important innovations concerning sensitivity and reproducibility of the analytical method, are also reported.</t>
  </si>
  <si>
    <t>Zoccolillo, L (corresponding author), UNIV ROMA LA SAPIENZA,DIPARTIMENTO CHIM,P ALDO MORO 5,I-00185 ROME,ITALY.</t>
  </si>
  <si>
    <t>10.1080/03067319608026254</t>
  </si>
  <si>
    <t>UU787</t>
  </si>
  <si>
    <t>WOS:A1996UU78700001</t>
  </si>
  <si>
    <t>Bruner, F; Maione, M; Mangani, F</t>
  </si>
  <si>
    <t>New assessments on CFCs tropospheric concentration levels measured in Terra Nova Bay (Antarctica)</t>
  </si>
  <si>
    <t>chlorofluorocarbons; atmosphere; Antarctica; GC-ECD</t>
  </si>
  <si>
    <t>RESOLUTION MASS-SPECTROMETRY; HALOCARBONS; CHLOROFLUOROMETHANES; CALIBRATION; CHLORINE</t>
  </si>
  <si>
    <t>Data concerning tropospheric levels of some chlorofluorocarbons and other halogenated hydrocarbons are reported. These are referred to atmospheric samples collected during the 1993/94 Austral Summer Antarctic Campaign in Terra Nova Bay. Samples collected in Stainless Steel canisters were analyzed in our laboratory by gas chromatography-electron capture detection (GC-ECD). A comparison with data obtained in previous campaigns is reported as well.</t>
  </si>
  <si>
    <t>Bruner, F (corresponding author), UNIV URBINO, IST SCI CHIM, 6 PIAZZA RINASCIMENTO, I-61029 URBINO, PS, ITALY.</t>
  </si>
  <si>
    <t>Maione, Michela/0000-0002-2622-5772</t>
  </si>
  <si>
    <t>4 PARK SQUARE, MILTON PARK, ABINGDON OX14 4RN, OXON, ENGLAND</t>
  </si>
  <si>
    <t>10.1080/03067319608028138</t>
  </si>
  <si>
    <t>UT968</t>
  </si>
  <si>
    <t>WOS:A1996UT96800007</t>
  </si>
  <si>
    <t>Hines, GA; Bryan, PJ; Wasson, KM; McClintock, JB; Watts, SA</t>
  </si>
  <si>
    <t>Sex steroid metabolism in the Antarctic pteropod Clione antarctica (Mollusca: Gastropoda)</t>
  </si>
  <si>
    <t>INVERTEBRATE BIOLOGY</t>
  </si>
  <si>
    <t>androgen; progesterone; invertebrate; polar; endocrinology</t>
  </si>
  <si>
    <t>SNAIL LYMNAEA-STAGNALIS; MYTILUS-EDULIS; BIOSYNTHESIS; ANDROSTENEDIONE; HORMONE; TISSUES; GONAD</t>
  </si>
  <si>
    <t>The ability of the antarctic pteropod Clione antarctica (Mollusca: Gastropoda) to synthesize sex steroids from radiolabeled steroid precursors was examined in individuals sampled near the end of their observed reproductive season from McMurdo Sound, Antarctica. The precursors, H-3-progesterone and 3H-androstenedione, were absorbed and subsequently metabolized to produce several progestin and androgen metabolites, including 5 alpha-pregnane-3,20-dione, 3 beta-hydroxy-5 alpha-pregnan-20-one, 3 beta-hydroxy-4-pregnen-20-one, 5 alpha-androstane-3,17-dione, 3 beta-hydroxy-5 alpha-androstan-17-one (androsterone), and 3 beta-hydroxy-5 alpha-androstan-17-one (epiandrosterone). Synthesis or accumulation of testosterone and estradiol was not observed. At least 2 unidentified, water-soluble progestin metabolites were synthesized, as well as an unidentified esterified steroid. The metabolic accumulation of these steroidal compounds indicates that C. antarctica can produce potentially bioactive steroids. The activity of steroid metabolic enzymes in a polar species further indicates the universal capacity of invertebrates from various geographic regions to metabolize biologically relevant steroids.</t>
  </si>
  <si>
    <t>Hines, GA (corresponding author), UNIV ALABAMA,DEPT BIOL,BIRMINGHAM,AL 35294, USA.</t>
  </si>
  <si>
    <t>AMER MICROSCOPICAL SOC</t>
  </si>
  <si>
    <t>1077-8306</t>
  </si>
  <si>
    <t>INVERTEBR BIOL</t>
  </si>
  <si>
    <t>Invertebr. Biol.</t>
  </si>
  <si>
    <t>10.2307/3227042</t>
  </si>
  <si>
    <t>UJ968</t>
  </si>
  <si>
    <t>WOS:A1996UJ96800004</t>
  </si>
  <si>
    <t>Valbonesi, A</t>
  </si>
  <si>
    <t>Description of a new species of Aspidisca, Aspidisca terranovae sp n, from Antarctica (Ciliophora, Hypotrichida)</t>
  </si>
  <si>
    <t>ITALIAN JOURNAL OF ZOOLOGY</t>
  </si>
  <si>
    <t>Antarctic protozoa; ciliates; Aspidisca; taxonomy</t>
  </si>
  <si>
    <t>PROTOZOA; TAXONOMY; EUPLOTES</t>
  </si>
  <si>
    <t>A new species of Aspidisca, Aspidisca terranovae sp. n., was collected from sea ice and sand sediments of Terra Nova Bay (Ross Sea, Antarctica). It is characterized by: seven frontoventral cirri showing a 'polystyla-arrangement', five transverse cirri, a prominent peristomial spur, and a smooth dorsal surface carrying four kineties.</t>
  </si>
  <si>
    <t>Valbonesi, A (corresponding author), UNIV CAMERINO, DIPARTIMENTO BIOL MOL CELLULARE &amp; ANIM, VIA CAMERINI 2, I-62032 CAMERINO, ITALY.</t>
  </si>
  <si>
    <t>1125-0003</t>
  </si>
  <si>
    <t>1748-5851</t>
  </si>
  <si>
    <t>ITAL J ZOOL</t>
  </si>
  <si>
    <t>Ital. J. Zoolog.</t>
  </si>
  <si>
    <t>10.1080/11250009609356162</t>
  </si>
  <si>
    <t>WE303</t>
  </si>
  <si>
    <t>WOS:A1996WE30300015</t>
  </si>
  <si>
    <t>Gruzdev, AN; Makarov, OV</t>
  </si>
  <si>
    <t>Analysis of nonlinear variability in surface ozone concentration series observed in Antarctica</t>
  </si>
  <si>
    <t>TIME-SERIES; CLIMATE ATTRACTORS; WEATHER ATTRACTOR; SHORT TIMESCALES; CIRCULATION; DIMENSION; CHAOS</t>
  </si>
  <si>
    <t>The data from measurements of surface ozone concentrations and surface meteorological parameters at Antarctic stations Molodezhnaya and Mirnyi in spring 1987 and summer 1988 are analyzed. The correlation dimensions of the time series for the periods of developed cyclonic activity and the period of prevailing slope wind are calculated. The analysis reveals a fundamental difference in the dynamics of the variability of the surface ozone and the surface wind direction between the periods of cyclonic activity on the one hand and the period of slope wind on the other hand. In the first case, the values of the correlation dimension that correspond to diurnal cycles are founded to be about 1 for ozone and in the range from 1 to 2 for the wind direction. In the second case, the dynamics of variations of the surface ozone and the surface wind direction does not reveal any finite correlation dimension in the range of intra- and interdiurnal variability. It is supposed that the main mechanism of the discovered diurnal cycle of the surface ozone concentration with nocturnal maxima and daylight-hour minima is due to the diurnal rotation of the surface wind direction, namely, the nocturnal, enhancement of the circulation related to slope winds.</t>
  </si>
  <si>
    <t>Gruzdev, AN (corresponding author), RUSSIAN ACAD SCI,INST ATMOSPHER PHYS,PYZHEVSKII PER 3,MOSCOW 109017,RUSSIA.</t>
  </si>
  <si>
    <t>UC966</t>
  </si>
  <si>
    <t>WOS:A1996UC96600014</t>
  </si>
  <si>
    <t>Gow, AJ</t>
  </si>
  <si>
    <t>Arsenault, RJ; Cole, D; Gross, T; Sizek, H; Liaw, P; Parameswaran, S; Kostorz, G</t>
  </si>
  <si>
    <t>Validation of Weertman's theory of basal moraine formation by bottom freezing beneath polar ice sheets</t>
  </si>
  <si>
    <t>JOHANNES WEERTMAN SYMPOSIUM</t>
  </si>
  <si>
    <t>Johannes Weertman Symposium at the TMS Annual Meeting</t>
  </si>
  <si>
    <t>FEB 04-08, 1996</t>
  </si>
  <si>
    <t>ANAHEIM, CA</t>
  </si>
  <si>
    <t>Weertman [1] postulated on theoretical grounds that wet-bottomed ice sheets could, by refreezing of basal meltwater generated by geothermal and frictional heating, incorporate debris from the underlying bed. This freeze-in of basal moraine was offered as an alternative mechanism to that of shearing-in to explain the origin of so-called shear moraines at the margin of the Greenland Ice sheet. A viable test of Weertman's freeze-in hypothesis came several years later with the successful drilling to bedrock of the Antarctic Ice Sheet at Byrd Station. Penetration of the ice/rock interface at this location was accompanied by significant upwelling of water into the 2164-m-deep drill hole. The bottom 4.83 m of ice core from Byrd Station contained abundant stratified debris, testifying to episodic incorporation of bed sediment into the base of the Antarctic Ice Sheet. The nature and disposition of this basal moraine, together with stable isotope and entrapped gas analyses of the enclosing ice, are consistent only with a freeze-in mechanism as first postulated by Weertman. Formation of debris-laden ice in cores from the bottom of the Greenland Ice Sheet at Camp Century has also been attributed to freeze-in of bed sediment, further reinforcing the notion that it is the likely pre-dominant mechanism of basal moraine formation in ice sheets at their pressure melting points. However, at two other locations in Greenland, where the ice sheet is frozen to the bed, debris in the basal ice has been demonstrated to have originated as ground ice prior to the growth of the present day ice sheet.</t>
  </si>
  <si>
    <t>USA, Cold Reg Res &amp; Engn Lab, Hanover, NH 03755 USA</t>
  </si>
  <si>
    <t>Gow, AJ (corresponding author), USA, Cold Reg Res &amp; Engn Lab, 72 Lyme Rd, Hanover, NH 03755 USA.</t>
  </si>
  <si>
    <t>MINERALS, METALS &amp; MATERIALS SOC</t>
  </si>
  <si>
    <t>WARRENDALE</t>
  </si>
  <si>
    <t>184 THORN HILL RD, WARRENDALE, PA 15086-7514 USA</t>
  </si>
  <si>
    <t>0-87339-327-9</t>
  </si>
  <si>
    <t>Engineering, Mechanical; Materials Science, Multidisciplinary</t>
  </si>
  <si>
    <t>Engineering; Materials Science</t>
  </si>
  <si>
    <t>BM46G</t>
  </si>
  <si>
    <t>WOS:000078813700038</t>
  </si>
  <si>
    <t>Dempsey, JP</t>
  </si>
  <si>
    <t>Scale effects on the fracture of ice</t>
  </si>
  <si>
    <t>1ST-YEAR SEA-ICE; SALINE ICE; POLYCRYSTALLINE ICE; MODEL; MECHANICS; CRACKING; STRENGTH; CLOSURE; NOISE; STATE</t>
  </si>
  <si>
    <t>Over the last three decades, significant efforts have been made to understand sea ice deformation processes and the role of ice movement in the atmosphere-ice-ocean system. Applications include climate modeling heat budget analyses, forecasting ice conditions for icebreakers and ship navigation, the opening of the Northern Sea Route, ice loads on fixed and floating structures, ice gouging of the sea floor above buried well completions and pipelines (important for the offshore oil and gas industry), submarine surfacing through ice, aircraft landings on ice, winter sea- and ice-surface transportation and pollutant transport. Sea ice mechanics deals with essentially intact sea ice: in this discipline, descriptions of the motion and deformation of Arctic and Antarctic ice call for the development of physically based constitutive and fracture models over an enormous range in scale: 0.1 m - 100 km. Sea ice dynamics, on the other hand, deals with broken sea. ice: descriptions of the movement of an aggregate of ice floes call for accurate modeling of the way momentum is transferred through the sea/ice system, again over an enormous range in scale: 1 km (floe scale) - 500 km (basin scale). In sea ice mechanics, an emphasis on lab-scale (0.01 - 0.5 m) research contrasts with applications at the scale of order 1 km (ice -structure interaction, icebreaking) and important but undetermined upscaling questions. In ice dynamics. the general conclusion Is that continuum mechanics and rheological models can be used at scales above 10 km. Apparently, rheological models must be properly chosen for the scale of interest. Reliable rheological models that can accurately describe the internal resistance of an aggregate of ice flees are currently lacking, as is the ability to downscale and interface with knowledge at the scale of 1 km. Clearly, what science is done is set by an individual's decision to work at a certain scale. Intuitively, the study of sea ice is divided into the analysis of subsets of processes based on scale and their interactions with adjacent scales. However, the methodology differs dramatically at each scale, with little communication downscale or upscale. Certainly, the relative merits, limits and deficiencies oi the approaches at each scale are not well understood. This paper represents an attempt to look at the links between scales, from the persective of research completed at the 1 - 100 m scale.</t>
  </si>
  <si>
    <t>Clarkson Univ, Dept Civil &amp; Environm Engn, Potsdam, NY 13699 USA</t>
  </si>
  <si>
    <t>Clarkson University</t>
  </si>
  <si>
    <t>Dempsey, JP (corresponding author), Clarkson Univ, Dept Civil &amp; Environm Engn, Potsdam, NY 13699 USA.</t>
  </si>
  <si>
    <t>WOS:000078813700040</t>
  </si>
  <si>
    <t>Bythrow, PF</t>
  </si>
  <si>
    <t>Air Force programs at APL</t>
  </si>
  <si>
    <t>JOHNS HOPKINS APL TECHNICAL DIGEST</t>
  </si>
  <si>
    <t>The Applied Physics Laboratory is engaged in several diverse projects for the U,S. Air Force. These programs, which are distributed among various Laboratory departments, include Flare Genesis, an Antarctic balloon mission to study the solar magnetic field, and Defense Suppression, a program to test, evaluate, and recommend improvements to the High-Speed Antiradiation Missile. Given the Laboratory's longstanding and fruitful contributions to Air Force technology, such efforts are likely to continue.</t>
  </si>
  <si>
    <t>Bythrow, PF (corresponding author), JOHNS HOPKINS UNIV,APPL PHYS LAB,DEPT SPACE,JOHNS HOPKINS RD,LAUREL,MD 20723, USA.</t>
  </si>
  <si>
    <t>JOHNS HOPKINS UNIV</t>
  </si>
  <si>
    <t>LAUREL</t>
  </si>
  <si>
    <t>APPLIED PHYSICS LABORATORY ATTN: MANAGING EDITOR JOHN HOPKINS RD, BLDG 1-E254, LAUREL, MD 20723-6099</t>
  </si>
  <si>
    <t>0270-5214</t>
  </si>
  <si>
    <t>J HOPKINS APL TECH D</t>
  </si>
  <si>
    <t>Johns Hopkins APL Tech. Dig.</t>
  </si>
  <si>
    <t>TM172</t>
  </si>
  <si>
    <t>WOS:A1996TM17200012</t>
  </si>
  <si>
    <t>Palmer, JR; Rishbeth, H; Jones, GOL; Williams, PJS</t>
  </si>
  <si>
    <t>A statistical study of polar mesosphere summer echoes observed by EISCAT</t>
  </si>
  <si>
    <t>6th International EISCAT Workshop</t>
  </si>
  <si>
    <t>SEP 27-OCT 01, 1993</t>
  </si>
  <si>
    <t>ANDENES, NORWAY</t>
  </si>
  <si>
    <t>RADAR ECHOES; POKER-FLAT; MHZ RADAR; CHARGED AEROSOLS; MESOPAUSE REGION; ALASKA; BACKSCATTER; SCATTER; DENSITY; FIELD</t>
  </si>
  <si>
    <t>A comprehensive survey of data on 'Polar Mesosphere Summer Echoes', observed by the EISCAT VHF radar during 1988-1993, confirms that (1) these echoes are a summer phenomenon, with a season lasting from June to August; (2) PMSE occur most frequently around noon and midnight, and thus follow a semidiurnal pattern; (3) PMSE occur at a mean height of 85 +/- 2 km; (4) there is often a good correlation between the vertical Doppler velocity and the rate of change of echo height, which suggests that the echoing structures move bodily, perhaps in response to gravity waves. Previous results on the lack of correlation between the occurrence of PMSE and noctilucent clouds are reinforced.</t>
  </si>
  <si>
    <t>UNIV WALES,DEPT PHYS,ABERYSTWYTH SY23 3BZ,DYFED,WALES; BRITISH ANTARCTIC SURVEY,CAMBRIDGE CB3 0ET,ENGLAND</t>
  </si>
  <si>
    <t>Aberystwyth University; UK Research &amp; Innovation (UKRI); Natural Environment Research Council (NERC); NERC British Antarctic Survey</t>
  </si>
  <si>
    <t>Palmer, JR (corresponding author), UNIV SOUTHAMPTON,DEPT PHYS,SOUTHAMPTON SO17 1BJ,HANTS,ENGLAND.</t>
  </si>
  <si>
    <t>10.1016/0021-9169(95)00038-0</t>
  </si>
  <si>
    <t>TQ788</t>
  </si>
  <si>
    <t>WOS:A1996TQ78800025</t>
  </si>
  <si>
    <t>Blagoveshchenskaya, NF; Troshichev, OA</t>
  </si>
  <si>
    <t>Ionospheric phenomena produced by modification experiments</t>
  </si>
  <si>
    <t>POWER RADIO-WAVES</t>
  </si>
  <si>
    <t>Ionospheric modifications produced by powerful high frequency radio waves are studied using the method of held-aligned scattering of diagnostic HF radio signals. Experimental data have been obtained in the course of two ionospheric healing campaigns carried out in November 1983-February 1984 and in May 1993 on the radio paths Kiev-Vasilsursk-St Petersburg and Krasnodar-Vasilsursk-St Petersburg. Observations of HF scattered signals have been made by the Doppler spectrum method with high time resolution. Analysis of the experimental data shows the appearance of quasiperiodic variations in Doppler frequency shift, f(d), with periods of 30-60 s during the hearing cycles. Powerful HF waves are assumed to excite the Alfven resonator, generating oscillations of the magnetic field lines in the heated region and giving rise to artificial f(d) variations and magnetic pulsations. In the case of countinuous action of the powerful HF transmitter, artificial ionospheric waves are sometimes generated with periods corresponding to medium-scale travelling ionospheric disturbances (12-25 min), representative of internal gravity waves.</t>
  </si>
  <si>
    <t>Blagoveshchenskaya, Nataly F./S-4342-2017; Blagoveshchenskaya, Nataly/AAE-4093-2022</t>
  </si>
  <si>
    <t>Blagoveshchenskaya, Nataly F./0000-0003-1752-3273; Blagoveshchenskaya, Nataly/0000-0003-1752-3273</t>
  </si>
  <si>
    <t>10.1016/0021-9169(95)00044-5</t>
  </si>
  <si>
    <t>WOS:A1996TQ78800031</t>
  </si>
  <si>
    <t>Panegrossi, G; Fua, D; Fiocco, G</t>
  </si>
  <si>
    <t>A 1-D model of the formation and evolution of Polar Stratospheric Clouds</t>
  </si>
  <si>
    <t>polar stratospheric clouds; computer model; South Pole; HNO3 and H2O depletion; water vapor profiles; backscattering</t>
  </si>
  <si>
    <t>ANTARCTIC OZONE HOLE; LIDAR OBSERVATIONS; WATER-VAPOR; SOUTH-POLE; NUCLEATION; PARTICLES; AEROSOL; CONDENSATION; TEMPERATURE; CHEMISTRY</t>
  </si>
  <si>
    <t>A 1-D model of the formation and seasonal evolution of Polar Stratospheric Clouds (PSCs) is described. The model considers PSCs of types 1 and 2 in the vertical range from 8 to 30 km and utilizes real temperature data. The micro-physical processes included in the model are the heterogeneous nucleation and condensation (or evaporation), while sedimentation, gas diffusion and vertical wind velocity are the processes responsible for transport. Model simulations have been compared with PSC data obtained by lidar at the South Pole: results for the winter 1990 are discussed. The different contribution of type 1 and type 2 PSCs to the measured backscattering coefficient has been evidenced. In the simulations, layers of NAT particles form when low values of the backscattering coefficient are measured; similarly, ice particles form when sharper and rapidly changeable structures with higher values of the backscattering coefficient are observed. Significant results on the condensation and depletion of HNO3 and H2O are presented. Water vapor profiles measured during winter 1990 are reproduced quite well.</t>
  </si>
  <si>
    <t>CNR,IFA,I-00144 ROME,ITALY</t>
  </si>
  <si>
    <t>Panegrossi, G (corresponding author), UNIV ROMA LA SAPIENZA,DEPT PHYS,PLE ALDO MORO 5,I-00185 ROME,ITALY.</t>
  </si>
  <si>
    <t>Panegrossi, Giulia/C-5702-2015</t>
  </si>
  <si>
    <t>Panegrossi, Giulia/0000-0002-5170-7087</t>
  </si>
  <si>
    <t>10.1007/BF00058702</t>
  </si>
  <si>
    <t>TU213</t>
  </si>
  <si>
    <t>WOS:A1996TU21300002</t>
  </si>
  <si>
    <t>Davey, MC; EllisEvans, JC</t>
  </si>
  <si>
    <t>The influence of water content on the light climate within Antarctic mosses characterized using an optical microprobe</t>
  </si>
  <si>
    <t>JOURNAL OF BRYOLOGY</t>
  </si>
  <si>
    <t>attenuation spectra; Antarctica; bryophytes; dehydration effects; light penetration; optical microprobes; productivity</t>
  </si>
  <si>
    <t>SCALAR IRRADIANCE; SEDIMENTS</t>
  </si>
  <si>
    <t>The light climate within wet and dry samples of ten mosses from the maritime Antarctic was determined using a computer-controlled optical microprobe system. Irradiances decreased with increasing depth within the moss. The rate of attenuation varied greatly between replicates reflecting the heterogeneity of the moss macro-structure. Attenuation maxima were observed at wavelengths corresponding to the peaks of chlorophyll absorption around 675 nm and below 450 nm, although the inter-wavelength differences were small compared to the inter-replicate variation. Wide inter-specific variations in light penetration were observed. These were dependent upon a number of factors, of which the most important appeared to be stem orientation, with stem density, leaf size and orientation and pigment content possibly also affecting light absorption. In most mosses the inter-wavelength variation was lost and the depth of light penetration was increased on drying. The degree to which light penetration changed on dehydration was dependent upon the relative effects of structural and pigment changes. It is suggested that, as drying occurs, the increased penetration of light into the moss increases the photosynthetic potential of deeper layers, and hence reduces the loss of productivity by the moss.</t>
  </si>
  <si>
    <t>Davey, MC (corresponding author), BRITISH ANTARCTIC SURVEY, NERC, MADINGLEY RD, CAMBRIDGE CB3 0ET, ENGLAND.</t>
  </si>
  <si>
    <t>0373-6687</t>
  </si>
  <si>
    <t>1743-2820</t>
  </si>
  <si>
    <t>J BRYOL</t>
  </si>
  <si>
    <t>J. Bryol.</t>
  </si>
  <si>
    <t>10.1179/jbr.1996.19.2.235</t>
  </si>
  <si>
    <t>WK008</t>
  </si>
  <si>
    <t>WOS:A1996WK00800003</t>
  </si>
  <si>
    <t>Seppelt, RD</t>
  </si>
  <si>
    <t>A re-examination of Ditrichum immersum van Zanten</t>
  </si>
  <si>
    <t>bryophytes; Ditrichum; Ditrichaceae; morphology; peristome; spores; subantarctic</t>
  </si>
  <si>
    <t>An amended description of Ditrichum immersum, incorporating details of peristome and spore morphology, is given. Vegetative morphology, peristome features and spore morphology are compared to D. strictum, to which it appears closely related. The unusual occurrence of polysety is reported in a specimen of D. immersum from Heard Island.</t>
  </si>
  <si>
    <t>W S MANEY AND SON LTD</t>
  </si>
  <si>
    <t>LEEDS</t>
  </si>
  <si>
    <t>HUDSON ROAD, LEEDS, W YORKSHIRE, ENGLAND LS9 7DL</t>
  </si>
  <si>
    <t>10.1179/jbr.1996.19.2.267</t>
  </si>
  <si>
    <t>WOS:A1996WK00800006</t>
  </si>
  <si>
    <t>Harder, TC; Harder, M; Vos, H; Kulonen, K; KennedyStoskopf, S; Liess, B; Appel, MJG; Osterhaus, ADME</t>
  </si>
  <si>
    <t>Characterization of phocid herpesvirus-1 and -2 as putative alpha- and gammaherpesviruses of North American and European pinnipeds</t>
  </si>
  <si>
    <t>JOURNAL OF GENERAL VIROLOGY</t>
  </si>
  <si>
    <t>SEQUENCE-ANALYSIS; ANTARCTIC SEALS; GLYCOPROTEIN-B; VITULINA; GENE; IDENTIFICATION; ANTIBODIES</t>
  </si>
  <si>
    <t>To study the relationships between herpesviruses recently isolated from different pinniped species, antigenic and genetic analyses were performed. First, herpesviruses isolated from North American harbour seals (Phoca vitulina), a Californian sea lion (Zalophus californianus) and a European grey seal (Halichoerus grypus) were examined in an enzyme immunoassay (EIA) with a panel of monoclonal antibodies which had previously been shown to allow typing of herpesviruses from European harbour seals into two distinct virus types: phocid herpesvirus type-1 and type-2 (PhHV-1 and PhHV-2). The EIA data showed that all but one of the isolates from seals ranging in United States coastal waters were PhHV-2-like while the European grey seal herpesvirus was PhHV-1-like. Genetic characterization was facilitated by PCR analysis using primers based on conserved regions of the glycoprotein B and D (gB and gD) genes of the antigenically closely related canid (CHV) and felid (FHV) herpesviruses. Specific amplified products were obtained with five isolates antigenically characterized as PhHV-1-like but not with five PhHV-2-like isolates. Sequence analysis of the PCR products confirmed greatest similarity to members of the genus Varicellovirus of the Alphaherpesvirinae and in particular to CHV. Sequence analysis of two EcoRI fragments of the PhHV-2 genome (European isolate 7848) revealed greatest similarity to gammaherpesviruses and in particular equine herpesvirus-2. Although an unambiguous subgrouping was not feasible, this is the first evidence that PhHV-2 may be a putative gammaherpesvirus of pinnipeds.</t>
  </si>
  <si>
    <t>ERASMUS UNIV ROTTERDAM, DEPT VIROL, 3000 DR ROTTERDAM, NETHERLANDS; SEAL REHABIL &amp; RES CTR, 9968 AG PIETERBUREN, NETHERLANDS; NATL VET INST, DEPT VIROL, SF-00101 HELSINKI, FINLAND; N CAROLINA STATE UNIV, COLL VET MED, NCSU, PYLON RES LAB, RALEIGH, NC 27606 USA; HANNOVER SCH VET MED, INST VIROL, D-30559 HANNOVER, GERMANY; CORNELL UNIV, COLL VET MED, JAMES A BAKER INST ANIM HLTH, ITHACA, NY 14853 USA</t>
  </si>
  <si>
    <t>Erasmus University Rotterdam; Erasmus University Rotterdam - Excl Erasmus MC; North Carolina State University; University of Veterinary Medicine Hannover; Cornell University</t>
  </si>
  <si>
    <t>Harder, Timm/AAE-2932-2019</t>
  </si>
  <si>
    <t>Harder, Timm/0000-0003-2387-378X</t>
  </si>
  <si>
    <t>MICROBIOLOGY SOC</t>
  </si>
  <si>
    <t>14-16 MEREDITH ST, LONDON, ENGLAND</t>
  </si>
  <si>
    <t>0022-1317</t>
  </si>
  <si>
    <t>1465-2099</t>
  </si>
  <si>
    <t>J GEN VIROL</t>
  </si>
  <si>
    <t>J. Gen. Virol.</t>
  </si>
  <si>
    <t>10.1099/0022-1317-77-1-27</t>
  </si>
  <si>
    <t>Biotechnology &amp; Applied Microbiology; Virology</t>
  </si>
  <si>
    <t>TP215</t>
  </si>
  <si>
    <t>WOS:A1996TP21500004</t>
  </si>
  <si>
    <t>Nakamura, R; Kokubun, S; Kamide, Y; Yamamoto, T; Frank, LA; Paterson, WR; FriisChristensen, E; Hayashi, K; Iyemori, T; Yumoto, K; Luhr, H; Troshichev, OA</t>
  </si>
  <si>
    <t>Observations of the magnetosheath near the nominal tail axis during the geomagnetic storm of January 25, 1993</t>
  </si>
  <si>
    <t>JOURNAL OF GEOMAGNETISM AND GEOELECTRICITY</t>
  </si>
  <si>
    <t>Symposium 213/303 of IAGA on the Dynamics of the Magnetotail and the High-Latitude Nightside Ionosphere</t>
  </si>
  <si>
    <t>JUL 03-04, 1995</t>
  </si>
  <si>
    <t>BOULDER, CO</t>
  </si>
  <si>
    <t>GLOBAL MAGNETOHYDRODYNAMIC SIMULATION; INTERPLANETARY MAGNETIC-FIELD; SOLAR-WIND CONTROL; DISTANT MAGNETOTAIL; ISEE-3; MAGNETOSPHERE; SUBSTORMS</t>
  </si>
  <si>
    <t>This paper reports plasma and field changes associated with magnetosheath encounters by GEOTAIL near the center of the tail axis at a down tail distance of X = -94 R(E) during the main phase of a weak geomagnetic storm on January 25, 1993. The magnetosheath entries of the satellite occurred in conjunction with an enhancement in the total pressure, having a temporal scale between 2 and 18 minutes. It is suggested that temporal and/or local structures in the solar wind such as pressure pulses caused these brief encounters. Assuming the flow direction in the magnetosheath to be parallel to the magnetotail boundary, we estimate the tail magnetic flux and the dimension of the tail for the encounter events. It is shown that solar wind variations: which generate geomagnetic storms, alter significantly the orientation as well as the size of the distant tail, such that the magnetosheath can be observed even near the center of the ''average'' tail.</t>
  </si>
  <si>
    <t>INST SPACE &amp; ASTRONAUT SCI,SAGAMIHARA,KANAGAWA 229,JAPAN; UNIV IOWA HOSP &amp; CLIN,DEPT PHYS &amp; ASTRON,IOWA CITY,IA 52242; DANISH METEOROL INST,DK-2100 COPENHAGEN,DENMARK; UNIV TOKYO,DEPT EARTH &amp; PLANETARY PHYS,BUNKYO KU,TOKYO 113,JAPAN; KYOTO UNIV,DATA ANAL CTR GEOMAGNETISM &amp; SPACE MAGNETISM,KYOTO 606,JAPAN; KYUSHU UNIV,DEPT PHYS,FUKUOKA 810,JAPAN; TECH UNIV CAROLO WILHELMINA BRAUNSCHWEIG,INST GEOPHYS &amp; METEOROL,D-38106 BRAUNSCHWEIG,GERMANY; ARCTIC &amp; ANTARCTIC RES INST,DEPT GEOPHYS,ST PETERSBURG 191104,RUSSIA</t>
  </si>
  <si>
    <t>Japan Aerospace Exploration Agency (JAXA); Institute of Space &amp; Astronautical Science (ISAS); University of Iowa; Danish Meteorological Institute DMI; University of Tokyo; Kyoto University; Kyushu University; Braunschweig University of Technology; Arctic &amp; Antarctic Research Institute</t>
  </si>
  <si>
    <t>Nakamura, R (corresponding author), NAGOYA UNIV,SOLAR TERR ENVIRONM LAB,TOYOKAWA,AICHI 442,JAPAN.</t>
  </si>
  <si>
    <t>Nakamura, Rumi/I-7712-2013; Paterson, William R/F-5684-2012</t>
  </si>
  <si>
    <t>Nakamura, Rumi/0000-0002-2620-9211;</t>
  </si>
  <si>
    <t>TERRA SCIENTIFIC PUBL CO</t>
  </si>
  <si>
    <t>302 JIYUGAOKA-KOMATSU BLDG 24-17 MIDORIGAOKA 2-CHOME, TOKYO TOKYO 152, JAPAN</t>
  </si>
  <si>
    <t>0022-1392</t>
  </si>
  <si>
    <t>J GEOMAGN GEOELECTR</t>
  </si>
  <si>
    <t>J. Geomagn. Geoelectr.</t>
  </si>
  <si>
    <t>10.5636/jgg.48.577</t>
  </si>
  <si>
    <t>VC564</t>
  </si>
  <si>
    <t>WOS:A1996VC56400010</t>
  </si>
  <si>
    <t>Osada, K; Matsunaga, K; Mori, I; Iwasaka, Y; Yoshikawa, K</t>
  </si>
  <si>
    <t>Ionic constituents in surface snow samples obtained by Antarctic walk expedition, summer of 1992/93</t>
  </si>
  <si>
    <t>PRECIPITATION; STRATOSPHERE; PLATEAU; NITRATE; SULFATE; SULFUR; MAWSON</t>
  </si>
  <si>
    <t>Surface snows were daily sampled by a traverse team of Antarctic Walk Expedition from Patriot Hills (80 degrees 21' S, 81 degrees 36' W) west Antarctica, to South Pole (ca. 1,080 km away) between November 1992 and January 1993. To study spatial- and temporal-variations in snow chemistry, surface and fallen snow samples were also taken daily at a base camp near Patriot Hills for the same period of the traverse trip. Sea-salts components (Na+, Cl- and Mg2+) showed constantly lower concentration levels in higher inland and southern locations. Spatial variations of methanesulfonate (MSA) and SO42- concentration levels showed nearly parallel and similar variations to sea-salts profiles but were still variable at inland locations. A comparison between the base camp and the traverse data set suggested an unique source-transportation process for NO3- in higher inland of Antarctica.</t>
  </si>
  <si>
    <t>HOKKAIDO UNIV, GRAD SCH ENVIRONM EARTH SCI, SAPPORO, HOKKAIDO 060, JAPAN</t>
  </si>
  <si>
    <t>Hokkaido University</t>
  </si>
  <si>
    <t>NAGOYA UNIV, SOLAR TERR ENVIRONM LAB, NAGOYA, AICHI 46401, JAPAN.</t>
  </si>
  <si>
    <t>; Osada, Kazuo/I-6395-2014</t>
  </si>
  <si>
    <t>Yoshikawa, Kenji/0000-0001-5935-2041; Osada, Kazuo/0000-0003-3100-5835</t>
  </si>
  <si>
    <t>2003 SANSEI JIYUGAOKA HAIMU, 5-27-19 OKUSAWA, SETAGAYA-KU, TOKYO, 158-0083, JAPAN</t>
  </si>
  <si>
    <t>10.5636/jgg.48.1189</t>
  </si>
  <si>
    <t>WD683</t>
  </si>
  <si>
    <t>WOS:A1996WD68300009</t>
  </si>
  <si>
    <t>Yumoto, K; Matsuoka, H; Osaki, H; Shiokawa, K; Tanaka, Y; Kitamura, TI; Tachihara, H; Shinohara, M; Solovyev, SI; Makarov, GA; Vershinin, EF; Buzevich, AV; Manurung, SL; Sobari, O; Ruhimat, M; Sukmadradjat; Morris, RJ; Fraser, BJ; Menk, FW; Lynn, KJW; Cole, DG; Kennewell, JA; Olson, JV; Akasofu, SI</t>
  </si>
  <si>
    <t>North/south asymmetry of sc/si magnetic variations observed along the 210 degrees magnetic meridian</t>
  </si>
  <si>
    <t>COMOSM Symposium</t>
  </si>
  <si>
    <t>FEB 09-11, 1995</t>
  </si>
  <si>
    <t>NAGOYA UNIVERSITY, NAGOYA, JAPAN</t>
  </si>
  <si>
    <t>NAGOYA UNIVERSITY</t>
  </si>
  <si>
    <t>Magnetic field data from the 210 degrees magnetic meridian chain of stations have been analyzed to examine which component of the DL and DP fields dominates main impulses of sc and si observed on the ground. The DL and DP fields correspond to transfer processes from the magnetopause through the magnetosphere to the Earth's surface and through the polar ionosphere into the equatorial ionosphere, respectively. Northern and Southern Hemisphere asymmetry of sc and si disturbances appears at low and middle latitudes. Amplitude ranges of the sc and si main impulses observed at low-latitude conjugate pairs (L = 2.1 and 1.6) in the summer hemisphere are about twice as wide as those in the winter hemisphere. The equatorial enhancement of sc and si main impulses can be seen at Yap island (Phi = -0.3 degrees) during the daytime at 0600-1800 LT. These observational facts can be interpreted by invoking an asymmetry in the Northern and Southern Hemisphere twin-vortex-type ionospheric currents driven by the DP field, i.e., by invoking enhanced ionospheric conductivities in the summer hemisphere. The instantaneous penetration of sc and si-associated DP fields through the ionosphere from the polar region to the equator must play an important role in the energy transfer of sc and si disturbances from the solar-wind region to the magnetic equator.</t>
  </si>
  <si>
    <t>NAGOYA UNIV, SOLAR TERR ENVIRONM LAB, TOYOKAWA, AICHI 442, JAPAN; INST COSMOPHYS RES &amp; AERON, YAKUTSK 677891, RUSSIA; INST COSMOPHYS RES &amp; RADIOWAVES PROPAGAT, KAMCHATKA 684034, RUSSIA; NATL INST AERONAUT &amp; SPACE, IRDC, BANDUNG 40173, INDONESIA; AUSTRALIAN ANTARCTIC DIV, KINGSTON, TAS 7050, AUSTRALIA; UNIV NEWCASTLE, DEPT PHYS, NEWCASTLE, NSW 2308, AUSTRALIA; DEF SCI &amp; TECHNOL ORG, ELECT RES LAB, SALISBURY, SA 5108, AUSTRALIA; DAS, IPS RADIO &amp; SPACE SERV, CHATSWOOD, NSW 2057, AUSTRALIA; UNIV ALASKA, INST GEOPHYS, FAIRBANKS, AK 99775 USA; KYUSHU UNIV, DEPT EARTH &amp; PLANETARY SCI, FUKUOKA 81281, JAPAN</t>
  </si>
  <si>
    <t>Nagoya University; Russian Academy of Sciences; Shafer Institute of Cosmophysical Research &amp; Aeronomy, Siberian Branch of the Russian Academy of Sciences; National Research &amp; Innovation Agency of Indonesia (BRIN); National Institute of Aeronautics &amp; Space of Indonesia (LAPAN); Australian Antarctic Division; University of Newcastle; Defence Science &amp; Technology; University of Alaska System; University of Alaska Fairbanks; Kyushu University</t>
  </si>
  <si>
    <t>Makarov, Georgy A./I-3528-2018; Makarov, Georgy A./IZD-9972-2023; Menk, Frederick/A-2640-2009</t>
  </si>
  <si>
    <t>Makarov, Georgy A./0000-0003-1076-7785; Menk, Frederick/0000-0002-1154-6223</t>
  </si>
  <si>
    <t>10.5636/jgg.48.1333</t>
  </si>
  <si>
    <t>WK769</t>
  </si>
  <si>
    <t>WOS:A1996WK76900006</t>
  </si>
  <si>
    <t>Joughin, I; Winebrenner, D; Fahnestock, M; Kwok, R; Krabill, W</t>
  </si>
  <si>
    <t>Measurement of ice-sheet topography using satellite radar interferometry</t>
  </si>
  <si>
    <t>JOURNAL OF GLACIOLOGY</t>
  </si>
  <si>
    <t>SYNTHETIC APERTURE RADARS; BALANCE</t>
  </si>
  <si>
    <t>Detailed digital elevation models (DEMs) do not exist for much of the Greenland and Antarctic ice sheets. Radar altimetry is at present the primary, in many cases the only, source of topographic data over the ice sheers, but the horizontal resolution of such data is coarse. Satellite-radar interferometry uses the phase difference between pairs of synthetic aperture radar (SAR) images to measure both ice-sheet topography and surface displacement. We have applied this technique using ERS-1 SAR data to make detailed (i.e. 80 m horizontal resolution) maps of surface topography in a 100 km by 300 km strip in West Greenland, extending northward from just above Jakobshavns Isbrae. Comparison with a 76 km long line of airborne laser-altimeter data shows that we have achieved a relative accuracy of 2.5 m along the profile. These observations provide a detailed view of dynamically supported topography near the margin of an ice sheet. In the final section we compare our estimate of topography with phase contours due to motion, and confirm our earlier analysis concerning vertical ice-sheet motion and complexity in ERS-1 SXR interferograms.</t>
  </si>
  <si>
    <t>UNIV WASHINGTON,APPL PHYS LAB,SEATTLE,WA 98105; UNIV MARYLAND,DEPT METEOROL,JGESS,COLLEGE PK,MD 20742; NASA,GODDARD SPACE FLIGHT CTR,OBSERVAT SCI BRANCH,WALLOPS FLIGHT FACIL,WALLOPS ISL,VA 23337</t>
  </si>
  <si>
    <t>University of Washington; University of Washington Seattle; University System of Maryland; University of Maryland College Park; National Aeronautics &amp; Space Administration (NASA); NASA Goddard Space Flight Center; Wallops Flight Facility</t>
  </si>
  <si>
    <t>Joughin, I (corresponding author), CALTECH,JET PROP LAB,4800 OAK GROVE DR,PASADENA,CA 91109, USA.</t>
  </si>
  <si>
    <t>Fahnestock, Mark A/N-2678-2013; Kwok, Ron/A-9762-2008; Joughin, Ian R/A-2998-2008; Joughin, Ian/AAR-7778-2021; Kwok, Ronald/L-3968-2019</t>
  </si>
  <si>
    <t>Kwok, Ron/0000-0003-4051-5896; Joughin, Ian R/0000-0001-6229-679X; Joughin, Ian/0000-0001-6229-679X; Kwok, Ronald/0000-0003-4051-5896</t>
  </si>
  <si>
    <t>INT GLACIOL SOC</t>
  </si>
  <si>
    <t>0022-1430</t>
  </si>
  <si>
    <t>J GLACIOL</t>
  </si>
  <si>
    <t>J. Glaciol.</t>
  </si>
  <si>
    <t>10.3189/S0022143000030483</t>
  </si>
  <si>
    <t>UF208</t>
  </si>
  <si>
    <t>WOS:A1996UF20800002</t>
  </si>
  <si>
    <t>West, RD; Winebrenner, DP; Tsang, L; Rott, H</t>
  </si>
  <si>
    <t>Microwave emission from density-stratified Antarctic firn at 6 cm wavelength</t>
  </si>
  <si>
    <t>Previous observations have shown spatial covariances between microwave emission from Antarctic firn at 6 cm wavelength, physical firn temperature and firn-density stratification. Such observations motivate us to understand the physics underlying such covariances and, based on the understanding, to develop estimation methods for firn temperature and layering parameters. We present here a model for 6 cm emission from firn in which density, and therefore dielectric permittivity, varies randomly in discrete layers with mean thicknesses on the order of centimeters. The model accounts for depth profiles of the physical temperature, mean density and variance of random density fluctuations from layer to layer. We also present a procedure to estimate emission-model input parameters objectively from in situ density-profile observations, as well as uncertainties in the input parameters and corresponding uncertainties, as well as uncertainties in the input parameters and corresponding uncertainties in theoretical brightness-temperature predictions. We compare emission-model predictions with ground-based observations at four diverse sites in Antarctica which span a range of accumulation rates and other parameters. We use coincident characterization data to estimate model inputs. At two sites, layered-medium emission-model predictions based on the most probable input parameters (i.e. with no model tuning) agree with observations to within 3.5% for incidence angles less than or equal to 50 degrees. Corresponding figures for the other two sites are 7.5% and 10%. However, uncertainties in the input parameters are substantial due to the limited length and depth resolution of the characterization data. Uncertainties in brightness-temperature predictions are correspondingly substantial. Thus brightness-temperature predictions for the last-mentioned sites based on only slightly less probable input parameters are also in close agreement with observations. The significance of agreements and discrepancies could be clarified using characterization measurements with finer depth resolution.</t>
  </si>
  <si>
    <t>UNIV WASHINGTON, APPL PHYS LAB, SEATTLE, WA 98195 USA; UNIV WASHINGTON, DEPT ELECT ENGN, SEATTLE, WA 98195 USA; UNIV INNSBRUCK, INST METEOROL &amp; GEOPHYS, A-6020 INNSBRUCK, AUSTRIA</t>
  </si>
  <si>
    <t>University of Washington; University of Washington Seattle; University of Washington; University of Washington Seattle; University of Innsbruck</t>
  </si>
  <si>
    <t>West, RD (corresponding author), UNIV WASHINGTON, DEPT ELECT ENGN, SEATTLE, WA 98195 USA.</t>
  </si>
  <si>
    <t>LENSFIELD RD, CAMBRIDGE CB2 1ER, ENGLAND</t>
  </si>
  <si>
    <t>10.3189/S0022143000030537</t>
  </si>
  <si>
    <t>WOS:A1996UF20800007</t>
  </si>
  <si>
    <t>Alley, RB; Woods, GA</t>
  </si>
  <si>
    <t>Impurity influence on normal grain growth in the GISP2 ice core, Greenland</t>
  </si>
  <si>
    <t>C-AXIS FABRICS; YOUNGER DRYAS; ANTARCTIC ICE; CRYSTAL SIZE; POLAR ICE; AGE ICE; RECORD; ACCUMULATION; HOLOCENE; SHEET</t>
  </si>
  <si>
    <t>Intercept analysis of approximately bi-yearly vertical thin sections from the upper part of the GISP2 ice core, central Greenland, shows that grain-size ranges increase with increasing age. This demonstrates that something in the ice affects grain-growth rates, and that grain-size cannot be used directly in paleothermometry as has been proposed. Correlation of grain-growth rates to chemical and isotopic data indicates slower growth in ice with higher impurity concentrations, and especially slow growth in ''forest-fire'' layers containing abundant ammonium; however, the impurity/grain-growth relations are quite noisy. Little correlation is found between growth rate and isotopic composition of ice.</t>
  </si>
  <si>
    <t>PENN STATE UNIV,DEPT GEOSCI,UNIVERSITY PK,PA 16802</t>
  </si>
  <si>
    <t>Pennsylvania Commonwealth System of Higher Education (PCSHE); Pennsylvania State University; Pennsylvania State University - University Park</t>
  </si>
  <si>
    <t>Alley, RB (corresponding author), PENN STATE UNIV,CTR EARTH SYST SCI,UNIVERSITY PK,PA 16802, USA.</t>
  </si>
  <si>
    <t>10.3189/S0022143000004111</t>
  </si>
  <si>
    <t>VQ974</t>
  </si>
  <si>
    <t>WOS:A1996VQ97400007</t>
  </si>
  <si>
    <t>Winther, JG; Elvehoy, H; Boggild, CE; Sand, K; Liston, G</t>
  </si>
  <si>
    <t>Melting, runoff and the formation of frozen lakes in a mixed snow and blue-ice field in Dronning Maud Land, Antarctica</t>
  </si>
  <si>
    <t>Large-scale melting phenomena such as meltwater drainage channels and meltwater accumulation basins or frozen lakes were surveyed on the land ice mass in Jutulgryta, Dronning Maud Land, Antarctica, during the Nonwegian Antarctic Research Expedition in 1989-90 (NARE 1989-90). The largest frozen lake that was observed was close to 1 km in width. These melting features were also detected in a Landsat Thematic Mapper image recorded on 12 February 1990. Then, during NARE 1993-94, a 5 year glaciological programme was started in this area. In spite of negative air temperatures and the presence of a frozen ice surface, sub-surface melting and runoff were found within the uppermost metre in blue-ice fields. The subsurface melting is a consequence of solar radiative penetration and absorption within the ice, i.e. the ''solid-state-greenhouse effect''. Temperatures in blue ice were about 6 degrees C higher than for snow. Internal melt and meltwater transport were observed throughout the 1 month of measurements. The conditions for active melting in Jutulgryta are probably marginal. A slight increase of air temperatures call result in more ''classical'' surface melting, whereas a cooling may disable sub-surface melting. Studies of how the extent and characteristics of the melting features change with time can be particularly valuable as indicators of climate change. This ongoing programme clearly identifies the importance of analyzing holy these melting features originate, of mapping their present areal distribution, of determining how sensitive they are to climate change and of studying changes in the past and possible changes in the future.</t>
  </si>
  <si>
    <t>NORWEGIAN WATER RESOURCES &amp; ENERGY ADM, N-0301 OSLO, NORWAY; GEOL SURVEY GREENLAND, DK-1350 COPENHAGEN, DENMARK; SINTEF, NORWEGIAN HYDROTECH LAB, N-7034 TRONDHEIM, NORWAY; COLORADO STATE UNIV, DEPT ATMOSPHER SCI, FT COLLINS, CO 80523 USA</t>
  </si>
  <si>
    <t>Geological Survey Of Denmark &amp; Greenland; SINTEF; Colorado State University</t>
  </si>
  <si>
    <t>NORWEGIAN POLAR RES INST, MIDDELTHUNSGATE 29, BOX 5072 MAJORSTUA, N-0301 OSLO, NORWAY.</t>
  </si>
  <si>
    <t>EDINBURGH BLDG, SHAFTESBURY RD, CB2 8RU CAMBRIDGE, ENGLAND</t>
  </si>
  <si>
    <t>1727-5652</t>
  </si>
  <si>
    <t>10.3189/S0022143000004135</t>
  </si>
  <si>
    <t>WOS:A1996VQ97400009</t>
  </si>
  <si>
    <t>Stievenard, M; Nikolaev, V; Bolshiyanov, DY; Flehoc, C; Jouzel, J; Klementyev, OL; Souchez, R</t>
  </si>
  <si>
    <t>Pleistocene ice at the bottom of the Vavilov ice cap, Severnaya Zemlya, Russian Arctic</t>
  </si>
  <si>
    <t>ISOTOPIC COMPOSITION</t>
  </si>
  <si>
    <t>The Vavilov ice cap was perforated in 1988 by a drilling which reached the underlying frozen sediments. In contrast to the overlying glacier ice, the basal ice is composed of different ice layers with a variable debris load. The stable-isotope composition of these layers shows delta values much lower than everywhere else in the core or in the Vavilov ice cap. This is most probably the signature of a remnant of Pleistocene ice which, for the first time, is shown to occur in the Russian Arctic.</t>
  </si>
  <si>
    <t>INST GEOG,MOSCOW 109017,RUSSIA; ARCTIC &amp; ANTARCTIC RES INST,ST PETERSBURG 119226,RUSSIA; CNRS,LAB GLACIOL &amp; GEOPHYS ENVIRONNEMENT,F-98402 ST MARTIN DHER,FRANCE; FREE UNIV BRUSSELS,FAC SCI,DEPT SCI TERRE &amp; ENVIRONM,B-1050 BRUSSELS,BELGIUM</t>
  </si>
  <si>
    <t>Institute of Geography, Russian Academy of Sciences; Arctic &amp; Antarctic Research Institute; Centre National de la Recherche Scientifique (CNRS); Universite Libre de Bruxelles</t>
  </si>
  <si>
    <t>Stievenard, M (corresponding author), CEA,DSM CE SACLAY,LAB MODELISAT CLIMAT &amp; ENVIRONM,F-91191 GIF SUR YVETTE,FRANCE.</t>
  </si>
  <si>
    <t>Bolshiyanov, Dmitriy D.Yu./N-2254-2015; Flehoc, christine/JXM-9922-2024</t>
  </si>
  <si>
    <t>Flehoc, christine/0009-0002-3839-6031</t>
  </si>
  <si>
    <t>10.3189/S0022143000003385</t>
  </si>
  <si>
    <t>WE624</t>
  </si>
  <si>
    <t>WOS:A1996WE62400001</t>
  </si>
  <si>
    <t>Hoydal, OA</t>
  </si>
  <si>
    <t>A force-balance study of ice flow and basal conditions of Jutulstraumen, Antarctica</t>
  </si>
  <si>
    <t>GLACIERS; BUDGET</t>
  </si>
  <si>
    <t>Stresses and velocities at depth are calculated across Jutulstraumen, an ice stream in Dronning Maud Land, draining about 1% of the Antarctic ice sheet. The force-balance study is based on data from kinematic GPS measurements on three strain nets each consisting of 3 x 3 stakes. The maximum measured velocity is 443 ma(-1) and the velocity Variation over short distances is large compared with studied ice streams in West Antarctica. The surface topography together with the measured velocities across the profile indicate that the bottom topography has a great influence on the flow direction, even where the ice thickness is more than 2000 m. The basal shear stresses are calculated as 180, 227 and 146 kPa in the three strain nets, while the corresponding driving stresses are 180, 122 and 111 kPa (+/- 5%). The heat produced by sliding and internal deformation is sufficient to keep the base at the pressure-melting point. The annual basal melting is estimated to be about 60 mm. Investigations on the effect of temperature softening show that the flow parameter's influence on the effective strain rate is more important than the now parameter's direct softening in the flow low alone. The mass flow calculated by the force-balance method is between 87 and 96% of pure plug now and total discharge is calculated to bet 13.3 +/- 10 km(3) a(-1).</t>
  </si>
  <si>
    <t>Hoydal, OA (corresponding author), NORSK POLAR INST,MAJORSTUA,N-0301 OSLO,NORWAY.</t>
  </si>
  <si>
    <t>WOS:A1996WE62400003</t>
  </si>
  <si>
    <t>Kellogg, TB; Hughes, T; Kellogg, DE</t>
  </si>
  <si>
    <t>Late Pleistocene interactions of East and West Antarctic ice-flow regimes: Evidence from the McMurdo Ice Shelf</t>
  </si>
  <si>
    <t>ADELIE PENGUIN ROOKERIES; ORNITHOGENIC SOILS; ROSS SEA; STREAM-B; SHEET; SEDIMENT; PONDS</t>
  </si>
  <si>
    <t>We present new interpretations of deglaciation in McMurdo Sound and the western Ross Sea, with observationally based reconstructions of interactions between East and West Antarctic ice at the last glacial maximum (LGM), 16 000, 12 000, 8000 and 4000 sp. At the LGM? East Antarctic ice from Mulock Glacier split, one branch turned westward south of Ross Island but the other branch rounded Ross Island before flowing southwest into McMurdo Sound. This flow regime, constrained by an ice saddle north of Ross Island, is consistent with the reconstruction of Stuiver and others (1981a). After the LGM, grounding-line retreat was most rapid in areas with greatest water depth, especially along the Victoria Land coast. By 12 000 sp, the ice-now regime in McMurdo Sound changed to through-flowing Mulock Glacier ice, with lesser contributions from Koettlitz, Blue and Ferrar Glaciers, because the former ice saddle north of Ross Island was replaced by a dome. The modern flew regime was established similar to 4000 BP. Ice derived from high elevations on the Polar Plateau but now stranded on the McMurdo Ice Shelf, and the pattern of the Transantarctic Mountains erratics support our reconstructions of Mulock Glacier ice rounding Minna Bluff but with all ice from Skelton Glacier ablating south of the bluff. They are inconsistent with Drewry's (1979) LGM reconstruction that includes Skelton Glacier ice in the McMurdo-Sound through-flow. Drewry's (1979) model closely approximates our results for 12 000-4000 BP. Ice-sheet modeling holds promise for determining whether deglaciation proceeded by grounding-line retreat of an ice sheet that was largely stagnant, because it never approached equilibrium flowline profiles after the Ross Ice Shelf, grounded, or of a dynamic ice sheet with flowline profiles kept low by active ice streams that extended northward from present-day outlet glaciers after the Ross Ice Shelf grounded.</t>
  </si>
  <si>
    <t>UNIV MAINE,INST QUATERNARY STUDIES,ORONO,ME 04469</t>
  </si>
  <si>
    <t>Kellogg, TB (corresponding author), UNIV MAINE,DEPT GEOL SCI,ORONO,ME 04469, USA.</t>
  </si>
  <si>
    <t>10.3189/S0022143000003476</t>
  </si>
  <si>
    <t>WOS:A1996WE62400010</t>
  </si>
  <si>
    <t>Siegert, MJ; Dowdeswell, JA</t>
  </si>
  <si>
    <t>Spatial variations in heat at the base of the Antarctic ice sheet from analysis of the thermal regime above subglacial lakes</t>
  </si>
  <si>
    <t>Antarctic subglacial lakes provide an important boundary condition for thermal analysis of the ice sheet in that the basal ice temperature over lakes may be assumed to be at the pressure-melting point. We have used a one-dimensional vertical heat-transfer equation to determine theoretical temperature values for the ice-sheet. base above 77 subglacial lakes identified from airborne radio-echo-sounding data: covering 50% of Antarctica. Variations in our temperature results to below the pressure-melting temperature over lakes are due to either our estimate of the geothermal heat flux or a neglect of heat derived from (a) internal ice deformation and (b) basal sliding, in the thermal model. Our results indicate that, when the geothermal heat nux is set at 54 mW m(-2), the ice-sheet base above 70% of the known Antarctic subglacial lakes is calculated to be at the pressure-melting value. These lakes are located mainly around Dome C, Ridge B and Vostok station. For the ice sheet above subglacial lakes located hundreds of kilometres from the ice divide, using the same thermal model, loss of heat due to vertical advection is calculated to be relatively high. in such regions, if the ice-sheet base is at the pressure-melting point, heat lost due to vertical advection must be. supplemented by heat from other sources. For the three I lakes beneath Terre Adi-lie and George V Land, for instance, the basal thermal. gradient calculated to produce pressure melting at the ice-sheet base is equivalent to 1.5-2 times the value obtained when 54 mW m of geothermal heat is used as the sole; basal thermal component. We suggest that, as distance from the ice divide increases, so too does the amount of heat due to internal ice deformation and basal sliding.: Moreover, by considering the ice-sheet basal thermal characteristics above subglacial lakes which lie on the same ice flowline, we demonstrate empirically that the heat due. to these horizontal ice-motion terms varies pseudo-exponentially with distance from the ice divide. The location along a flowline where a rapid increase in the basal heat gradient is calculated may correspond to the onset of large-scale basal sliding.</t>
  </si>
  <si>
    <t>Siegert, MJ (corresponding author), UNIV WALES,CTR GLACIOL,INST EARTH STUDIES,ABERYSTWYTH SY23 3DB,DYFED,WALES.</t>
  </si>
  <si>
    <t>Siegert, Martin J/A-3826-2008; Siegert, Martin/M-9939-2019</t>
  </si>
  <si>
    <t>Siegert, Martin J/0000-0002-0090-4806; Siegert, Martin/0000-0002-0090-4806; Dowdeswell, Julian/0000-0003-1369-9482</t>
  </si>
  <si>
    <t>10.3189/S0022143000003488</t>
  </si>
  <si>
    <t>WOS:A1996WE62400011</t>
  </si>
  <si>
    <t>Raymond, C; Weertman, B; Thompson, L; MosleyThompson, E; Peel, D; Mulvaney, R</t>
  </si>
  <si>
    <t>Geometry, motion and mass balance of Dyer plateau, Antarctica</t>
  </si>
  <si>
    <t>Geodetic surveying and ground-based radar profiling were used to determine geometry and surface motion of the ice sheet on the Dyer Plateau, Antarctica. in the vicinity of an ice-core site on a local dome. Vertical strain measurements in the core hole constrain the depth profile of vertical velocity. These geophysical measurements are used to analyze the profiles of density and annual layer thickness measured on the ice core to estimate the current mass balance of the ice column and the past history of accumulation rate. Consideration of horizontal and vertical mass-flow divergence shows that the profiles of density and vertical velocity are not fully consistent with steady state. Mean density of the fim layer appears to be increasing, which leads to the deduction of a small rate of mass increase (approximate to 0.02 m a(-1) ice-equivalent thickness). Over the last 200 a there has been a gradual increase in accumulation rate from about 0.46 m a(-1) to 0.54 m a(-1) ice-equivalent thickness in recent time.</t>
  </si>
  <si>
    <t>OHIO STATE UNIV,BYRD POLAR RES CTR,COLUMBUS,OH 43210; BRITISH ANTARCTIC SURVEY,CAMBRIDGE CB3 0ET,ENGLAND</t>
  </si>
  <si>
    <t>University System of Ohio; Ohio State University; UK Research &amp; Innovation (UKRI); Natural Environment Research Council (NERC); NERC British Antarctic Survey</t>
  </si>
  <si>
    <t>Raymond, C (corresponding author), UNIV WASHINGTON,GEOPHYS PROGRAM,BOX 351650,SEATTLE,WA 98195, USA.</t>
  </si>
  <si>
    <t>Mosley-Thompson, Ellen S/Z-2100-2018; Mulvaney, Robert/K-3929-2012</t>
  </si>
  <si>
    <t>Mulvaney, Robert/0000-0002-5372-8148</t>
  </si>
  <si>
    <t>10.3189/S002214300000349X</t>
  </si>
  <si>
    <t>WOS:A1996WE62400012</t>
  </si>
  <si>
    <t>Pena, AL; Carrascosa, AMG; Vervoort, W</t>
  </si>
  <si>
    <t>A full description of Selaginopsis vanhoeffeni Pena Cantero and Garcia Carrascosa, 1994 (Sertulariidae: Hydrozoa, Leptomedusae) with notes on related species</t>
  </si>
  <si>
    <t>Selaginopsis; hydroids; systematics; ecology</t>
  </si>
  <si>
    <t>This paper provides an extensive description and illustration of Selaginopsis vanhoeffeni Pena Cantero and Garcia Carrascosa, 1994. The systematic position of this species among the other species of Selaginopsis from antarctic and subantarctic waters is discussed. Current data on the autecology of S. vanhoeffeni are also presented.</t>
  </si>
  <si>
    <t>NATL MUSEUM NAT HIST,2300 RA LEIDEN,NETHERLANDS</t>
  </si>
  <si>
    <t>Pena, AL (corresponding author), UNIV VALENCIA,FAC CIENCIAS BIOL,DEPT BIOL ANIM,E-46100 BURJASSOT,VALENCIA,SPAIN.</t>
  </si>
  <si>
    <t>Cantero, Álvaro Luis Peña/F-7888-2016</t>
  </si>
  <si>
    <t>Pena Cantero, Alvaro/0000-0003-3056-6673</t>
  </si>
  <si>
    <t>10.1080/00222939600770011</t>
  </si>
  <si>
    <t>TM747</t>
  </si>
  <si>
    <t>WOS:A1996TM74700001</t>
  </si>
  <si>
    <t>LeMoigne, J; Lagabrielle, Y; Whitechurch, H; Girardeau, J; Bourgois, J; Maury, R</t>
  </si>
  <si>
    <t>Petrology and geochemistry of the ophiolitic and volcanic suites of the Taitao peninsula Chile triple junction area</t>
  </si>
  <si>
    <t>SOUTHERN CHILE; RIDGE COLLISION; SPREADING RIDGE; ANTARCTIC PENINSULA; TRACE-ELEMENT; SUBDUCTION; TRENCH; INTRUSIONS; ACCRETION; MAGMATISM</t>
  </si>
  <si>
    <t>This paper presents detailed petrologic and geochemical analysis of mafic and ultramafic rocks from the Taitao Peninsula, South Chile, and contributes to improve the knowledge of the Taitao ophiolite. These data allow us to identify three different units on the Taitao Peninsula, which include an ophiolitic body (peridotites, gabbros and dykes) and two Pliocene to Pleistocene volcanic-sedimentary units which accumulated as subduction of the Chile ridge occurred. The petrologic, mineralogical and geochemical data strongly suggest an oceanic origin of the peridotites and the gabbros, possibly at an active spreading center; harz-burgites and CPX-bearing harzburgites can be considered as fragments of obducted mantle, whereas werhlites could represent a different magma source, enriched in K, Ti, Na and water, that impregnated the peridotites in a later stage. The two volcanic-sedimentary units, termed the Main Volcanic Unit (MVU) and the Chile Margin Unit (CMU) are geochemically unconnected with the ophiolite. They range in composition from basaltic to dacitic and can be subdivided into three groups: (i) a group with MORE affinities (ii) a group with calc-alkaline affinities (iii) a group with intermediate characteristics. MVU exhibits greenschist facies mineral assemblages whereas CMU shows assemblages ranging from zeolite facies to very low temperature conditions. We suggest that these different metamorphic overprints are a consequence of the collision of two different ridge segments with the South-America margin in front of the Taitao Peninsula. Copyright (C) 1996 Elsevier Science Ltd &amp; Earth Sciences &amp; Resources Institute</t>
  </si>
  <si>
    <t>LeMoigne, J (corresponding author), CNRS,INSU,6 AVE LE GORGEU,BP 809,F-29285 BREST,FRANCE.</t>
  </si>
  <si>
    <t>Maury, Rene/F-8046-2012</t>
  </si>
  <si>
    <t>10.1016/0895-9811(96)00026-0</t>
  </si>
  <si>
    <t>VH327</t>
  </si>
  <si>
    <t>WOS:A1996VH32700004</t>
  </si>
  <si>
    <t>Vaughan, APM; Millar, IL</t>
  </si>
  <si>
    <t>Early Cretaceous magmatism during extensional deformation within the Antarctic Peninsula magmatic arc</t>
  </si>
  <si>
    <t>CORE COMPLEX; PB; ZIRCON; GEOCHRONOLOGY; CRITERIA; SYSTEMS; BASIN; CHILE; AGE</t>
  </si>
  <si>
    <t>Early Cretaceous plutonic rocks at Creswick Peaks in NW Palmer Land, Antarctic Peninsula show evidence of syn-magmatic crustal extension and deformation during emplacement and cooling at 141 +/- 2 Ma. Deformation textures, ranging from sub-magmatic phenocryst alignment to ultramylonite, are preserved in granodiorite. Large volumes of gabbro were intruded late in the kinematic history. Crustal extension compensated by magma emplacement has occurred, and a close correspondence of ages between the shear zone, granodiorite and gabbro suggests a rapid phase of crustal growth. Extensional structures are partially overprinted by mid-Cretaceous thrusting and compression. Copyright (C) 1996 Elsevier Science Ltd &amp; Earth Sciences &amp; Resources Institute</t>
  </si>
  <si>
    <t>Vaughan, APM (corresponding author), BRITISH ANTARCTIC SURVEY,HIGH CROSS,MADINGLEY RD,CAMBRIDGE CB3 0ET,ENGLAND.</t>
  </si>
  <si>
    <t>Vaughan, Alan PM/B-7829-2010; Millar, Ian L/F-1541-2010</t>
  </si>
  <si>
    <t>10.1016/0895-9811(96)00032-6</t>
  </si>
  <si>
    <t>WOS:A1996VH32700010</t>
  </si>
  <si>
    <t>Willan, RCR; Spiro, B</t>
  </si>
  <si>
    <t>Sulphur sources for epithermal and mesothermal veins in Cretaceous-Tertiary magmatic-arc rocks, Livingston Island, South Shetland Islands</t>
  </si>
  <si>
    <t>Andean Orogeny; South Shetland Islands; veins; sulphur; isotopes</t>
  </si>
  <si>
    <t>ANTARCTIC PENINSULA; GEOTHERMAL SYSTEMS; SULFUR ISOTOPE; DEPOSITS; GEOCHEMISTRY; PETROLOGY; GRANITES; SULFATE</t>
  </si>
  <si>
    <t>Epithermal veins in early Triassic turbidites on Hurd Peninsula are isotopically homogeneous over an area of 13 km x 2 km (mean delta(34)S = +2.2 parts per thousand, 1 sigma = 1.7, n = 65) suggesting derivation from a deep circulating, neutral-chloride hydrothermal plume containing magmatic sulphur. The sense of fractionation (pyrite = +3.5, arsenopyrite = +3.2, sphalerite = +2.9, chalcopyrite = +2.5, galena = +0.9 parts per thousand) and isotopic temperatures between 250 and 345 degrees C suggest partial isotopic equilibration. Sulphides in massive dark carbonate/peperitic dyke breccias, with abundant magnetite, hematite and titanite and traces of barite, garnet, zircon and monazite are isotopically heavy (+7 to +14.9 parts per thousand, n = 12) due either to dyke intrusion into the hydrothermal system resulting in degassing of H2S, or to a second, isotopically heavy and sulphate-bearing solution in fault zones along which dykes were subsequently intruded. Vein sulphides in nearby Cretaceous volcanic rocks are similar to the epithermal system (mean = +1.8 parts per thousand, 1 sigma = 0.9, n = 6, pyrite = +2.0, chalcopyrite = +1.5), suggesting sulphur-derivation by degassing of sub-volcanic magma, or remobilization of disseminated sulphides during plutonism. Sulphide in an Eocene tonalite pluton is slightly S-32-enrichrd (mean = 0 parts per thousand, 1 sigma = 1.9, n = 7, molybdenite = +0.7, pyrite = +1.5, chalcopyrite = -2.6) and was exsolved directly from the cooling tonalitic magma.</t>
  </si>
  <si>
    <t>NERC,ISOTOPE GEOSCI LAB,KINGSLEY DUNHAM CTR,KEYWORTH NG12 5GG,NOTTS,ENGLAND</t>
  </si>
  <si>
    <t>UK Research &amp; Innovation (UKRI); Natural Environment Research Council (NERC); NERC British Geological Survey</t>
  </si>
  <si>
    <t>Willan, RCR (corresponding author), BRITISH ANTARCTIC SURVEY,NATL ENVIRONM RES COUNCIL,HIGH CROSS,MADINGLEY RD,CAMBRIDGE CB3 0ET,ENGLAND.</t>
  </si>
  <si>
    <t>10.1144/gsjgs.153.1.0051</t>
  </si>
  <si>
    <t>TN510</t>
  </si>
  <si>
    <t>WOS:A1996TN51000008</t>
  </si>
  <si>
    <t>Storey, BC; Brown, RW; Carter, A; Doubleday, PA; Hurford, AJ; Macdonald, DIM; Nell, PAR</t>
  </si>
  <si>
    <t>Fission-track evidence for the thermotectonic evolution of a Mesozoic-Cenozoic fore-arc, Antarctica</t>
  </si>
  <si>
    <t>Antarctica; fore-arc basins; fission track; apatite</t>
  </si>
  <si>
    <t>RB-SR GEOCHRONOLOGY; ALEXANDER-ISLAND; DATING CALIBRATION; APATITE; PENINSULA; HISTORY; AGE; CONSTRAINTS; EXTENSION; COMPLEX</t>
  </si>
  <si>
    <t>Zircon and apatite fission-track data from the LeMay Group accretionary complex and Fossil Bluff Group fore-are basin sequence on Alexander Island (Antarctica) record a common regional Cretaceous and Cenozoic thermal and denudational history. With the exception of zircon data from samples closest to the trench, the apatite and zircon central ages are substantially less than known and, inferred stratigraphic ages. Thermal modelling of the data indicate cooling from maximum palaeotemperatures in the range 180-350 degrees C at c. 100 Ma. A younger period of accelerated cooling occurred between 40 and 35 Ma with final cooling to surface temperatures taking place at reduced rates through the Tertiary. The start of cooling was close in time to the end of deposition within the fore-are basin and is consistent with structural evidence for Cretaceous deformation in a strike-slip setting. The accelerated, Early Tertiary cooling episode was broadly coeval with, and may have been caused by ridge-trench collisions and cessation of subduction off-shore Alexander Island. Zircon and apatite age data, from magmatic rocks emplaced in the fore-are region in Late Cretaceous and Tertiary times, are close to their age of crystallization. This indicates rapid cooling of both fission-track systems from temperatures &gt; 350 degrees C to cc. 60 degrees C at high crustal levels of emplacement. The formation of these magmatic rocks, together with the cooling history of the accretionary prism, are related to changes in subduction zone parameters during Cretaceous and Cenozoic times. Slowing of subduction rates and: role-back of the slab prior to cessation of subduction by ridge-trench collision may have been responsible for migration of the magmatic focus into the fore-are region, uplift of the prism and formation of the high mountain ranges, and the extensional graben that separates Alexander Island from the Antarctic Peninsula.</t>
  </si>
  <si>
    <t>UNIV LONDON BIRKBECK COLL,RES SCH GEOL &amp; GEOPHYS SCI,LONDON FISS TRACK RES GRP,LONDON WC1E 6BT,ENGLAND</t>
  </si>
  <si>
    <t>Storey, BC (corresponding author), BRITISH ANTARCTIC SURVEY,HIGH CROSS,MADINGLEY RD,CAMBRIDGE CB3 0ET,ENGLAND.</t>
  </si>
  <si>
    <t>Carter, Andrew/C-1371-2008</t>
  </si>
  <si>
    <t>Carter, Andrew/0000-0002-0090-5868</t>
  </si>
  <si>
    <t>10.1144/gsjgs.153.1.0065</t>
  </si>
  <si>
    <t>WOS:A1996TN51000009</t>
  </si>
  <si>
    <t>Davison, S; Hambrey, MJ</t>
  </si>
  <si>
    <t>Indications of glaciation at the base of the Proterozoic Stoer Group (Torridonian), NW Scotland</t>
  </si>
  <si>
    <t>Scotland; Proterozoic; Torridonian, glaciation</t>
  </si>
  <si>
    <t>TILLITE ASSOCIATION; SEDIMENTS; SPITSBERGEN; CARBONATES; ANTARCTICA; AUSTRALIA; MATS</t>
  </si>
  <si>
    <t>The Steer Group of NW Scotland has long been regarded as the product of ephemeral flood events. The resulting facies have been interpreted as fanglomerates, braided river deposits and lake sediments. New observations of the Lewisian basement palaeotopography and basal Steer Group facies at Enard Bay, Clachtoll and Achiltibuie suggest that earliest Torridonian time was characterized by glaciation. Lewisian basement displays roche moutonnee-like forms and evidence of subglacial fracturing, possibly by water under high pressure. Breccias associated with rough, craggy basement are interpreted as fractured bedrock formed subglacially on the downglacier sides of the roches moutonnees. Diamictites draping the basement are regarded as basal tillite. Stratified diamictites and Laminated mudstone-sandstone-breccia-conglomerate units contain outsized clasts, displaying drop-stone structures, and are therefore inferred to be ice-rafted deposits. Associated microbial carbonates are inferred to be analogous to contemporary Antarctic lake deposits. Limited palaeo-iceflow indicators suggest a source of the ice mass to the N or NE.</t>
  </si>
  <si>
    <t>LIVERPOOL JOHN MOORES UNIV,SCH BIOL &amp; EARTH SCI,LIVERPOOL L3 3AF,MERSEYSIDE,ENGLAND; UNIV READING,POSTGRAD RES INST SEDIMENTOL,READING RG6 2AB,BERKS,ENGLAND</t>
  </si>
  <si>
    <t>Liverpool John Moores University; University of Reading</t>
  </si>
  <si>
    <t>10.1144/gsjgs.153.1.0139</t>
  </si>
  <si>
    <t>WOS:A1996TN51000016</t>
  </si>
  <si>
    <t>Reilly, JJ; Fedak, MA; Thomas, DH; Coward, WAA; Anderson, SS</t>
  </si>
  <si>
    <t>Water balance and the energetics of lactation in grey seals (Halichoerus grypus) as studied by isotopically labelled water methods</t>
  </si>
  <si>
    <t>BODY-COMPOSITION; PHOCA-VITULINA; METABOLIC-RATE; GRAY SEALS; MILK; TURNOVER; GROWTH</t>
  </si>
  <si>
    <t>The energetics of lactation in grey seal females and their pups was investigated using labelled water methods. Average total energy output (maternal maintenance energy expenditure plus milk energy output). from the estimated change in total body gross energy, of 15 females was 99.8 MJ/d (S.E. 2.5), which was nearly 30% lower than previously published estimates. In seven females, energy output was partitioned into milk energy output plus maternal maintenance energy expenditure. Average investment in milk was 69.7 MJ/d (S.E. 5.0), and lactation costs accounted for 70% of total maternal energy output. Average daily maternal maintenance energy expenditure (heat output) of the same seven females was 30.0 MJ/d (S.E. 5.0), which was equivalent to 2.3 times the basal metabolic rate predicted from Kleiber's (1975) allometric equation. In seven pups, milk consumption rates were measured isotopically and these averaged 3.0 kg/d (S.E. 0.2). In four pups energy expenditure, measured using doubly-labelled water, averaged 13.5 MJ/d (S.E. 1.2), equivalent to 3.7 times the basal metabolic rare predicted from Kleiber's (1975) equation. All females were in negative water balance during lactation which was associated with loss of tissue during fasting. Mean water efflux was 39.66 ml/d (S.E. 286) and mean water influx was 2677 ml/d (S.E. 245), but there was no evidence that females are dehydrated during lactation.</t>
  </si>
  <si>
    <t>BRITISH ANTARCTIC SURVEY,NERC,SEA MAMMAL RES UNIT,CAMBRIDGE CB3 0ET,ENGLAND; UNIV WALES COLL CARDIFF,SCH PURE &amp; APPL BIOL,CARDIFF CF1 3TL,S GLAM,WALES; MRC,DUNN NUTR UNIT,CAMBRIDGE CB4 1XJ,ENGLAND</t>
  </si>
  <si>
    <t>UK Research &amp; Innovation (UKRI); Natural Environment Research Council (NERC); NERC British Antarctic Survey; Cardiff University</t>
  </si>
  <si>
    <t>Reilly, John Joseph/ACN-7733-2022; Fedak, Michael/B-3987-2009</t>
  </si>
  <si>
    <t>Reilly, John Joseph/0000-0001-6165-5471; Fedak, Michael/0000-0002-9569-1128</t>
  </si>
  <si>
    <t>10.1111/j.1469-7998.1996.tb05386.x</t>
  </si>
  <si>
    <t>TT389</t>
  </si>
  <si>
    <t>WOS:A1996TT38900012</t>
  </si>
  <si>
    <t>S</t>
  </si>
  <si>
    <t>Finegold, L</t>
  </si>
  <si>
    <t>Brack, A; Horneck, G; Friedmann, EI; Meyer, MA; Reitz, G; Banin, A</t>
  </si>
  <si>
    <t>Molecular and biophysical aspects of adaptation of life to temperatures below the freezing point</t>
  </si>
  <si>
    <t>LIFE SCIENCES: SPACE AND MARS RECENT RESULTS</t>
  </si>
  <si>
    <t>F3 1/F3 4/F2 4/F3 8 Symposia of COSPAR Scientific-Commission-F on Life Sciences - Space and Mars Recent Results, at the 30th COSPAR Scientific Assembly</t>
  </si>
  <si>
    <t>JUL 11-21, 1994</t>
  </si>
  <si>
    <t>HAMBURG, GERMANY</t>
  </si>
  <si>
    <t>BACTERIA; CRYOPROTECTION; MICROBIOTA; PROTEINS; WATER; CSPA</t>
  </si>
  <si>
    <t>This review examines adaptation of life to temperatures below -2 degrees C, from a biophysical point of view and relative to the properties of water. Different metabolic processes have different lowest temperatures. The lowest established temperature for photosynthesis and growth seems to be about 17 degrees C. The review discusses membrane lipids from Antarctic microbial systems, and the limits to longevity of life in the cold, with coverage of permafrost microbial systems. It is directed towards readers of many backgrounds and supplements an earlier survey (L. Finegold, Adv. Space Res. 6, 257-264, 1986). Copyright (C) 1996 COSPAR</t>
  </si>
  <si>
    <t>Finegold, L (corresponding author), DREXEL UNIV,DEPT PHYS,PHILADELPHIA,PA 19104, USA.</t>
  </si>
  <si>
    <t>0-08-043082-1</t>
  </si>
  <si>
    <t>10.1016/0273-1177(96)00003-8</t>
  </si>
  <si>
    <t>BG71B</t>
  </si>
  <si>
    <t>WOS:A1996BG71B00011</t>
  </si>
  <si>
    <t>Kappen, L; Schroeter, B; Scheidegger, C; Sommerkorn, M; Hestmark, G</t>
  </si>
  <si>
    <t>Cold resistance and metabolic activity of lichens below 0 degrees C</t>
  </si>
  <si>
    <t>PHOTOSYNTHESIS; DESICCATION; EXCHANGE; DESERT</t>
  </si>
  <si>
    <t>Laboratory measurements show that lichens are extremely tolerant of freezing stress and of low-temperature exposure. Metabolic activity recovered quickly after severe and extended cold treatment. Experimental results demonstrate also that CO, exchange is already active at around -20 degrees C. The psychrophilic character of polar lichen species is demonstrated by optimum temperatures for net photosynthesis between 0 and 15 degrees C. In situ measurements show that lichens begin photosynthesizing below 0 degrees C if the dry thalli receive fresh snow. The lowest temperature measured in active lichens was -17 degrees C at a continental Antarctic site. The fine structure and the hydration state of photobiont and mycobiont cells were studied by low-temperature scanning electron microscopy (LTSEM) of frozen hydrated specimens. Water potentials of the frozen system are in the range of or even higher than those allowing dry lichens to start photosynthesis by water vapor uptake at + 10 degrees C. The great success of lichens in polar and high alpine regions gives evidence of their physiological adaptation to low temperatures. In general lichens are able to persist through glacial periods, but extended snow cover and glaciation are limiting factors. Copyright (C) 1996 COSPAR</t>
  </si>
  <si>
    <t>CHRISTIAN ALBRECHTS UNIV KIEL,INST BOT,D-24098 KIEL,GERMANY; SWISS FED INST FOREST SNOW &amp; LANDSCAPE RES,CH-8903 BIRMENSDORF,SWITZERLAND; UNIV OSLO,DEPT BIOL,DEPT BOT &amp; PLANT PHYSIOL,N-0316 OSLO,NORWAY</t>
  </si>
  <si>
    <t>University of Kiel; Swiss Federal Institutes of Technology Domain; Swiss Federal Institute for Forest, Snow &amp; Landscape Research; University of Oslo</t>
  </si>
  <si>
    <t>Kappen, L (corresponding author), CHRISTIAN ALBRECHTS UNIV KIEL,INST POLAR ECOL,OLSHAUSENSTR 40,D-24098 KIEL,GERMANY.</t>
  </si>
  <si>
    <t>Scheidegger, Christoph/C-6547-2011</t>
  </si>
  <si>
    <t>Scheidegger, Christoph/0000-0003-3713-5331</t>
  </si>
  <si>
    <t>10.1016/0273-1177(96)00007-5</t>
  </si>
  <si>
    <t>WOS:A1996BG71B00015</t>
  </si>
  <si>
    <t>Becker, K; Rahmann, H</t>
  </si>
  <si>
    <t>Polysialylation of brain gangliosides as a possible molecular mechanism for survival of Antarctic ice fish below the freezing point</t>
  </si>
  <si>
    <t>In order to determine possible adaptation strategies of vertebrates to extreme low-temperature environments, we compared the concentration and composition of gangliosides from the brains of eight species of Antarctic Notothenioid ''ice'' fishes with those of warm-adapted species and those of fishes from habitats of moderate temperature. The concentration of whole-brain gangliosides in the ice fishes was comparable with that in moderate-temperature species (between 3.36 and 4.31 mg NeuAc/g protein). The composition of brain gangliosides differed, however. In particular, the relative concentrations of polysialogangliosides (= polarity) and alkali-labile gangliosides was higher in all Antarctic species investigated than in warm-adapted fish species. This difference is considered a suitable mechanism for keeping neuronal membranes functional even below the freezing point. This interpretation is supported by additional physicochemical results with artificial monolayer membranes, which give evidence for a high thermosensitivity of ganglioside complexes in connection with calcium. Copyright (C) 1996 COSPAR</t>
  </si>
  <si>
    <t>Becker, K (corresponding author), UNIV STUTTGART HOHENHEIM,INST ZOOL,GARBENSTR 30,D-70593 STUTTGART,GERMANY.</t>
  </si>
  <si>
    <t>10.1016/0273-1177(96)00008-7</t>
  </si>
  <si>
    <t>WOS:A1996BG71B00016</t>
  </si>
  <si>
    <t>Wiese, K</t>
  </si>
  <si>
    <t>Sensory capacities of euphausiids in the context of schooling</t>
  </si>
  <si>
    <t>MARINE AND FRESHWATER BEHAVIOUR AND PHYSIOLOGY</t>
  </si>
  <si>
    <t>euphausiids; krill; vision; mechanoreception; schooling</t>
  </si>
  <si>
    <t>ANTARCTIC KRILL; LATERAL LINE; SUPERBA; BEHAVIOR; CRUSTACEA; SYSTEM; PREY</t>
  </si>
  <si>
    <t>Schooling, swimming in structured formation, as observed in Euphausia superba (Antarctic krill), requires a system of communication between individuals. A review of the available data on eyes and mechanoreceptors and their performance in euphausiids and a side glance at schooling in fish illustrates the relative role of vision and mechanoreception in the control of this behavior.</t>
  </si>
  <si>
    <t>Wiese, K (corresponding author), UNIV HAMBURG, INST ZOOL, PLATZ 3, D-20146 HAMBURG, GERMANY.</t>
  </si>
  <si>
    <t>1023-6244</t>
  </si>
  <si>
    <t>1029-0362</t>
  </si>
  <si>
    <t>MAR FRESHW BEHAV PHY</t>
  </si>
  <si>
    <t>Mar. Freshw. Behav. Physiol.</t>
  </si>
  <si>
    <t>10.1080/10236249609378989</t>
  </si>
  <si>
    <t>WN447</t>
  </si>
  <si>
    <t>WOS:A1996WN44700004</t>
  </si>
  <si>
    <t>Boon, PI; Virtue, P; Nichols, PD</t>
  </si>
  <si>
    <t>Microbial consortia in wetland sediments: A biomarker analysis of the effects of hydrological regime, vegetation and season on benthic microbes</t>
  </si>
  <si>
    <t>MARINE AND FRESHWATER RESEARCH</t>
  </si>
  <si>
    <t>ICE DIATOM COMMUNITIES; FATTY-ACID BIOMARKERS; METHANOGENIC BACTERIA; ORGANIC-MATTER; ERGOSTEROL CONTENT; PADDY SOIL; BIOMASS; DECOMPOSITION; WATER; BIOGEOCHEMISTRY</t>
  </si>
  <si>
    <t>Microbial consortia in the sediments from a permanent wetland near Albury-Wodonga in north-eastern Victoria, Australia (Ryans 1 Billabong), and an ephemeral wetland near Shepparton in central Victoria (Raftery's Swamp) were quantified by analyses of phospholipid fatty acid (PLFA), polar lipid ether lipid (PLEL), sterol and alcohol profiles. Prokaryotic organisms dominated the benthic assemblages in both wetlands, Total prokaryotic abundance (i,e. eubacteria plus archaea) was estimated to be (7-17) x 10(9) cells g(-1) sediment (dry weight). Methanogenic archaea were estimated to number (1-5.4) x 10(9) cells g(-1) and to account for 11-35% of the total benthic prokaryotes; these values are apparently among the highest recorded for temperate lake or river environments, PLFAs indicative of specific metabolic groups (e.g. sulfate-reducing bacteria (SRB), methanotrophic bacteria, etc.) were also detected. The PLFA profiles indicated that Type I methanotrophs (abundant in C-16 PLFAs) were more abundant than the Type II group, which contain C-18 PLFAs. Acetate-utilizing SRB were more abundant than were lactate-utilizing SRB, but neither group was dominant. Ergosterol was not detected, which suggested that fungi were not a significant component of the benthic microbial consortia in spite of both wetlands having abundant inputs from aquatic and fringing vascular plants, Other biomarkers, such as sterols, long-chain alcohols, triterpenoids and phytol, demonstrated inputs from these higher plants. PLFA, PLEL and sterol profiles indicated that benthic microbial consortia were affected by hydrological regime, the presence of aquatic vegetation, and season. Information from this preliminary study may assist in the making of informed management decisions on environmental water allocations for natural ecosystems.</t>
  </si>
  <si>
    <t>UNIV TASMANIA,ANTARCTIC COOPERAT RES CTR,HOBART,TAS 7000,AUSTRALIA; CSIRO,DIV OCEANOG,HOBART,TAS 7000,AUSTRALIA</t>
  </si>
  <si>
    <t>University of Tasmania; Commonwealth Scientific &amp; Industrial Research Organisation (CSIRO)</t>
  </si>
  <si>
    <t>Boon, PI (corresponding author), VICTORIA UNIV TECHNOL ST ALBANS,DEPT ENVIRONM MANAGEMENT,POB 14428,MCMC,MELBOURNE,VIC 8001,AUSTRALIA.</t>
  </si>
  <si>
    <t>1323-1650</t>
  </si>
  <si>
    <t>MAR FRESHWATER RES</t>
  </si>
  <si>
    <t>Mar. Freshw. Res.</t>
  </si>
  <si>
    <t>10.1071/MF9960027</t>
  </si>
  <si>
    <t>Fisheries; Limnology; Marine &amp; Freshwater Biology; Oceanography</t>
  </si>
  <si>
    <t>UB068</t>
  </si>
  <si>
    <t>WOS:A1996UB06800004</t>
  </si>
  <si>
    <t>Wohrmann, APA</t>
  </si>
  <si>
    <t>Antifreeze glycopeptides and peptides in Antarctic fish species from the Weddell Sea and the Lazarev Sea</t>
  </si>
  <si>
    <t>antifreeze; Notothenioidei; Antarctic fish; evolution; Pleuragramma</t>
  </si>
  <si>
    <t>CALORIMETRIC ANALYSIS; NOTOTHENIOID FISHES; PROTEINS; GLYCOPROTEINS; PHYSIOLOGY; EVOLUTION; AGENTS; POLYPEPTIDE; AMERICANUS; GROWTH</t>
  </si>
  <si>
    <t>Antifreeze glycopeptides and peptides have been isolated from 37 species of Antarctic fish representing the families Nototheniidae, Artedidraconidae, Bathydraconidae, Channichthyidae, Muraenolepididae, Liparididae, Zoarcidae and Myctophidae. Amino acid and carbohydrate analysis as well as antifreeze activity indicate that all investigated notothenioids contain antifreeze glycopeptides (AFGP). Pleuragramma antarcticum, Lepidonotothen kempi, Bathydraco marri and Dolloidraco longedorsalis synthesize additional antifreeze molecules. The non-notothenioid species possess antifreeze peptides (AFP), except Muraenolepis marmoratus and Macrourus holotrachys, which possess a glycosylated antifreeze peptide similar to the AFGP found in the notothenioid species. A novel glycopeptide comprised of the carbohydrate residue N-acetylglucosamine and the amino acids asparagine, glutamine, glycine, alanine, and traces of arginine, valine, leucine and threonine was isolated and characterized from P. antarcticum. The level of antifreeze concentration was dependent on the ambient water temperature, the depth of catch and life cycle of the species. Antifreeze activity of AFGP varies between 0.52 (Neopagetopsis ionah) and 1.20 degrees C (P. antarcticum) at a concentration of 20 mg ml(-1) Antifreeze activity of AFP is lower than 0.50 degrees C. A linear increase in activity of the AFGP could be demonstrated concomitant with decreasing ice content. The structural diversity of antifreeze molecules and their occurrence in a wide range of Arctic and Antarctic fish species suggest that they evolved from precursor proteins before the continental drift and recently during Cenozoic glaciation into the various antifreeze molecules.</t>
  </si>
  <si>
    <t>Wohrmann, APA (corresponding author), CHRISTIAN ALBRECHTS UNIV KIEL, INST POLAROKOL, WISCHHOFSTR 1-3, GEB 12, D-24148 KIEL, GERMANY.</t>
  </si>
  <si>
    <t>10.3354/meps130047</t>
  </si>
  <si>
    <t>TW295</t>
  </si>
  <si>
    <t>WOS:A1996TW29500005</t>
  </si>
  <si>
    <t>Atkinson, A</t>
  </si>
  <si>
    <t>Subantarctic copepods in an oceanic, low chlorophyll environment: Ciliate predation, food selectivity and impact on prey populations</t>
  </si>
  <si>
    <t>subantarctic; copepods; selective feeding; ciliates; allometry</t>
  </si>
  <si>
    <t>FEEDING RATES; ACARTIA-TONSA; CALANUS-PACIFICUS; PIGMENT DESTRUCTION; HERBIVOROUS COPEPOD; CALANOIDES-ACUTUS; COASTAL WATERS; GUT CLEARANCE; ZOOPLANKTON; SIZE</t>
  </si>
  <si>
    <t>Copepod feeding rates and food selectivity were measured at an oceanic subantarctic site over 5 d in February 1994. A series of gut fluorescence and gut evacuation experiments was carried out for species ranging in size from Oithona similis to PIeuromamma robusta. The copepods were also incubated in ambient seawater to compare their clearance rates on ciliates, diatoms and total chlorophyll a (chi a), using microscope counts and chlorophyll budgets. Mesozooplankton were concentrated into the top 50 m layer where biomass was high (5.5 g dry mass m(-2)) and comprised mainly (65%) of copepods. Copepod biomass was dominated by copepodite CV of Calanus simillimus. Numerically, however, Oithona spp. (mainly O. similis) constituted 85% of the copepods. These 2 species dominated copepod grazing and contributed to community grazing in about equal proportions. Chi a concentrations were low (similar to 0.7 mg m(-3)) and were comprised of mostly nano- and picoplankton. Low daily phytoplankton carbon rations were derived from the 2 methods which measured total chi a consumption. These ranged from 1.5% (CVI female C. simillimus) to 34% of body carbon (late stage copepodites of Oithona spp.). These values were generally well below their estimated respiratory requirements, and probably reflected phytoplankton shortage because clearance rates were fairly high. Clearance rates for total chi a in the incubations tended to be less than those for the counted taxa &gt;10 mu m, suggesting that some of the chi a was in cells too small to be eaten. Feeding selectivity followed a similar pattern across the 4 incubations. Highest clearance rates were on ciliates (similar to 15 mu m), dinoflagellates (similar to 20 mu m) or the diatom Corethron sp. (similar to 200 mu m). Ciliates and dinoflagellates were cleared faster than centric diatoms of similar overall dimensions. It is suggested that the copepods were preying on protozoans preferentially, in response to phytoplankton shortage. Allometric relationships were used to derive the grazing and predation impact of the whole copepod community on primary production and estimated ciliate production. Less than 4% of primary production was removed per day. Copepod predation on ciliates was higher: 57% of daily production, assuming a net growth rate for ciliates of 0.1 d(-1).</t>
  </si>
  <si>
    <t>Atkinson, A (corresponding author), BRITISH ANTARCTIC SURVEY, NERC, MADINGLEY RD, CAMBRIDGE CB3 0ET, ENGLAND.</t>
  </si>
  <si>
    <t>Atkinson, Angus/HOH-3417-2023</t>
  </si>
  <si>
    <t>10.3354/meps130085</t>
  </si>
  <si>
    <t>WOS:A1996TW29500008</t>
  </si>
  <si>
    <t>Froneman, P; Perissinoto, R</t>
  </si>
  <si>
    <t>Microzooplankton grazing in the southern ocean: Implications for the carbon cycle</t>
  </si>
  <si>
    <t>MARINE ECOLOGY-PUBBLICAZIONI DELLA STAZIONE ZOOLOGICA DI NAPOLI I</t>
  </si>
  <si>
    <t>29th European Marine Biology Symposium</t>
  </si>
  <si>
    <t>AUG 29-SEP 02, 1994</t>
  </si>
  <si>
    <t>UNIV VIENNA, BIOCENTRE, VIENNA, AUSTRIA</t>
  </si>
  <si>
    <t>UNIV VIENNA, BIOCENTRE</t>
  </si>
  <si>
    <t>protozooplankton; microzooplankton grazing; carbon cycling</t>
  </si>
  <si>
    <t>ICE-EDGE ZONE; WEDDELL SEA; PHYTOPLANKTON PRODUCTION; PIGMENT CONCENTRATIONS; PICOPLANKTON; NANOPLANKTON; ANTARCTICA; BIOMASS; IMPACT; MICROPLANKTON</t>
  </si>
  <si>
    <t>Microzooplankton grazing and protozooplankton community structure was investigated in austral summer (Jan./Feb.) and winter (June/July) 1993 in the Atlantic sector of the Southern Ocean during the SAAMES (South African Antarctic Marine Ecosystem Study) II and III cruises. Grazing was estimated at 22 stations in summer and at 15 stations in winter by employing the sequential dilution technique. Nano-heterotrophic flagellates (&lt; 20 mu m) and ciliates (aloricate ciliates and tintinnids) dominated the protozooplankton assemblages along both transects. Densities in winter were, however, nearly an order of magnitude lower than in summer. Microzooplankton grazing removed between 0 and 28% (mean = 13.2%) of the initial phytoplankton stock in summer and, between 24 and 51% of the initial stock (mean = 37.6%) in winter. The potential primary production removed during summer ranged between 0 and 46% (mean = 22.0%) compared with the winter range of 56-83% (mean = 67.2%). Size selectivity grazing experiments conducted during both studies suggest that microzooplankton preferentially graze on the nano- (20-2.0 mu m) and picophytoplankton (2.0-0.2 mu m) size fractions. These results have important implications for the efficiency of the carbon pump in the Southern Ocean. During summer when the larger cells dominate phytoplankton biomass, the bulk of the photosynthetically fixed carbon appears to be channelled to the meso- and macrozooplankton fractions. This results in a rapid transfer of organic carbon out of the zone of regeneration to the deep ocean via vertical migration and large faecal pellet production. During winter, however, an increase in the contribution of the smaller size fractions to total phytoplankton biomass results in a greater proportion of the photosynthetically fixed carbon being channelled to the microzooplankton fraction. The efficiency of the carbon pump is, therefore, reduced in that the transfer of carbon below the zone of regeneration is reduced as carbon is recycled mostly within the microbial loop in the upper mixed layer.</t>
  </si>
  <si>
    <t>Froneman, P (corresponding author), RHODES UNIV, DEPT ZOOL &amp; ENTOMOL, SO OCEAN GRP, BOX 94, ZA-6140 GRAHAMSTOWN, SOUTH AFRICA.</t>
  </si>
  <si>
    <t>Froneman, William/C-9085-2012; Froneman, William/GLS-0460-2022</t>
  </si>
  <si>
    <t>Froneman, William/0000-0003-0615-1355</t>
  </si>
  <si>
    <t>0173-9565</t>
  </si>
  <si>
    <t>MAR ECOL-P S Z N I</t>
  </si>
  <si>
    <t>Mar. Ecol.-Pubbl. Stn. Zool. Napoli</t>
  </si>
  <si>
    <t>10.1111/j.1439-0485.1996.tb00493.x</t>
  </si>
  <si>
    <t>VL824</t>
  </si>
  <si>
    <t>WOS:A1996VL82400009</t>
  </si>
  <si>
    <t>Spiridonov, VA</t>
  </si>
  <si>
    <t>A scenario of the late-Pleistocene-Holocene changes in the distributional range of Antarctic krill (Euphausia superba)</t>
  </si>
  <si>
    <t>Antarctic krill; distribution; reproductive range; Pleistocene; Holocene; Last Glaciation Maximum</t>
  </si>
  <si>
    <t>LAST GLACIAL MAXIMUM; MARGINAL ICE-ZONE; SOUTHERN-OCEAN; WEDDELL GYRE; SEA-ICE; REGION; DANA; TEMPERATURE; CIRCULATION; SUMMER</t>
  </si>
  <si>
    <t>Oceanographic evidence along with the data on Euphausia superba distribution indicate that the reproductive range of this species is related to the southernmost core of the Antarctic Circumpolar Current (ACC), the Weddell Gyre, the Ross Gyre, and the systems of mesoscale eddies in the Bellingshausen Sea, in the Prydz Bay area, and the D'Urville Sea. During the Last Glaciation Maximum, at ca. 18 ka BP, both the Weddell and the Ross Gyres as well as near-coastal circulations probably lost their importance in the maintenance of Antarctic krill populations due to cooling of the water column and development of multi-year sea ice. Within the ACC at that time, some smaller-scale circulations related to islands and seamounts could have played a major role in controlling krill distribution. If, nevertheless, refugia for self-maintained krill populations remained in the near-coastal zone, particularly in the eastern Indian sector, geographical isolation might have caused divergence between the two species of the gregarine Cephaloidophora commonly infesting krill at present.</t>
  </si>
  <si>
    <t>ALFRED WEGENER INST POLAR &amp; MARINE RES, D-27515 BREMERHAVEN, GERMANY</t>
  </si>
  <si>
    <t>Spiridonov, VA (corresponding author), MOSCOW MV LOMONOSOV STATE UNIV, ZOOL MUSEUM, HERZEN STR 6, MOSCOW 103009, RUSSIA.</t>
  </si>
  <si>
    <t>10.1111/j.1439-0485.1996.tb00525.x</t>
  </si>
  <si>
    <t>WOS:A1996VL82400041</t>
  </si>
  <si>
    <t>Laturnus, F; Wiencke, C; Kloser, H</t>
  </si>
  <si>
    <t>Antarctic macroalgae - Sources of volatile halogenated organic compounds</t>
  </si>
  <si>
    <t>MARINE ENVIRONMENTAL RESEARCH</t>
  </si>
  <si>
    <t>LONG-TERM CULTURE; SOUTH POLAR SEA; METHYL-IODIDE; OZONE; SEASONALITY; RHODOPHYTA; ATMOSPHERE; DAYLENGTHS; BROMOFORM; BROMIDE</t>
  </si>
  <si>
    <t>Twenty-eight different species of Antarctic macroalgae were collected from December 1991 to February 1992 at King George Island, South Shetlands, and investigated for their release of volatile halogenated organic compounds (VHOCs). Dibromomethane, bromoform, dibromochloromethane, bromodichloromethane, diiodomethane and chloroiodomethane were identified and their rates of release determined. For the first time the release of 1,2-dibromoethane from macroalgae is reported. Of all compounds investigated, bromoform is released in very high rates fi om all species studied, with the highest release rates from the brown algae Desmarestia anceps (3.9 mu g g(-1) wet algal weight d(-1)), Desmarestia menziesii (1.3 mu g g(-1) wet algal weight d(-1)), Cystosphaera jacquinotii (0.84 mu g g(-1) wet algal weight d(-1)) and Himantothallus grandifolius (0.3 mu g g(-1) wet algal weight d(-1)). Dibromomethane, diiodomethane, dibromochloromethane and I,2-dibromoethane were also major compounds, but released at lower rates. Release rates of bromodichloromethane and chloroiodomethane were very low for most species. Release of VHOCs occurred from all parts of the thallus of the macroalga. The highest rates were measured in species with a high surface-to-volume ratio. This indicates the formation of VHOC in photosynthetically and metabolically active cortex (surface located) cells. The biological role of these substances and their input into the Antarctic environment is discussed.</t>
  </si>
  <si>
    <t>0141-1136</t>
  </si>
  <si>
    <t>MAR ENVIRON RES</t>
  </si>
  <si>
    <t>Mar. Environ. Res.</t>
  </si>
  <si>
    <t>10.1016/0141-1136(95)00017-8</t>
  </si>
  <si>
    <t>Environmental Sciences; Marine &amp; Freshwater Biology; Toxicology</t>
  </si>
  <si>
    <t>Environmental Sciences &amp; Ecology; Marine &amp; Freshwater Biology; Toxicology</t>
  </si>
  <si>
    <t>TR464</t>
  </si>
  <si>
    <t>WOS:A1996TR46400004</t>
  </si>
  <si>
    <t>Harris, PT; Tsuji, Y; Marshall, JF; Davies, PJ; Honda, N; Matsuda, H</t>
  </si>
  <si>
    <t>Sand and rhodolith-gravel entrainment on the mid- to outer-shelf under a western boundary current: Fraser Island continental shelf, eastern Australia</t>
  </si>
  <si>
    <t>THRESHOLD; MARGIN</t>
  </si>
  <si>
    <t>Carbonate sediments on the east Australian continental shelf off Eraser Island represent a transition from the warm-water, tropical, carbonate deposits in the north (i.e. the Great Barrier Reef) to cool-water, temperate, carbonate deposits in the south. On the outer shelf in 40-140 m water depth, these deposits are characterised by pebble- to cobble-sized rhodoliths. Current meter data obtained from this area demonstrates that near-bed, southward-flowing currents of up to 130 cm/s occur episodically to depths of over 70 m. These current events may last for several days and are probably related to intrusions of the East Australian Current, a western boundary current, onto the shelf. Flume experiments on different size classes of rhodoliths suggests that the threshold speed referenced to 100 cm above the bed (U-100cr) for 10 mm diameter rhodoliths is of the order of 45 cm/s, whereas U-100cr for 50 mm diameter rhodoliths is of the order of 80 cm/s. Therefore, the shelf currents measured are competent to initiate rhodolith movement. Percentage exceedence of these threshold speeds ranges from 1 to 10%. Surface waves also generate near-bed oscillatory flows which, when combined with the steady current, are considered to be important in initiating movement of the rhodoliths.</t>
  </si>
  <si>
    <t>JAPAN NATL OIL CORP, TECHNOL RES CTR, MIHAMA KU, CHIBA 261, JAPAN; UNIV SYDNEY, INST OCEAN SCI, SYDNEY, NSW 2006, AUSTRALIA; BUNDUQ CO LTD, Abu Zaby, U ARAB EMIRATES</t>
  </si>
  <si>
    <t>University of Sydney</t>
  </si>
  <si>
    <t>UNIV TASMANIA, AUSTRALIAN GEOL SURVEY ORG, ANTARCTIC CRC, GPO BOX 252C, HOBART, TAS 7001, AUSTRALIA.</t>
  </si>
  <si>
    <t>Harris, Peter/AAI-7100-2020; Harris, Peter T/C-6997-2009</t>
  </si>
  <si>
    <t>10.1016/0025-3227(96)83350-0</t>
  </si>
  <si>
    <t>TV774</t>
  </si>
  <si>
    <t>WOS:A1996TV77400007</t>
  </si>
  <si>
    <t>Fukui, Y; Mogoe, T; Jung, YG; Terawaki, Y; Miyamoto, A; Ishikawa, H; Fujise, Y; Ohsumi, S</t>
  </si>
  <si>
    <t>Relationships among morphological status, steroid hormones, and post-thawing viability of frozen spermatozoa of male minke whales (Balaenoptera acutorostrata)</t>
  </si>
  <si>
    <t>spermatozoa; cryopreservation; steroid hormones; minke whale; Balaenoptera acutorostrata</t>
  </si>
  <si>
    <t>TURSIOPS-TRUNCATUS; SERUM</t>
  </si>
  <si>
    <t>Spermatozoa from 21 mature minke whales (Balaenoptera acutorostrata) taken in the Antarctic Ocean for Japanese research were recovered from vasa deferentia, diluted 1:9 in a Tris-based diluent, and frozen at -80 degrees C on board the vessel. After a period ranging from 45 to 125 d, the samples were transferred to liquid nitrogen and transported to the laboratory. After thawing at 37 degrees C, the motility (percentage of motile spermatozoa), vitality (proportion of live spermatozoa), and sperm concentration were determined for each sample. These values were tested for correlations with morphological measurements (body size, body weight, testis weight) and serum concentrations of progesterone (P-4), estradiol-17 beta (E(2)), and testosterone (T). Ten of 21 samples had motile spermatozoa (2%-40%). Although no motile spermatozoa were observed in 11 samples, all sperm samples were examined by eosin-nigrosin staining and showed vitality levels of 3%-44%. It was found that the motility (r = 0.54) and vitality (r = 0.53) of the spermatozoa were significantly (P &lt; 0.01) correlated with the E(2) levels (8.50 +/- 1.80 pg/ml). Serum T levels (0.07 +/- 0.02 ng/ml) were significantly correlated with the E(2) levels (r = 0.58, P &lt; 0.01), but sperm concentrations were not correlated with either E(2) Or T levels. The present study demonstrates that spermatozoa of minke whales can be successfully cryopreserved.</t>
  </si>
  <si>
    <t>INST CETACEAN RES,CHUO KU,TOKYO 104,JAPAN</t>
  </si>
  <si>
    <t>Fukui, Y (corresponding author), OBIHIRO UNIV AGR &amp; VET MED,LAB ANIM GENET &amp; REPROD,OBIHIRO,HOKKAIDO 080,JAPAN.</t>
  </si>
  <si>
    <t>10.1111/j.1748-7692.1996.tb00303.x</t>
  </si>
  <si>
    <t>TQ361</t>
  </si>
  <si>
    <t>WOS:A1996TQ36100003</t>
  </si>
  <si>
    <t>Benoit, PH; Sears, DWG</t>
  </si>
  <si>
    <t>Rapid changes in the nature of the H chondrites falling to Earth</t>
  </si>
  <si>
    <t>NON-ANTARCTIC METEORITES; TERRESTRIAL AGES; DATA COMPILATION; PARENT BODY; AL-26; EVOLUTION; BREAKUP; ORBITS</t>
  </si>
  <si>
    <t>We have previously identified a subgroup of Antarctic H chondrites that are significantly different from H chondrites among the modern falls in terms of induced thermoluminescence (TL), metallographic cooling rate, and cosmogenic inert gas contents. Here we examine their terrestrial and thermal history as apparent in their natural TL and radioactive cosmogenic isotope abundances. These meteorites have a tendency towards high Al-26 activities and fairly short C-14 and Cl-36 terrestrial ages (generally &lt;100 ka). They also sometimes exhibit unusually high natural TL levels, which we have previously interpreted as indicating orbital evolution from perihelia &gt;1.2 AU to similar to 1 AU within the last &lt;10(5) years. We suggest that the nature of the meteorites falling to Earth is not independent of time but depends on stochastic events, such as the breakup of parent bodies and recent variations in orbit.</t>
  </si>
  <si>
    <t>Benoit, PH (corresponding author), UNIV ARKANSAS,DEPT CHEM &amp; BIOCHEM,COSMOCHEM GRP,FAYETTEVILLE,AR 72701, USA.</t>
  </si>
  <si>
    <t>10.1111/j.1945-5100.1996.tb02057.x</t>
  </si>
  <si>
    <t>TY454</t>
  </si>
  <si>
    <t>WOS:A1996TY45400012</t>
  </si>
  <si>
    <t>Reason, CJC</t>
  </si>
  <si>
    <t>Stability dependent parameterisations of vertical mixing in ocean general circulation models</t>
  </si>
  <si>
    <t>METEOROLOGY AND ATMOSPHERIC PHYSICS</t>
  </si>
  <si>
    <t>ANTARCTIC CIRCUMPOLAR CURRENT; WORLD OCEAN; NORTH-ATLANTIC; SENSITIVITY; PARAMETERIZATION; WATER; ATMOSPHERE; DIFFUSION; TRANSPORT</t>
  </si>
  <si>
    <t>Parameterisations of mixing induced through shear instability, internal wave breaking, and double diffusion are investigated in simulations of ocean climate using a global ocean general circulation model (OGCM). Focus is placed on the sensitivity of the large scale circulation water mass formation and transport of heat as measures of the model's ability to represent current climate. The model resolution is typical of OGCMs being coupled to atmospheric. GCMs in climate models and the parameterisations investigated are all computationally inexpensive enough to allow for integrations on long time scales. Under the assumption of constant vertical eddy coefficients (the control case), the model climatology displays acceptable values of North Atlantic Deep Water formation, Antarctic Circumpolar Current (ACC) transport, and Indonesian through-flow but an excessively deep and diffuse pycnocline structure with weak stratification in the deep ocean. It is found that various circulation and water mass properties are sensitive to the choice of parameterisation of vertical mixing and that determining a scheme which works satisfactorily over all regions (tropical, mid-latitude, and polar) of the domain is not straightforward. Parameterisations of internal wave breaking or upper ocean shear instability lead to some improvements in the model water mass formation. ACC and poleward heat transport when compared to the control case whereas parameterisations of double diffusive processes did not. Based on these and other results, various recommendations are made for mixing parameterisations in ocean climate models.</t>
  </si>
  <si>
    <t>UNIV VICTORIA,CANADIAN CTR CLIMATE MODELLING &amp; ANAL,ATMOSPHER ENVIRONM SERV,VICTORIA,BC,CANADA</t>
  </si>
  <si>
    <t>Environment &amp; Climate Change Canada; Canadian Centre for Climate Modelling &amp; Analysis (CCCma); Meteorological Service of Canada; University of Victoria</t>
  </si>
  <si>
    <t>SPRINGER-VERLAG WIEN</t>
  </si>
  <si>
    <t>SACHSENPLATZ 4-6, PO BOX 89, A-1201 VIENNA, AUSTRIA</t>
  </si>
  <si>
    <t>0177-7971</t>
  </si>
  <si>
    <t>METEOROL ATMOS PHYS</t>
  </si>
  <si>
    <t>Meteorol. Atmos. Phys.</t>
  </si>
  <si>
    <t>10.1007/BF01029707</t>
  </si>
  <si>
    <t>VW944</t>
  </si>
  <si>
    <t>WOS:A1996VW94400001</t>
  </si>
  <si>
    <t>Comparison of vertical mixing schemes embedded in a global ocean GCM .2. Large scale circulation and water mass formation</t>
  </si>
  <si>
    <t>ANTARCTIC CIRCUMPOLAR CURRENT; WORLD OCEAN; MODELS; TRANSPORT; SALINITY</t>
  </si>
  <si>
    <t>The sensitivity of the circulation and water mass properties in a global ocean circulation model (OGCM) to the stability dependent vertical mixing parameterisations of Pacanowski and Philander (1981) and Henderson-Sellers (1985) is investigated. The work extends a previous study which examined upper ocean characteristics and mixed layer evolution resulting from these schemes incorporated in the OGCM and made a recommendation as to the appropriateness of the latter scheme for global models. Under the assumption of constant vertical eddy coefficients (the control case), the model climatology displays acceptable values of North Atlantic Deep Water formation, Antarctic Circumpolar Current strength, and Indonesian throughflow but an excessively deep and diffuse pycnocline structure with weak stratification in the deep ocean. It is found that these circulation and water mass properties are sensitive to the choice of parametrisation of vertical mixing and that the two stability dependent schemes are unable to perform satisfactorily over the global domain, instead being better suited to the tropics. Under conditions optimal for representing the tropical current and temperature structure, these schemes result in significant weakening of major currents (particularly, the ACC) and reductions in the rates of deep water formation and poleward heal transports. These deficiencies can only be remedied at the expense of the improvements to the simulation in the tropical part of the domain. The results presented indicate that the suggestions made in the previous study do not extend to situations where the deep ocean, and particularly, the global thermohaline circulation is important.</t>
  </si>
  <si>
    <t>CANADIAN CTR CLIMATE MODELLING &amp; ANAL,VICTORIA,BC,CANADA</t>
  </si>
  <si>
    <t>Environment &amp; Climate Change Canada; Canadian Centre for Climate Modelling &amp; Analysis (CCCma)</t>
  </si>
  <si>
    <t>10.1007/BF01027556</t>
  </si>
  <si>
    <t>TJ676</t>
  </si>
  <si>
    <t>WOS:A1996TJ67600005</t>
  </si>
  <si>
    <t>Heinemann, G</t>
  </si>
  <si>
    <t>A wintertime polar low over the eastern weddell sea (Antarctica): A study with AVHRR, TOVS, SSM/I and conventional data</t>
  </si>
  <si>
    <t>OPERATIONAL VERTICAL SOUNDER; SENSOR MICROWAVE IMAGER; TEMPERATURE RETRIEVALS; MESOSCALE VORTICES; RADIANCES; FRONT</t>
  </si>
  <si>
    <t>The baroclinic development of an intense meso-scale cyclone (MC) over the Weddell Sea near the Antarctic coast close to the German Georg-von-Neumayer Station (GvN) during the period 26-28 April 1989 was studied by means of satellite and conventional data. ECMWF analyses, radiosonde data and surface observations were used together with AVHRR data, TOVS and SSM/I retrievals for the description of the synoptic and subsynoptic environment associated with the development of the MC. The MC had a diameter of about 500 km, a lifetime of about 40 hours and reached the intensity of a polar low. Wind speeds up to 19 m/s (with gusts up to 24 m/s) were recorded at GvN as the MC approached on 27 April and remained quasi-stationary for about 24 hours. Its development took place in baroclinic conditions of strong low-level cold air advection close to the sea ice front. The genesis of the MC seemed to be triggered by a 500 hPa short wave trough and a resemblance to a baroclinic development at a boundary layer front was noticed. Low-level thickness fields from TOVS data reflected the baroclinic structure of the MC, but gradients were relatively weak. Wind speed retrievals from SSM/I data did not allow a full analysis of the wind field structure for this case, as they were limited to ice-free ocean. They showed the incipient MC lying in an area with increased wind speed and high surface fluxes of sensible heat. In the mature stage, a maximum in the SSM/I wind speed field was found in the northwestern part of the MC. A meso-scale analysis with a limited area assimilation system for the mature stage showed only weak support of the low-level MC by upper level cyclonic vorticity advection.</t>
  </si>
  <si>
    <t>UNIV BONN, INST METEOROL, HUGEL 20, D-53121 BONN, GERMANY.</t>
  </si>
  <si>
    <t>SPRINGER WIEN</t>
  </si>
  <si>
    <t>WIEN</t>
  </si>
  <si>
    <t>SACHSENPLATZ 4-6, PO BOX 89, A-1201 WIEN, AUSTRIA</t>
  </si>
  <si>
    <t>1436-5065</t>
  </si>
  <si>
    <t>10.1007/BF01027558</t>
  </si>
  <si>
    <t>WOS:A1996TJ67600007</t>
  </si>
  <si>
    <t>Maugeri, TL; Gugliandolo, C; Bruni, V</t>
  </si>
  <si>
    <t>Heterotrophic bacteria in the Ross Sea (Terra Nova Bay, Antarctica)</t>
  </si>
  <si>
    <t>MICROBIOLOGICA</t>
  </si>
  <si>
    <t>heterotrophic bacteria; synthetical indices; numerical analysis</t>
  </si>
  <si>
    <t>SEAWATER BACTERIA; SEASONAL-CHANGES; ICE; BACTERIOPLANKTON; VIBRIO</t>
  </si>
  <si>
    <t>Microbial research on temporal variation of bacterial densities was carried out on seawater samples collected from two field stations at different depths during the Antarctic summer (oceanographic campaign 1989/1990). Bacterial densities evaluated on Marine Agar 2216 (Difco) and on TCBS Agar (Difco) after incubation at + 4 degrees C for 21 days respectively ranged from 0 to 7.9x10(2) CFU/ml for heterotrophic bacteria and from 0 to 5.7x10(2) CFU/100ml for ''presumptive vibrios''. During the period of observation, Vibuio densities showed a higher variability than those of total heterotrophic bacteria. A high percentage of gelatinolytic and chitinolytic vibrios was observed. The qualitative composition of heterotrophic bacterial communities was studied on 38 morphological and biochemical characteristics of 152 strains isolated from the stations. The data were subsequently used to determine the structure and metabolic potentialities of bacterial communities in the two sites. Almost all the heterotrophic, psychrotrophic isolates were non fermentative Gram-negative rods, belonging to the genera Pseudomonas/Alcaligenes, Flavobacterium/Cytophaga. The bacterial communities in the two coastal habitats investigated were clearly different.</t>
  </si>
  <si>
    <t>DIPARTIMENTO BIOL ANIM &amp; ECOL MARINA, SALITA SPERONE 31, I-98166 MESSINA, ITALY.</t>
  </si>
  <si>
    <t>Gugliandolo, Concetta/L-6855-2015</t>
  </si>
  <si>
    <t>Gugliandolo, Concetta/0000-0002-9125-3999</t>
  </si>
  <si>
    <t>LUIGI PONZIO E FIGLIO</t>
  </si>
  <si>
    <t>PAVIA</t>
  </si>
  <si>
    <t>VIA D DA CATALOGNA 1/3, 27100 PAVIA, ITALY</t>
  </si>
  <si>
    <t>1121-7138</t>
  </si>
  <si>
    <t>Microbiologica</t>
  </si>
  <si>
    <t>TT165</t>
  </si>
  <si>
    <t>WOS:A1996TT16500009</t>
  </si>
  <si>
    <t>Shimizu, T; Ohtani, K; BaThein, W; Inui, S; Nakamura, S; Hayashi, H</t>
  </si>
  <si>
    <t>Characterization of a toxin-deficient Clostridium perfringens strain, KZ1340</t>
  </si>
  <si>
    <t>MICROBIOLOGY AND IMMUNOLOGY</t>
  </si>
  <si>
    <t>Clostridium perfringens; toxin production; genetic analysis</t>
  </si>
  <si>
    <t>ORGANIZATION; SEQUENCES; GENE</t>
  </si>
  <si>
    <t>Clostridium perfringens KZ1340, previously classified as Clostridium plagarum, is an isolate from Antarctic soil, and was identified as an alpha-, theta-, and kappa-toxin non-producing variant. On Southern hybridization, the variant was found to be defective in the pfoA (theta-toxin) gene, but the pie (alpha-toxin) and colA (kappa-toxin) genes were present on the same EcoRI fragment as in the standard strain, NCTC8237. Northern analysis revealed that mature pie mRNA was transcribed in KZ1340 though less efficiently than in NCTC8237, while no mature colA mRNA was present in KZ1340, After transformation of the pfoA and pie genes into the KZ1340 via shuttle vector, pJIR418, the pfoA gene was successfully expressed but the pie gene was not efficiently expressed, suggesting that in KZ1340 there is negative regulation of plc gene expression, Toxin-deficient C. perfringens KZ1340 might be a suitable host for expression analysis of the pfoA gene and other clostridial virulence genes, if expressed efficiently, because it produces a small amount of extracellular toxins.</t>
  </si>
  <si>
    <t>KANAZAWA UNIV,SCH MED,DEPT MICROBIOL,KANAZAWA,ISHIKAWA 920,JAPAN</t>
  </si>
  <si>
    <t>Kanazawa University</t>
  </si>
  <si>
    <t>Shimizu, T (corresponding author), UNIV TSUKUBA,INST BASIC MED SCI,DEPT MICROBIOL,1-1-1 TENOHDAI,TSUKUBA,IBARAKI 305,JAPAN.</t>
  </si>
  <si>
    <t>CENTER ACAD PUBL JAPAN</t>
  </si>
  <si>
    <t>C/O BUSINESS CTR ACAD SOC JPN, 16-9 HONKOMAGOME 5-CHOME BUNKYO-KU, TOKYO 113, JAPAN</t>
  </si>
  <si>
    <t>0385-5600</t>
  </si>
  <si>
    <t>MICROBIOL IMMUNOL</t>
  </si>
  <si>
    <t>Microbiol. Immunol.</t>
  </si>
  <si>
    <t>10.1111/j.1348-0421.1996.tb03329.x</t>
  </si>
  <si>
    <t>Immunology; Microbiology</t>
  </si>
  <si>
    <t>TU824</t>
  </si>
  <si>
    <t>WOS:A1996TU82400008</t>
  </si>
  <si>
    <t>Kameyama, K; Matsushita, O; Katayama, S; Minami, J; Maeda, M; Nakamura, S; Okabe, A</t>
  </si>
  <si>
    <t>Analysis of the phospholipase C gene of Clostridium perfringens KZ1340 isolated from Antarctic soil</t>
  </si>
  <si>
    <t>Clostridium perfringens; phospholipase C; molecular cloning; phylogeny</t>
  </si>
  <si>
    <t>BACILLUS-CEREUS; ALPHA-TOXIN; SEQUENCE; CLONING; DNA; PLASMID; STRAINS</t>
  </si>
  <si>
    <t>Clostridium perfringens KZ1340 isolated from Antarctic soil was first classified as Clostridium plagarum and later as a lecithinase-negative variant of C. perfringens. Although the strain produced no detectable lecithinase (phospholipase C, PLC) activity in the culture supernatant, it was shown by Southern blot hybridization to possess a PLC-encoding gene (plc). To determine the cause of the PLC deficiency, we cloned and sequenced the plc gene from KZ1340. The deduced amino acid sequence consists of 398 amino acid residues, coinciding with those of the plc genes previously determined, Tyrosine was substituted for histidine at amino acid position 148, which is thought to bind a zinc ion essential for PLC activity, Northern blot analysis revealed that KZ1340 expressed the plc gene at an extremely low level. Furthermore, the plc gene cloned from C. perfringens strain 13 into a plasmid was expressed weakly in KZ1340, compared to that in strain 13. This indicates that the former strain represses plc gene expression in trans. When a phylogenetic tree of plc genes was constructed, the KZ1340 plc gene formed a monophyletic branch along with those of various other C. perfringens strains, supporting the classification of the strain as a variant of C. perfringens.</t>
  </si>
  <si>
    <t>KAGAWA MED SCH, DEPT MICROBIOL, KAGAWA 76107, JAPAN; KAGAWA MED SCH, DEPT SURG 2, KAGAWA 76107, JAPAN; KANAZAWA UNIV, SCH MED, DEPT BACTERIOL, KANAZAWA, ISHIKAWA 920, JAPAN</t>
  </si>
  <si>
    <t>Kagawa University; Kagawa University; Kanazawa University</t>
  </si>
  <si>
    <t>1348-0421</t>
  </si>
  <si>
    <t>10.1111/j.1348-0421.1996.tb03344.x</t>
  </si>
  <si>
    <t>UK459</t>
  </si>
  <si>
    <t>WOS:A1996UK45900002</t>
  </si>
  <si>
    <t>Caroli, S; Senofonte, O; Caimi, S; Pauwels, J; Kramer, GN</t>
  </si>
  <si>
    <t>Planning and certification of view multielemental reference materials for research in Antarctica</t>
  </si>
  <si>
    <t>MIKROCHIMICA ACTA</t>
  </si>
  <si>
    <t>Conference on Analytical Quality Control and Reference Materials in the Life Sciences</t>
  </si>
  <si>
    <t>DEC 05-07, 1994</t>
  </si>
  <si>
    <t>ROME, ITALY</t>
  </si>
  <si>
    <t>environmental contamination; Antarctic ocean water; Antarctic marine sediment; krill; certified reference materials for research in Antarctica</t>
  </si>
  <si>
    <t>The adoption of the principles of Good Laboratory Practice (GLP) and the implementation of the ensuing procedures for quality assurance (QA) and quality control (QC) of analytical determinations are nowadays deemed essential to the achievement of sound, credible and comparable experimental information. This is certainly also applicable to research projects currently being carried out in the antarctic continent, in particular as regards investigations on global change phenomena. Worldwide investments made so far in this field do require in fact that reliability of data be optimized so as to allow for a harmonized assessment of ongoing trends. In this context the Italian National Programme for Research in Antarctica has recently launched a project for the preparation of new multielemental certified reference materials (CRMs) to be used for QC of analyses performed on environmentally significant materials. The suitability of CRMs to verify the accuracy of experimental measurements acknowledgedly depends, among others, on the degree of similarity of their matrix composition and analyte levels to those expected for real samples. From this standpoint three CRMs are planned, namely: i) marine sediment certified for Al, As, Cd, Co, Cr, Cu, Fe, HE, Mn, Ni, Pb, Sn and Zn; ii) ocean water certified for Cd, Cr, Cu, Fe, Hg, Mn, Ni and Pb; iii) krill certified for As, Cd, Cr, Cu, Fe, Hg, Mn, Ni, Pb, Sn and Zn. Regarding the first two matrices, amounts of ca. 100 kg and ca. 1001, respectively, have been collected during the IX (1993-1994) antarctic expedition, while krill was taken in the course of the X (1994-1995) campaign. The pretreatment of sediment has been accomplished in terms of homogenization, stabilization and characterization of the preliminary ground mass. Approximately 500 bottles, each containing 75 g of material are now ready for distribution to interested laboratories involved in chemical measurements of antarctic matrices, whereas ocean water and krill will follow at a later stage. Finally, depending on circumstances, also the certification of organochlorine compounds in the same materials will be attempted.</t>
  </si>
  <si>
    <t>COMMISS EUROPEAN COMMUNITIES,JOINT RES CTR,INST REFERENCE MAT &amp; MEASUREMENTS,B-2440 GEEL,BELGIUM</t>
  </si>
  <si>
    <t>European Commission Joint Research Centre; EC JRC Institute for Reference Materials &amp; Measurements (IRMM)</t>
  </si>
  <si>
    <t>0026-3672</t>
  </si>
  <si>
    <t>MIKROCHIM ACTA</t>
  </si>
  <si>
    <t>Mikrochim. Acta</t>
  </si>
  <si>
    <t>10.1007/BF01244385</t>
  </si>
  <si>
    <t>UR892</t>
  </si>
  <si>
    <t>WOS:A1996UR89200015</t>
  </si>
  <si>
    <t>Ovstedal, DO; Elix, JA; Smith, RIL</t>
  </si>
  <si>
    <t>A new species of Parmelia (Lichenized ascomycotina) from the Antarctic</t>
  </si>
  <si>
    <t>MYCOTAXON</t>
  </si>
  <si>
    <t>A new species of Parmelia (lichenized Ascomycotina) from the Antarctic. Parmelia lindsayana Ovstedal &amp; Elix from Signy Island (South Orkney Islands) is described as new. This species resembles P. protosulcata Hale and P. cunninghamii Crombie, but differs in morphological details and in containing usnic, alpha-collatolic and alectoronic acids.</t>
  </si>
  <si>
    <t>AUSTRALIAN NATL UNIV,DEPT CHEM,CANBERRA,ACT 0200,AUSTRALIA; BRITISH ANTARCTIC SURVEY,CAMBRIDGE CB3 0ET,ENGLAND</t>
  </si>
  <si>
    <t>Australian National University; UK Research &amp; Innovation (UKRI); Natural Environment Research Council (NERC); NERC British Antarctic Survey</t>
  </si>
  <si>
    <t>Ovstedal, DO (corresponding author), UNIV BERGEN,INST BOT,ALLEGATEN 41,N-5007 BERGEN,NORWAY.</t>
  </si>
  <si>
    <t>MYCOTAXON LTD</t>
  </si>
  <si>
    <t>ITHACA</t>
  </si>
  <si>
    <t>PO BOX 264, ITHACA, NY 14851-0264</t>
  </si>
  <si>
    <t>0093-4666</t>
  </si>
  <si>
    <t>Mycotaxon</t>
  </si>
  <si>
    <t>Mycology</t>
  </si>
  <si>
    <t>TW176</t>
  </si>
  <si>
    <t>WOS:A1996TW17600007</t>
  </si>
  <si>
    <t>Romero, OE</t>
  </si>
  <si>
    <t>Ultrastructure of four species of the diatom genus Cocconeis with the description of C-pseudocostata spec nov</t>
  </si>
  <si>
    <t>NOVA HEDWIGIA</t>
  </si>
  <si>
    <t>Bacillariophyceae; Cocconeis; new species; Southeast Pacific; ultrastructure</t>
  </si>
  <si>
    <t>ISLAND; FLORA; BAY</t>
  </si>
  <si>
    <t>Light, scanning and transmission electron microscopy observations on the structure of four species of the diatom genus Cocconeis are presented here. The studied diatoms were collected in the southeast Pacific Ocean from coastal waters, including some Chilean rivers estuaries and one freshwater lagoon, and from the Antarctic. The ultrastructural information obtained has revealed some features not previously recorded in Cocconeis and allows us to relate structurally C. stauroneiformis, C. pseudocostata spec. nov. and C. fasciolata. Comparison of C. stauroneiformis and C. scutellum var. scutellum shows important ultrastructural differences. Stria structure of the sternum valve (or araphid valve) herein described for C. stauroneiformis and C. pseudocostata spec. nov. is the most complex among those recognized up to now in Cocconeis valves.</t>
  </si>
  <si>
    <t>UNIV CONCEPCION, DEPT BOT, CONCEPCION, CHILE</t>
  </si>
  <si>
    <t>Universidad de Concepcion</t>
  </si>
  <si>
    <t>GEBRUDER BORNTRAEGER</t>
  </si>
  <si>
    <t>JOHANNESSTR 3A, D-70176 STUTTGART, GERMANY</t>
  </si>
  <si>
    <t>0029-5035</t>
  </si>
  <si>
    <t>Nova Hedwigia</t>
  </si>
  <si>
    <t>VU165</t>
  </si>
  <si>
    <t>WOS:A1996VU16500006</t>
  </si>
  <si>
    <t>Kikuchi, K; Harada, M; Uyeda, H</t>
  </si>
  <si>
    <t>Kulmala, M; Wagner, PE</t>
  </si>
  <si>
    <t>Nucleation characteristics of polycrystalline ice crystals</t>
  </si>
  <si>
    <t>NUCLEATION AND ATMOSPHERIC AEROSOLS 1996</t>
  </si>
  <si>
    <t>14th International Conference on Nucleation and Atmospheric Aerosols</t>
  </si>
  <si>
    <t>AUG 26-30, 1996</t>
  </si>
  <si>
    <t>HELSINKI, FINLAND</t>
  </si>
  <si>
    <t>polycrystalline ice crystal; cloud chamber; crossed plates</t>
  </si>
  <si>
    <t>Polycrystalline ice crystals which were microphotographed by the authors in the Arctic and Antarctic regions were classified into twelve types. Almost all of them were crossed plates type and their production rate was approximately less than 5% of usual ice crystals. To investigate the shapes of these ice crystals and their production rate, laboratory experiments using a cloud chamber were carried out under temperature conditions between -18 and -42 degrees C. As a result, almost all shapes that were observed in the polar regions occurred in the chamber and their rate was less than 5%. This value was similar to that of an observational result.</t>
  </si>
  <si>
    <t>Kikuchi, K (corresponding author), HOKKAIDO UNIV,GRAD SCH SCI,SAPPORO,HOKKAIDO 060,JAPAN.</t>
  </si>
  <si>
    <t>0-08-042030-3</t>
  </si>
  <si>
    <t>10.1016/B978-008042030-1/50086-X</t>
  </si>
  <si>
    <t>BJ84C</t>
  </si>
  <si>
    <t>WOS:A1996BJ84C00086</t>
  </si>
  <si>
    <t>Jaenicke, R; Dreiling, V</t>
  </si>
  <si>
    <t>Time series of the condensation nuclei concentration at the German Neumayer-station in Antarctica since 1982</t>
  </si>
  <si>
    <t>atmospheric aerosols; condensation nuclei; time series; increase in concentration</t>
  </si>
  <si>
    <t>Since the Antarctic summer 1981/82 measurements of the atmospheric condensation nuclei (CN) concentration have been performed at the German Antarctic station. The CN measurements are carried out at an air chemistry container separated from the main building to the south. So local contamination is avoided for most of the time. The concentrations are measured continuously. The data in Antarctica show a pronounced seasonality with the minimum in winter and a maximum in summer time. Earlier reports showed a significant increase of the concentration of 9.63 % per year during the years 1982 to 1989. The average concentration was 350 cm(-3). The new evaluation for the period 1990 to 1994 again shows an increase. However due to communication problems, only the observations during winter time could be used. If the winter data of the complete period 1982 to 1994 are approximated with an exponential model an increase of 5.8 % per year is observed. Such an increase over so many years is alarming, even if the reasons are not yet unveiled.</t>
  </si>
  <si>
    <t>Jaenicke, R (corresponding author), UNIV MAINZ,INST ATMOSPHER PHYS,D-55099 MAINZ,GERMANY.</t>
  </si>
  <si>
    <t>10.1016/B978-008042030-1/50103-7</t>
  </si>
  <si>
    <t>WOS:A1996BJ84C00103</t>
  </si>
  <si>
    <t>Davis, BW</t>
  </si>
  <si>
    <t>Contemporary ocean and coastal management issues in Australia and New Zealand: An overview</t>
  </si>
  <si>
    <t>OCEAN &amp; COASTAL MANAGEMENT</t>
  </si>
  <si>
    <t>Conference on Integrated Coastal Management at Coast to Coast 94</t>
  </si>
  <si>
    <t>JUN 29-JUL 02, 1994</t>
  </si>
  <si>
    <t>HOBART, AUSTRALIA</t>
  </si>
  <si>
    <t>The past decade has witnessed an unprecedented increase in the number of international treaties, conventions and agreements dealing with maritime issues and oceans governance. Most nations are attempting to cope with this expanding agenda at a time of fiscal constraint, competing environmental demands and the emergence of a new global strategic, political and economic order. However, similar issues do nor always lean to similar outcomes. Australia and New Zealand share some con?mon oceanic and coastal management problems, but variations in response arise from geographical differences, constitutional provisions, political style and administrative arrangements. This paper provides a brief overview of contemporary maritime issues and attempted solutions in both relations. (C) 1997 Elsevier Science Ltd.</t>
  </si>
  <si>
    <t>Davis, BW (corresponding author), UNIV TASMANIA,ANTARCTIC COOPERAT RES CTR,GPO BOX 252-80,HOBART,TAS 7001,AUSTRALIA.</t>
  </si>
  <si>
    <t>0964-5691</t>
  </si>
  <si>
    <t>OCEAN COAST MANAGE</t>
  </si>
  <si>
    <t>Ocean Coastal Manage.</t>
  </si>
  <si>
    <t>10.1016/S0964-5691(96)00042-7</t>
  </si>
  <si>
    <t>Oceanography; Water Resources</t>
  </si>
  <si>
    <t>XA922</t>
  </si>
  <si>
    <t>WOS:A1996XA92200002</t>
  </si>
  <si>
    <t>Williams, C</t>
  </si>
  <si>
    <t>Combatting marine pollution from land-based activities: Australian initiatives</t>
  </si>
  <si>
    <t>Marine pollution from land-based activities (MPLBA) poses one of the most serious threats to the coastal and marine environment. This paper outlines the nature of the problem and focuses on recent initiatives taken by the Australian government to tackle it. This paper suggests that a solid foundation has been laid for a concerted effort to combat MPLBA in Australia with the release of the first State of the Marine Environment Report and Commonwealth Coastal Policy, development of a National Water Quality Management Strategy and National Waste Minimisation and Recycling Strategy in addition to strong public interest. Yet serious shortcomings are identified, in some initiatives, that stem front a failure to view MPLBA as primarily a waste management problem rather than a water quality or coastal and marine issue. Tentative suggestions are made as to where future action may be taken. (C) 1997 Elsevier Science Ltd.</t>
  </si>
  <si>
    <t>Williams, C (corresponding author), UNIV TASMANIA,ANTARCTIC COOPERAT RES CTR,GPO BOX 252-80,HOBART,TAS 7001,AUSTRALIA.</t>
  </si>
  <si>
    <t>10.1016/S0964-5691(96)00046-4</t>
  </si>
  <si>
    <t>WOS:A1996XA92200006</t>
  </si>
  <si>
    <t>Diversity of antarctic echinoids: Importance of dispersal strategies</t>
  </si>
  <si>
    <t>OCEANOLOGICA ACTA</t>
  </si>
  <si>
    <t>OBSERV OCEANOL,LAB ARAGO,BANYULS SUR MER,FRANCE</t>
  </si>
  <si>
    <t>Sorbonne Universite</t>
  </si>
  <si>
    <t>FERAL, Jean-Pierre/A-8199-2008; Feral, Jean-Pierre/C-8368-2012; Poulin, Elie/C-2654-2012; FERAL, Jean-Pierre/N-1895-2018</t>
  </si>
  <si>
    <t>FERAL, Jean-Pierre/0000-0001-7627-0160; Poulin, Elie/0000-0001-7736-0969;</t>
  </si>
  <si>
    <t>0399-1784</t>
  </si>
  <si>
    <t>OCEANOL ACTA</t>
  </si>
  <si>
    <t>Oceanol. Acta</t>
  </si>
  <si>
    <t>VB830</t>
  </si>
  <si>
    <t>WOS:A1996VB83000037</t>
  </si>
  <si>
    <t>Lau, PA</t>
  </si>
  <si>
    <t>MARINE TECHNOL SOC</t>
  </si>
  <si>
    <t>Severe environments instrumentation in the 1990's - A decade of change</t>
  </si>
  <si>
    <t>OCEANS '96 MTS/IEEE, CONFERENCE PROCEEDINGS, VOLS 1-3 / SUPPLEMENTARY PROCEEDINGS: COASTAL OCEAN - PROSPECTS FOR THE 21ST CENTURY</t>
  </si>
  <si>
    <t>Conference on Prospects for the 21st-Century (OCEANS 96 MTS/IEEE)</t>
  </si>
  <si>
    <t>SEP 23-26, 1996</t>
  </si>
  <si>
    <t>The decade of the 1990's has been a decade of change for the Severe Environments Technical Committee, The Severe Environments Instrumentation Committee evolved from the Arctic Instrumentation Technical Committee, which originally focused on instrumentation and data recording in polar regions, particularly arctic acoustics, The committee has changed names twice since 1990 as the field of Interest continues to expand, With the name change to Polar Instrumentation Technical committee, the field of interest was expanded from arctic instrumentation to Include instrumentation and polar oceanography in both the Arctic and Antarctic. A change to Severe Environments Instrumentation reflected an even broader area of interest, including polar regions, deep ocean, near shore surf zones, and areas of high waves or high winds, Since 1990, twenty-eight papers have been published in OCEANS conference proceedings related to polar or other severe environments, These papers covered topics such as autonomous data collection systems for use in polar regions, instrumentation and measurements for polar oceanography and high latitude physics, and buoy design in extreme wave environments, This paper reviews the development of the Severe Environments Technical committee and related papers presented at OCEANS conferences from 1990 to the present.</t>
  </si>
  <si>
    <t>Lau, PA (corresponding author), 15222 162ND AVE SE,RENTON,WA 98058, USA.</t>
  </si>
  <si>
    <t>0-7803-3520-1</t>
  </si>
  <si>
    <t>Engineering, Marine; Engineering, Civil</t>
  </si>
  <si>
    <t>BG80E</t>
  </si>
  <si>
    <t>WOS:A1996BG80E00231</t>
  </si>
  <si>
    <t>Koide, M; Taguchi, M; Fukumishi, H; Okano, S</t>
  </si>
  <si>
    <t>Hays, PB; Wang, JX</t>
  </si>
  <si>
    <t>Ground-based remote sensing of atmospheric O-3, N2O, HNO3 and CH4 with a tunable diode laser heterodyne spectrometer at Syowa station, Antarctica</t>
  </si>
  <si>
    <t>OPTICAL SPECTROSCOPIC TECHNIQUES AND INSTRUMENTATION FOR ATMOSPHERIC AND SPACE RESEARCH II</t>
  </si>
  <si>
    <t>Conference on Optical Spectroscopic Techniques and Instrumentation for Atmospheric and Space Research II</t>
  </si>
  <si>
    <t>AUG 05-06, 1996</t>
  </si>
  <si>
    <t>ozone hole; remote sensing; laser heterodyne spectrometer; infrared spectroscopy; tunable diode laser</t>
  </si>
  <si>
    <t>Using the third version of tunable diode laser heterodyne spectrometers developed by the Tohoku university optical group, infrared absorption spectra of atmospheric O-3, N2O, CH4 and HNO3 were observed at Syowa station (69.0 degrees 8, 39.6 degrees E) from August 1994 to January 1995. This portable spectrometer has an ultra high spectral resolution of 0.0013 cm(-1) and a signal-to-noise ratio of 500 for 10-min scan time. From ozone absorption spectra obtained in early spring, the height profiles of ozone concentration up to 30 km were retrieved at intervals of ten minutes. These profiles showed extremely low ozone concentration in the altitude range of 15-20 km, which is a typical feature of the antarctic ozone hole. Furthermore, these profiles demonstrated the existence of rapid variations of ozone concentration in the altitude range of 20-30 km. From the potential vorticity analysis using the objective analysis data provided by the Japanese meteorological agency, it was concluded that these variations were caused by a passage of westward traveling waves produced at the polar vortex boundary.</t>
  </si>
  <si>
    <t>Koide, M (corresponding author), TOHOKU UNIV,GRAD SCH SCI,DEPT GEOPHYS,SENDAI,MIYAGI 980,JAPAN.</t>
  </si>
  <si>
    <t>0-8194-2218-5</t>
  </si>
  <si>
    <t>10.1117/12.256138</t>
  </si>
  <si>
    <t>Engineering, Aerospace; Instruments &amp; Instrumentation; Meteorology &amp; Atmospheric Sciences; Remote Sensing; Optics</t>
  </si>
  <si>
    <t>Engineering; Instruments &amp; Instrumentation; Meteorology &amp; Atmospheric Sciences; Remote Sensing; Optics</t>
  </si>
  <si>
    <t>BG67P</t>
  </si>
  <si>
    <t>WOS:A1996BG67P00005</t>
  </si>
  <si>
    <t>Rayner, RJ</t>
  </si>
  <si>
    <t>The palaeoclimate of the Karoo: Evidence from plant fossils</t>
  </si>
  <si>
    <t>SOUTH-AFRICA; ENVIRONMENT; LYCOPOD</t>
  </si>
  <si>
    <t>The common and conspicuous Karoo fossil floras flourished in what appears to be climatically disadvantageous conditions, as southern Gondwana lay within the Antarctic Circle throughout much of the Permian. Most previous climatic reconstructions suggest a cold-temperate climate. Plant structures are sensitive to environmental conditions, particularly climate, and may be used to predict these conditions. Large Glossopteris leaves dominate fossil plant assemblages, and considerable deposits of coal were laid down at this time. Quantitative analyses of fossil leaves from three coeval localities indicate that the climate prevailing at the time of the burial of these Glossopteris floras was seasonal, with summer conditions extremely favourable for plant growth, comparable to tropical regions today, and winters that were also correspondingly warmer than has previously been suggested.</t>
  </si>
  <si>
    <t>Rayner, RJ (corresponding author), UNIV WITWATERSRAND,BPI PALAEONTOL,POB 179,WITWATERSRAND 2050,SOUTH AFRICA.</t>
  </si>
  <si>
    <t>10.1016/0031-0182(95)00021-6</t>
  </si>
  <si>
    <t>TW857</t>
  </si>
  <si>
    <t>WOS:A1996TW85700012</t>
  </si>
  <si>
    <t>Maurette, M; Engrand, C; Kurat, G</t>
  </si>
  <si>
    <t>Gustafson, BAS; Hanner, MS</t>
  </si>
  <si>
    <t>Collection and microanalysis of Antarctic micrometeorites</t>
  </si>
  <si>
    <t>PHYSICS, CHEMISTRY, AND DYNAMICS OF INTERPLANETARY DUST</t>
  </si>
  <si>
    <t>ASTRONOMICAL SOCIETY OF THE PACIFIC CONFERENCE SERIES</t>
  </si>
  <si>
    <t>150th Colloquium of the International-Astronomical-Union on Physics, Chemistry, and Dynamics of Interplanetary Dust</t>
  </si>
  <si>
    <t>AUG 14-18, 1995</t>
  </si>
  <si>
    <t>GAINESVILLE, FL</t>
  </si>
  <si>
    <t>CTR SPECTROMETRIE NUCL &amp; SPECTROMETRIE MASSE,F-91405 ORSAY,FRANCE</t>
  </si>
  <si>
    <t>Universite Paris Saclay</t>
  </si>
  <si>
    <t>ASTRONOMICAL SOC PACIFIC</t>
  </si>
  <si>
    <t>SAN FRANCISCO</t>
  </si>
  <si>
    <t>390 ASHTON AVE, SAN FRANCISCO, CA 94112</t>
  </si>
  <si>
    <t>1-886733-24-4</t>
  </si>
  <si>
    <t>ASTR SOC P</t>
  </si>
  <si>
    <t>BG37D</t>
  </si>
  <si>
    <t>WOS:A1996BG37D00051</t>
  </si>
  <si>
    <t>Measuring the body composition of Antarctic fur seals (Arctocephalus gazella): Validation of hydrogen isotope dilution</t>
  </si>
  <si>
    <t>WATER FLUX; EXCHANGEABLE HYDROGEN; TRITIATED-WATER; URSUS-MARITIMUS; ENERGY-TRANSFER; ADIPOSE-TISSUE; METABOLIC-RATE; PHOCA-HISPIDA; GRAY SEALS; MASS</t>
  </si>
  <si>
    <t>We examined the accuracy of hydrogen isotope dilution (tritium and deuterium) as a means of determining total body water (TBW), and hence body composition, by comparison with whole-carcass chemical analysis in five adult female and four pup Antarctic fur seals. On average, tritium isotope (HTO) dilution overestimated TBW by 1.92% +/- 1.00% (n = 9). Deuterium isotope (D2O) dilution also overestimated TBW (1.71% +/- 1.74%, n = 5), bur this trend was not significant. The following equations were developed for predicting TBW from hydrogen isotope dilution estimates: TBW (kg) = 0.11 + 0.97 . HTO space (kg) (r(2) = 0.999, n = 9, P &lt; 0.0001) and TBW (kg) = 2.10 + 0.89 . D2O space (kg) (r(2) = 0.980, n = 5, P &lt; 0.001). Whole-carcass chemical analysis showed adult females were composed of 14.5% +/- 1.0% total body lipid (TBL), whereas pups were composed of only 9.4% +/- 1.0% lipid. Adult females had lower TBW contents (60.1% +/- 0.7%) than pups (67.6% +/- 1.2%;) and consequently, higher energy contents (adults, 10.59 +/- 0.30 MJ . kg(-1); pups, 8.24 +/- 0.41 MJ . kg(-1)). Pups had higher ratios of TBW to lean body mass (LBM) (0.747 +/- 0.009) than adults (0.707 +/- 0.004), which indicates they had not yet reached chemical maturity. The following best-fit predictive equations based on TBW and body mass (BM) were developed for TBL, total body protein (TBP) total body ash (TBA), and total body gross energy (TBGE): TBL (kg) = 0.875 . BM (kg) - 1.187 . TBW (kg) - 0.633 (adults); TBL (%) = 66.562 - 0.845 . TBW (%) (pups); TBP (kg) = 0.058 . BM (kg) + 0.209 . TBW (kg) + 0.996 (adults); TBP (kg) = 0.267 . BM (kg) - 0.130 . TBW (kg) + 0.087 (pups); TBA (kg) = 0.071 . TBW (kg) - 0.088 (adults and pups); TBGE (MJ . kg(-1)) = 34.1 - 0.391 . TBW (%) (adults); TBGE (MJ . kg(-1)) = 31.7 - 0.347 . TBW (%) (pups). With the use of these predictive equations, hydrogen isotope dilution is an accurate means of determining body composition in live Antarctic fur seals. Differences in these relationships between adults and pups, and in comparison to those in phocids, emphasize the need for the use of equations derived from appropriate data sets when predicting body composition in pinnipeds.</t>
  </si>
  <si>
    <t>UNIV ABERDEEN,DEPT ZOOL,ABERDEEN AB9 2TN,SCOTLAND</t>
  </si>
  <si>
    <t>Arnould, JPY (corresponding author), BRITISH ANTARCTIC SURVEY,NERC,HIGH CROSS,MADINGLEY RD,CAMBRIDGE CB3 0ET,ENGLAND.</t>
  </si>
  <si>
    <t>10.1086/physzool.69.1.30164202</t>
  </si>
  <si>
    <t>TQ609</t>
  </si>
  <si>
    <t>WOS:A1996TQ60900005</t>
  </si>
  <si>
    <t>Ning, XR; Lin, ZL; Zhu, GH; Shi, JX</t>
  </si>
  <si>
    <t>Size-fractionated biomass and productivity of phytoplankton and particulate organic carbon in the Southern Ocean</t>
  </si>
  <si>
    <t>WEDDELL SEA; CELL-SIZE; PICOPLANKTON; CONFLUENCE; ATLANTIC; NUTRIENT; NET</t>
  </si>
  <si>
    <t>During the austral summer of 1989/1990, surface samples were obtained of size-fractionated biomass, and the productivity of phytoplankton, its cell abundance, the composition of the dominant species, the concentration of particulate organic carbon (POC) and the related environmental surface parameters were measured in a large-scale survey primarily of the Atlantic and Indian Sectors. The results showed that the southern atlantic sector is the most fertile; chlorophyll a (Chi a) concentration averaged over 2 mu g 1(-1), average cell abundance was about 41.0 x10(3) cell 1(-1), and average POC concentration was also the highest (&gt; 100 mu g 1(-1)), but was lower in the Drake Passage and the southern Indian sector. The results for size-fractionated Chi a showed that netplankton( &gt; 20 mu m) in the South Atlantic Ocean, having abundant nutrients, accounted for the highest proportion (average 65%) of biomass. In the infertile South Indian Ocean, picoplankton( &lt; 2 mu m) accounted for the highest proportion, averaging 47%. The results for size-fractionated productivity showed that the contribution of picoplankton to total productivity was the largest in the South Atlantic Ocean and Drake Passage, those of nanoplankton (2-20 mu m) and netplankton being about equal. The relatively high photosynthesis assimilation number of picoplankton demonstrates their importance in the marine ecosystems of Antarctic water. In comparison with the Antarctic water, the subantarctic and subtropical waters are infertile.</t>
  </si>
  <si>
    <t>Ning, XR (corresponding author), STATE OCEAN ADM,INST OCEANOG 2,HANGZHOU 310012,PEOPLES R CHINA.</t>
  </si>
  <si>
    <t>TG155</t>
  </si>
  <si>
    <t>WOS:A1996TG15500001</t>
  </si>
  <si>
    <t>Paggi, JC</t>
  </si>
  <si>
    <t>Feeding ecology of Branchinecta gaini (Crustacea: Anostraca) in ponds of South Shetland Islands, Antarctica</t>
  </si>
  <si>
    <t>The feeding habits and food selectivity of Branchinecta gaini were studied in six ponds on an Antarctic island. B. gaini behaves as a detritovorous, herbivorous filter-feeder, feeding largely on organic sediments and bottom communities. The bulk of the gut contents were formed from amorphous organic material presumably of vegetal origin, and a great variety of organisms from algae to remains of larval stages of Diptera. Filamentous algae were negatively selected but hyphae and spores, as well as remains of B. gaini, were positively selected.</t>
  </si>
  <si>
    <t>Paggi, JC (corresponding author), INST NACL LIMNOL,J MACIA 1933,RA-3016 SANTO TOME,ARGENTINA.</t>
  </si>
  <si>
    <t>10.1007/BF02388730</t>
  </si>
  <si>
    <t>WOS:A1996TG15500002</t>
  </si>
  <si>
    <t>Delille, D; Mallard, L; Rosiers, C</t>
  </si>
  <si>
    <t>Inter-annual variability in marine coastal Antarctic bacterioplankton</t>
  </si>
  <si>
    <t>ICE MICROBIAL COMMUNITIES; ENHANCED SUBSTRATE REQUIREMENT; SEA ICE; WEDDELL SEA; MCMURDO-SOUND; PACK ICE; ALGAL ASSEMBLAGES; BACTERIAL-GROWTH; SEASONAL-CHANGES; STANDING CROP</t>
  </si>
  <si>
    <t>The dynamics of Antarctic coastal marine bacterioplankton has been studied over a 2-year period. Two field stations were sampled between one and three times a week in 1989 and 1991 in the ''Terre Adelie'' area. The survey included physicochemical (temperature and particulate organic matter) and bacteriological (total and heterotrophic counts, cell volume and frequency of dividing cells estimation) measurements. The results suggest that a strong interannual variability affects the total bacterial abundance, the mean cell volume, the percentage of free living cells and, to a lesser extent. the culturable saprophytic bacterial communities. The observed variability could be partly explained by a large deficit of solar irradiance during the 2nd year of study that may have affected sea ice and seawater primary production.</t>
  </si>
  <si>
    <t>UNIV LYON 1,ECOL MICROBIENNE LAB,F-69100 VILLEURBANNE,FRANCE</t>
  </si>
  <si>
    <t>Centre National de la Recherche Scientifique (CNRS); Universite Claude Bernard Lyon 1</t>
  </si>
  <si>
    <t>Delille, D (corresponding author), UNIV PARIS 06,OBSERV OCEANOL BANYULS,LAB ARAGO,UA 117,F-66650 BANYULS SUR MER,FRANCE.</t>
  </si>
  <si>
    <t>Daniel, Delille/S-9542-2019</t>
  </si>
  <si>
    <t>WOS:A1996TG15500003</t>
  </si>
  <si>
    <t>Delille, D; Rosiers, C</t>
  </si>
  <si>
    <t>Seasonal changes of Antarctic marine bacterioplankton and sea ice bacterial assemblages</t>
  </si>
  <si>
    <t>SOUTHEASTERN HUDSON-BAY; MICROBIAL COMMUNITIES; MCMURDO-SOUND; WEDDELL SEA; SPRING BLOOM; SOUTHERN-OCEAN; AMINO-ACIDS; SCOTIA SEA; ROSS SEA; FOOD WEB</t>
  </si>
  <si>
    <t>The distributions of bacterial populations in sea ice and underlying seawater were investigated on the continental shelf of the ''Terre Adelie'' area. A reference station was sampled weekly from January 1991 to January 1992. In winter, the survey included a minimum of six sampling layers: surface and bottom ice, brine, seawater from the interface, and at 0.5 and 2 m depth. In seawater, the total bacterial abundance ranged from 0.5 x 10(5) cells ml(-1) in July to 6.0 x 10(5) cells ml(-1) after ice break. Values reaching 2.5 x 10(6) cells ml(-1) were recorded in the overlying ice cover. Mean cell volumes were twice as high in brine as in seawater. The saprophytic bacterial abundance ranged from 5.0 x 10(4) CFU (colony-forming units) ml(-1) in some winter interface samples to less than 1.0 x 10(3) CFU ml(-1) in most of the summer seawater samples. In sea ice a clear decreasing gradient for most of the studied bacterial parameters from the surface layers towards the bottom layer was found. The ice cover had a discernible impact on underlying seawater, but its influence was restricted to a limited interface layer.</t>
  </si>
  <si>
    <t>UNIV LYON 1,ECOL BACTERIENNE LAB,F-69622 VILLEURBANNE,FRANCE</t>
  </si>
  <si>
    <t>Universite Claude Bernard Lyon 1</t>
  </si>
  <si>
    <t>10.1007/BF02388732</t>
  </si>
  <si>
    <t>WOS:A1996TG15500004</t>
  </si>
  <si>
    <t>Solheim, B; Endal, A; Vigstad, H</t>
  </si>
  <si>
    <t>Nitrogen fixation in Arctic vegetation and soils from Svalbard, Norway</t>
  </si>
  <si>
    <t>Welsh</t>
  </si>
  <si>
    <t>SUB-ANTARCTIC ISLAND; ACETYLENE-REDUCTION; NORTHWEST-TERRITORIES; DINITROGEN FIXATION; TRUELOVE LOWLAND; ABIOTIC FACTORS; DEVON-ISLAND; COMMUNITIES; TUNDRA; MOSS</t>
  </si>
  <si>
    <t>Nitrogen fixation was measured by the acetylene reduction method in a high Arctic ecosystem at Kongsfjorden, Spitsbergen (79 degrees N, 12 degrees E). The most important source of biologically fixed nitrogen was found in cyanobacteria either as free living colonies of Nostoc sp. in wet unvegetated or sparsely vegetated grounds or growing as epiphytes on bryophytes. Fixation associated with plant roots or in soil and peat samples had little or no significance for nitrogen input to the ecosystem. The ability to support an epiphytic flora of nitrogen-fixing cyanobacteria varied greatly between bryophyte species. Calliergon richardsonii and Sanionia uncinata seemed especially well adapted for harbouring epiphytic cyanobacteria, but the extent of nitrogen fixation varied with the growing location. The rate of nitrogen fixation was greatly influenced by grazing by geese. In a geese-grazing area values were found with a maximum of 693.6 +/- 1.5nmol C(2)H(4)h(-1) g (dry weight)(-1) while the maximum value for ungrazed areas was 65.3 +/- 16.6 nmol C2H4 h(-1) g (dry weight)(-1). In the grazed area cyanobacteria were also found fixing nitrogen epiphytically on grass. The high plant productivity, supporting heavy grazing, clearly indicates an effective transfer of fixed nitrogen to the plant community. Under cliffs harbouring colonies of birds, the biological nitrogen fixation was inhibited by bird droppings.</t>
  </si>
  <si>
    <t>Solheim, B (corresponding author), UNIV TROMSO,INST BIOL &amp; GEOL,N-9037 TROMSO,NORWAY.</t>
  </si>
  <si>
    <t>10.1007/BF01876827</t>
  </si>
  <si>
    <t>WOS:A1996TG15500005</t>
  </si>
  <si>
    <t>Ichii, T; Naganobu, M; Ogishima, T</t>
  </si>
  <si>
    <t>Competition between the krill fishery and penguins in the South Shetland Islands</t>
  </si>
  <si>
    <t>CHINSTRAP PENGUINS; BRANSFIELD STRAIT; ANTARCTIC KRILL; ABUNDANCE; SUMMER; ADELIE</t>
  </si>
  <si>
    <t>Among the South Shetland Islands, the potential competition for krill (Euphausia superba) between the Japanese fishery and krill-eating breeding penguins was assessed. A low level of competition was apparent due to several factors. Spatial overlap between the main fishing and foraging areas was insignificant. Firstly, the large colonies of the dominant penguin (chinstrap penguins, Pygoscelis antarctica) occurred where sea ice disappears early in spring, and not necessarily where krill are abundant in summer, i.e, the area of krill fishery. Secondly, overlap between trawling depth and foraging dive depth of penguins was marginal, with the latter depth being shallower. Moreover, overlap in the size-frequency of krill caught by trawlers and those captured by penguins was not complete; the penguins took larger krill on average. Finally, the present small fishery is unlikely to impact upon local krill biomass in the region. Krill biomass was estimated to be 250-1500 x 10(3) tonnes within the preferred fishing areas during summer. The present catch rate by the fishery (less than or equal to 13 x 10(3) tonnes/half-month period) is smaller by an order of magnitude, and the fishing area does not include the main foraging areas of breeding penguins.</t>
  </si>
  <si>
    <t>Ichii, T (corresponding author), NATL RES INST FAR SEAS FISHERIES,5-7-1 ORIDO,SHIMIZU,SHIZUOKA 424,JAPAN.</t>
  </si>
  <si>
    <t>10.1007/BF01876830</t>
  </si>
  <si>
    <t>WOS:A1996TG15500008</t>
  </si>
  <si>
    <t>Robinson, CH; Borisova, OB; Callaghan, TV; Lee, JA</t>
  </si>
  <si>
    <t>Fungal hyphal length in litter of Dryas octopetala in a high-Arctic polar semi desert, Svalbard</t>
  </si>
  <si>
    <t>Note</t>
  </si>
  <si>
    <t>MEMBRANE-FILTER TECHNIQUE; SOIL; BIOMASS</t>
  </si>
  <si>
    <t>Mean fungal hyphal length was estimated in the surface horizons of a lithosol under Dryas octopetala in a polar semi-desert ecosystem at Ny-Alesund, Svalbard (78 degrees 56'N, 11 degrees 50'E). This site is the most northerly from which such values have been collected and provides the only record from polar semi-desert sites in the Eurasian high Arctic. Although mean (+/- SE) fungal hyphal length was the lowest recorded in surface horizons of northern tundra (23 +/- 1 m g(-1)), it was of the same order as results from a Canadian high-Arctic soil and Antarctic soils of high pH and low moisture and organic matter content, with little vegetation cover.</t>
  </si>
  <si>
    <t>UNIV SHEFFIELD, DEPT ANIM &amp; PLANT SCI, SHEFFIELD CTR ARCTIC ECOL, SHEFFIELD S10 2UQ, S YORKSHIRE, ENGLAND.</t>
  </si>
  <si>
    <t>Callaghan, Terens V./N-7640-2014</t>
  </si>
  <si>
    <t>10.1007/BF01876831</t>
  </si>
  <si>
    <t>WOS:A1996TG15500009</t>
  </si>
  <si>
    <t>Stonehouse, B</t>
  </si>
  <si>
    <t>Lange, M</t>
  </si>
  <si>
    <t>Arctic and Antarctic tourism: Can the one learn from the other?</t>
  </si>
  <si>
    <t>PROCEEDINGS OF THE ARCTIC OPPORTUNITIES CONFERENCE</t>
  </si>
  <si>
    <t>UNIVERSITY OF LAPLAND, ARCTIC CENTRE REPORTS</t>
  </si>
  <si>
    <t>Arctic Opportunities Conference</t>
  </si>
  <si>
    <t>SEP 12-15, 1994</t>
  </si>
  <si>
    <t>ROVANIEMI, FINLAND</t>
  </si>
  <si>
    <t>Tourism is a growing industry providing opportunities for development at both ends of the world. This paper draws attention to one aspect - ship-bourne tourism - that is currently increasing in importance and impact in both polar regions. Ship-borne tourism uses renewable resources, to some degree replacing such traditional uses as agriculture and hunting. In the south it requires little or no disruptive infrastructure of hotels and buildings: in the north it may require rather more infrastructure to protect the interests of native populations and share benefits among them. In Antarctica, the most effective regulation of, ship-borne tourism so far has arisen from guidelines provided by the tour operators themselves, a system that now requires reinforcement by inspection rather than new and complex regulations from Antarctic Treaty authorities. The Arctic has no such code and there is little evidence that legislation provides an effective alternative. This suggests a general principle applicable to development in polar regions: let developers take responsibility for providing sound guidelines for their own activities, while governments concentrate their energies and resources in ensuring that the guidelines are scrupulously followed.</t>
  </si>
  <si>
    <t>UNIV CAMBRIDGE,SCOTT POLAR RES INST,CAMBRIDGE CB2 1TN,ENGLAND</t>
  </si>
  <si>
    <t>UNIV LAPLAND</t>
  </si>
  <si>
    <t>ROVANIEMI</t>
  </si>
  <si>
    <t>ARCTIC CENTRE, INFORMATION SERVICE, PO BOX 122, 96101 ROVANIEMI, FINLAND</t>
  </si>
  <si>
    <t>1235-0583</t>
  </si>
  <si>
    <t>951-634-522-0</t>
  </si>
  <si>
    <t>U LAP A C R</t>
  </si>
  <si>
    <t>Regional &amp; Urban Planning</t>
  </si>
  <si>
    <t>Conference Proceedings Citation Index - Social Science &amp; Humanities (CPCI-SSH)</t>
  </si>
  <si>
    <t>Public Administration</t>
  </si>
  <si>
    <t>BH41J</t>
  </si>
  <si>
    <t>WOS:A1996BH41J00039</t>
  </si>
  <si>
    <t>Moore, JC</t>
  </si>
  <si>
    <t>Climatological changes in Arctic and their effects on tourism</t>
  </si>
  <si>
    <t>Tourism is both affected by climate conditions, e.g. the skiing season depends critically on the timing and reliability of the snow season, and it also affects climate. As the world's biggest industry, it consumes many of the world's resources that generate greenhouse Sasses that will affect climate. The record of climate only exists on a world-wide scale for the last 100 years. Evidence on climate prior to this comes from proxy sources such as ice cores. It is clear from such records that the present climate is remarkable in its stability. However, the recent observational record shows that the global temperatures are increasing and particularly that the winter temperatures in high northern lattitude land masses are rising most sharply. This is also what global circulation models of the atmosphere and ocean predict for a climate with increasing concentrations of greenhouse gases. From the point of view of tourism, I will focus on three effects that should be important, they are: 1) temperature rise, 2) changes in precipitation, and 3) the depletion of stratospheric ozone. Temperature rise is the best understood, both from the observational record and from models of the future. It shows a continued rise in temperature over the northern continents in winter, with less of a rise over Scandinavia where temperatures are rising in spring. precipitation trends are much harder to model and observations are also sparse. The tracks of storms play a decisive role in precipitation events over continental margins and are expected to become more dominant in a warmer world. The implications are for higher rates with more variability in local precipitation, especially in Scandinavia where there is considerable influence from the North Atlantic cyclone paths. Finally, the rising tropospheric and consequently cooling stratospheric temperatures are likely to increase the occurrences of spring time ozone depletion in the Arctic as has been experienced in the Antarctic. This is because the cooler temperatures will allow easier and more widespread formation of high altitude polar stratospheric clouds which play a catalytic role in ozone destroying chemical reactions. This was observed during the aftermath of the Mount Pinatubo eruption and may occur again in the future.</t>
  </si>
  <si>
    <t>UNIV LAPLAND,ARCTIC CTR,ROVANIEMI,FINLAND</t>
  </si>
  <si>
    <t>University of Lapland</t>
  </si>
  <si>
    <t>WOS:A1996BH41J00044</t>
  </si>
  <si>
    <t>Smirnov, VN; Sheikin, IB; Shushlebin, AI</t>
  </si>
  <si>
    <t>Chung, JS; Sayed, M; Hobbs, RE; Yoerger, DR</t>
  </si>
  <si>
    <t>Sea ice compression and dynamic response in local observation in the Arctic Ocean</t>
  </si>
  <si>
    <t>PROCEEDINGS OF THE SIXTH (1996) INTERNATIONAL OFFSHORE AND POLAR ENGINEERING CONFERENCE, VOL II, 1996</t>
  </si>
  <si>
    <t>International Offshore and Polar Engineering Conference Proceedings</t>
  </si>
  <si>
    <t>6th International Offshore and Polar Engineering Conference</t>
  </si>
  <si>
    <t>MAY 26-31, 1996</t>
  </si>
  <si>
    <t>LOS ANGELES, CA</t>
  </si>
  <si>
    <t>INTERNATIONAL SOCIETY OFFSHORE&amp; POLAR ENGINEERS</t>
  </si>
  <si>
    <t>CUPERTINO</t>
  </si>
  <si>
    <t>PO BOX 189, CUPERTINO, CA 95015-0189 USA</t>
  </si>
  <si>
    <t>1098-6189</t>
  </si>
  <si>
    <t>1-880653-24-9</t>
  </si>
  <si>
    <t>INT OFFSHORE POLAR E</t>
  </si>
  <si>
    <t>Engineering, Marine</t>
  </si>
  <si>
    <t>BF95F</t>
  </si>
  <si>
    <t>WOS:A1996BF95F00047</t>
  </si>
  <si>
    <t>Gavrilo, VP; Kovalev, SM; Lebedev, GA; Sukhorukov, KK</t>
  </si>
  <si>
    <t>Method of slowing of ice cover growth</t>
  </si>
  <si>
    <t>Kovalev, Sergey/0000-0002-2908-2674</t>
  </si>
  <si>
    <t>WOS:A1996BF95F00050</t>
  </si>
  <si>
    <t>Experimental investigations of relaxation properties of sea ice internal stresses</t>
  </si>
  <si>
    <t>internal ice stresses; mesoscale ice deformation; failure of ice fields; relaxation of stresses</t>
  </si>
  <si>
    <t>WOS:A1996BF95F00052</t>
  </si>
  <si>
    <t>Wunderle, S</t>
  </si>
  <si>
    <t>Parlow, E</t>
  </si>
  <si>
    <t>A comparison between the dry snow lines derived from meteorological data and ERS-1 SAR images on the Antarctic Peninsula</t>
  </si>
  <si>
    <t>PROGRESS IN ENVIRONMENTAL REMOTE SENSING RESEARCH AND APPLICATIONS</t>
  </si>
  <si>
    <t>15th EARSel Symposium on Progress in Environmental Research and Applications</t>
  </si>
  <si>
    <t>SEP 06-08, 1995</t>
  </si>
  <si>
    <t>BASEL, SWITZERLAND</t>
  </si>
  <si>
    <t>UNIV FREIBURG,DEPT PHYS GEOG,FREIBURG,GERMANY</t>
  </si>
  <si>
    <t>University of Freiburg</t>
  </si>
  <si>
    <t>Parlow, Eberhard/C-7706-2014</t>
  </si>
  <si>
    <t>Parlow, Eberhard/0000-0003-0020-337X</t>
  </si>
  <si>
    <t>90-5410-598-4</t>
  </si>
  <si>
    <t>Environmental Sciences; Geosciences, Multidisciplinary; Remote Sensing</t>
  </si>
  <si>
    <t>Environmental Sciences &amp; Ecology; Geology; Remote Sensing</t>
  </si>
  <si>
    <t>BF88B</t>
  </si>
  <si>
    <t>WOS:A1996BF88B00034</t>
  </si>
  <si>
    <t>Hochschild, V</t>
  </si>
  <si>
    <t>Geomorphological mapping and modelling of the thawing dynamics with ERS-1 SAR data in the region of Antarctic Peninsula</t>
  </si>
  <si>
    <t>UNIV JENA,INST GEOG,JENA,GERMANY</t>
  </si>
  <si>
    <t>Friedrich Schiller University of Jena</t>
  </si>
  <si>
    <t>WOS:A1996BF88B00036</t>
  </si>
  <si>
    <t>van Aken, HM; Becker, G</t>
  </si>
  <si>
    <t>van Aken, H. M.; Becker, G.</t>
  </si>
  <si>
    <t>Hydrography and through-flow in the north-eastern North Atlantic Ocean: the NANSEN project</t>
  </si>
  <si>
    <t>PROGRESS IN OCEANOGRAPHY</t>
  </si>
  <si>
    <t>The circulation and hydrography of the north-eastern North Atlantic has been studied with an emphasis on the upper layers and the deep water types which take part in the thermohaline overturning of the Oceanic Conveyor Belt. Over 900 hydrographic stations were used for this study, mainly from the 1987-1991 period. The hydrographic properties of Subpolar Mode Water in the upper layer, which is transported towards the Norwegian Sea, showed large regional variation. The deep water mass was dominated by the cold inflow of deep water from the Norwegian Sea and by a cyclonic recirculation of Lower Deep Water with a high Antarctic Bottom Water content, At intermediate levels the dominating water type was Labrador Sea Water with only minor influence of Mediterranean Sea Water. In the permanent pycnocline traces of Antarctic Intermediate Water were found. Geostrophic transports have been estimated, and these agreed in order of magnitude with the local heat budget, with current measurements, with data from surface drifters, and with the observed water mass modification. A total of 23 Sv of surface water entered the region, of which 20 Sv originated from the North Atlantic Current, while 3 Sv entered via an eastern boundary current. Of this total, 13 Sv of surface water left the area across the Reykjanes Ridge, and 7 Sv entered the Norwegian Sea, while 3 Sv was entrained by the cold overflow across the Iceland-Scotland Ridge. Approximately 1.4 Sv of Norwegian Sea Deep Water was involved in the overflow into the Iceland Basin, which, with about 1.1 Sv of entrained water and 1.1 Sv recirculating Lower Deep Water, formed a deep northern boundary current in the Iceland Basin. At intermediate depths, where Labrador Sea Water formed the dominant water type, about 2 Sv of entrained surface water contributed to a saline water mass which was transported westwards along the south Icelandic slope. (C) 1997 Elsevier Science Ltd</t>
  </si>
  <si>
    <t>[van Aken, H. M.] Netherlands Inst Sea Res, NL-1790 AB Den Burg, Netherlands; [Becker, G.] Bundesamt Seeschiffahrt &amp; Hydrog, D-20305 Hamburg, Germany</t>
  </si>
  <si>
    <t>Utrecht University; Royal Netherlands Institute for Sea Research (NIOZ)</t>
  </si>
  <si>
    <t>van Aken, HM (corresponding author), Netherlands Inst Sea Res, POB 59, NL-1790 AB Den Burg, Netherlands.</t>
  </si>
  <si>
    <t>Foundation for Ocean Research (SOZ); Netherlands Foundation for Scientific Research</t>
  </si>
  <si>
    <t>Foundation for Ocean Research (SOZ); Netherlands Foundation for Scientific Research(Netherlands Organization for Scientific Research (NWO))</t>
  </si>
  <si>
    <t>We thank all our colleagues whose efforts in producing the hydrographic data from the north-eastern North Atlantic made this paper possible. The Dutch cruises were funded by the Foundation for Ocean Research (SOZ) of the Netherlands Foundation for Scientific Research. This paper is NIOZ publication nr. 3047.</t>
  </si>
  <si>
    <t>0079-6611</t>
  </si>
  <si>
    <t>PROG OCEANOGR</t>
  </si>
  <si>
    <t>Prog. Oceanogr.</t>
  </si>
  <si>
    <t>PII S0079-6611(97)00005-0</t>
  </si>
  <si>
    <t>10.1016/S0079-6611(97)00005-0</t>
  </si>
  <si>
    <t>V08AC</t>
  </si>
  <si>
    <t>WOS:000207300700001</t>
  </si>
  <si>
    <t>Mensch, M; Bayer, R; Bullister, JL; Schlosser, P; Weiss, RF</t>
  </si>
  <si>
    <t>Mensch, Manfred; Bayer, Reinhold; Bullister, John L.; Schlosser, Peter; Weiss, Ray F.</t>
  </si>
  <si>
    <t>The Distribution of Tritium and CFCs in the Weddell Sea during the mid-1980s</t>
  </si>
  <si>
    <t>Transient tracer data (tritium, CFC11 and CFC12) from the southern, central and northwestern Weddell Sea collected during Polarstern cruises ANT III-3, ANT V-2/3/4 and during Andenes cruise NARE 85 are presented and discussed in the context of hydrographic observations. A kinematic, time-dependent, multi-box model is used to estimate mean residence times and formation rates of several water masses observed in the Weddell Sea. Ice Shelf Water is marked by higher tritium and lower CFC concentrations compared to surface waters. The tracer signature of Ice Shelf Water can only be explained by assuming that its source water mass, Western Shelf Water, has characteristics different from those of surface waters. Using the transient nature of tritium and the CFCs, the mean residence time of Western Shelf Water on the shelf is estimated to be approximately 5 years. Ice Shelf Water is renewed on a time scale of about 14 years from Western Shelf Water by interaction of this water mass with glacial ice underneath the FilchnerRonne Ice shelf. The Ice Shelf Water signature can be traced across the sill of the Filchner Depression and down the continental slope of the southern Weddell Sea. On the continental slope, new Weddell Sea Bottom Water is formed by entrainment of Weddell Deep Water and Weddell Sea Deep Water into the Ice Shelf Water plume. In the northwestern Weddell Sea, new Weddell Sea Bottom Water is observed in two narrow, deep boundary currents flowing along the base of the continental slope. Classically defined Weddeil Sea Bottom Water (theta &lt;= 0.7 degrees C) and Weddell Sea Deep Water (-0.7 degrees C &lt;= theta &lt;= 0 degrees C) are ventilated from the deeper of these boundary currents by lateral spreading and mixing. Model-based estimates yield a total formation rate of 3.5Sv for new Weddell Sea Bottom Water (theta = -1.0 degrees C) and a formation rate of at least 11Sv for Antarctic Bottom Water (theta = -0.5 degrees C). (C) 1997 Elsevier Science Ltd</t>
  </si>
  <si>
    <t>[Mensch, Manfred; Bayer, Reinhold] Univ Heidelberg, Inst Umweltphys, D-69120 Heidelberg, Germany; [Bullister, John L.] NOAA, Pacific Marine Environm Lab, Seattle, WA 98115 USA; [Schlosser, Peter] Columbia Univ, Lamont Doherty Earth Observ, Palisades, NY 10964 USA; [Mensch, Manfred; Schlosser, Peter] Columbia Univ, Lamont Doherty Earth Observ, Palisades, NY 10964 USA; [Schlosser, Peter] Columbia Univ, Dept Earth &amp; Environm Sci, Palisades, NY 10964 USA; [Weiss, Ray F.] Univ Calif San Diego, Scripps Inst Oceanog, La Jolla, CA 92093 USA</t>
  </si>
  <si>
    <t>Ruprecht Karls University Heidelberg; National Oceanic Atmospheric Admin (NOAA) - USA; Columbia University; Columbia University; Columbia University; University of California System; University of California San Diego; Scripps Institution of Oceanography</t>
  </si>
  <si>
    <t>Mensch, M (corresponding author), Columbia Univ, Lamont Doherty Earth Observ, Route 9W, Palisades, NY 10964 USA.</t>
  </si>
  <si>
    <t>Schlosser, Peter/C-6416-2012</t>
  </si>
  <si>
    <t>Schlosser, Peter/0000-0002-6514-4203</t>
  </si>
  <si>
    <t>PII S0079-6611(97)00007-4</t>
  </si>
  <si>
    <t>10.1016/S0079-6611(97)00007-4</t>
  </si>
  <si>
    <t>WOS:000207300700003</t>
  </si>
  <si>
    <t>Gooday, AJ; Bowser, SS; Bernhard, JM</t>
  </si>
  <si>
    <t>Gooday, Andrew J.; Bowser, Samuel S.; Bernhard, Joan M.</t>
  </si>
  <si>
    <t>Benthic foraminiferal assemblages in Explorers Cove, Antarctica: A shallow-water site with deep-sea characteristics</t>
  </si>
  <si>
    <t>SCALLOP ADAMUSSIUM-COLBECKI; MCMURDO-SOUND; ASTRORHIZA-LIMICOLA; ASTRAMMINA-RARA; N-GEN; AGGLUTINATED FORAMINIFER; VERTICAL-DISTRIBUTION; EXTRACELLULAR-MATRIX; COMMUNITY STRUCTURE; NORTHEAST ATLANTIC</t>
  </si>
  <si>
    <t>During November and December 1993, we sampled foraminiferal populations living at a 25-28m deep site in Explorers Cove, McMurdo Sound, Antarctica, by means of an airlift suction apparatus and sediment coring. Mean standing stocks (stained specimens per 10cm(2)) were 8.55 +/- 2.60 (all specimens &gt; 1mm, 0-10cm layer), 62.1 +/- 27.5 (all specimens &gt; 500 mu m, 0-10cm layer), 483 (all specimens &gt; 63 mu m, 0-1cm layer) and 632 (all specimens &gt; 28 mu m, 0-1cm layer). The fauna comprises diverse taxa including both hard-shelled and soft-shelled forms. The coarser fractions (&gt; 1mm) are dominated by large agglutinated foraminifera, mainly spheres and domes (psammosphaerids, saccamminids, notodendrodiids), but also contain some large calcareous taxa (Cibicides, Pyrgo). The finer fractions (&gt; 500, &gt; 63, &gt;28 mu m) yield numerous soft-bodied monothalamous foraminifera in addition to the more commonly studied calcareous and multilocular agglutinated forms. Many species adopt epifaunal or shallow infaunal (0-1cm layer) microhabitats but a few smaller ones are more deeply infaunal (&gt; 1cm). A variety of trophic strategies can be inferred from the limited available evidence. Some abundant large species (Crithionina spp., Gromia oviformis) may be shallow infaunal or epifaunal deposit feeders, but the most striking feature of the fauna is the conspicuous occurrence of large epifaunal species which appear to be suspension feeders (e. g. Astrammina, Astrorhiza, Notodendrodes, Cibicides). Some of these foraminifera can probably switch trophic mode, for example, from suspension feeding to osmotrophy in response to a fluctuating food supply. The Explorers Cove fauna includes a mix of wide-ranging and endemic species. The main features of the fauna are consistent with environmental similarities (uniformly low temperatures, physical tranquillity, episodic food inputs) between Explorers Cove and deeper water settings. In the Northern Hemisphaere, comparable faunas (i.e. those in which large agglutinated taxa are a conspicuous element) are found in deep sublittoral and fjordic areas (100-1000m), as well as at some bathyal and abyssal localities (down to several thousands of metres) which receive a substantial organic matter input from processes such as upweiling. Foraminifera probably play a major ecological role in these systems, particularly in trophic interactions and organic carbon cycling. Their success may depend on two main attributes. First, they possess extremely efficient food gathering organelles (reticulopodia) and second, they become quiescent when starved but can rapidly increase their metabolic rate when presented with food. Our SCUBA-accessible study site in Explorers Cove provides a unique opportunity to clarify the role that these important protists play in shallow Antarctic waters as well as in more remote deep-water environments. Copyright (C) 1996 Elsevier Science Ltd</t>
  </si>
  <si>
    <t>[Gooday, Andrew J.] Southampton Oceanog Ctr, Southampton SO14 3ZH, Hants, England; [Bowser, Samuel S.; Bernhard, Joan M.] New York State Dept Hlth, Wadsworth Ctr Labs &amp; Res, Albany, NY 12201 USA; [Bowser, Samuel S.; Bernhard, Joan M.] SUNY Albany, Dept Biomed Sci, Albany, NY 12222 USA</t>
  </si>
  <si>
    <t>University of Southampton; NERC National Oceanography Centre; State University of New York (SUNY) System; Wadsworth Center; State University of New York (SUNY) System; State University of New York (SUNY) Albany</t>
  </si>
  <si>
    <t>Gooday, AJ (corresponding author), Southampton Oceanog Ctr, Southampton SO14 3ZH, Hants, England.</t>
  </si>
  <si>
    <t>Gooday, Andrew/ABB-4267-2020; Gooday, Andrew/AAH-8991-2021; Bernhard, Joan/M-3260-2013</t>
  </si>
  <si>
    <t>Gooday, Andrew/0000-0002-5661-7371; Bernhard, Joan/0000-0003-2121-625X</t>
  </si>
  <si>
    <t>1873-4472</t>
  </si>
  <si>
    <t>PII S0079-6611(96)00007-9</t>
  </si>
  <si>
    <t>10.1016/S0079-6611(96)00007-9</t>
  </si>
  <si>
    <t>V07ZS</t>
  </si>
  <si>
    <t>WOS:000207299700001</t>
  </si>
  <si>
    <t>Banse, K</t>
  </si>
  <si>
    <t>Banse, Karl</t>
  </si>
  <si>
    <t>Low seasonality of low concentrations of surface chlorophyll in the Subantarctic water ring: underwater irradiance, iron, or grazing?</t>
  </si>
  <si>
    <t>ARCTIC PACIFIC-OCEAN; CONTINUOUS PLANKTON RECORDS; NORTH-ATLANTIC OCEAN; SOUTHERN-OCEAN; CARBON-DIOXIDE; PHYTOPLANKTON GROWTH; PRIMARY PRODUCTIVITY; PARTIAL-PRESSURE; ICE-EDGE; PIGMENT CONCENTRATIONS</t>
  </si>
  <si>
    <t>In-situ surface chlorophyll concentrations (usually with phaeopigment) in the Pacific and Indian ocean sectors of the Subantarctic water ring (between the Subtropical Convergence and the Polar Front) are collated and reviewed. Offshore and away from hydrographic fronts, most means are only between 0.1 and 0.3 mg m(-3), in spite of persistently high nutrients (N, P), and show little seasonality, in contrast to many Antarctic waters and the temperate-subpolar North Atlantic at the same range of latitude. Cell division rates can be expected to be high relative to the temperature-set maximum, and community net production is positive, at least during the summer, with some export of carbon. During the summer half of the year, the pigment concentrations are independent of mixed-layer depth (at least to 275 m), and, hence, of algal division rates. Also the relatively high winter pigment means, most between 0.10 and 0.15 mg m 3 even in the southern parts, show that underwater irradiance does not affect pigment concentration on the seasonal and regional average. Based on inferences from Antarctic bioassays and the enhanced dust supply in the Subantarctic, lack of iron is unlikely to cause directly the low chlorophyll levels, but probably is the reason for the dominance by small-celled phytoplankton. In homology to the offshore Subarctic and equatorial Pacific, grazing is postulated proximately to maintain the low pigment concentrations. These persistently low concentrations, coupled with relatively high cell division rates, entail low phytoplankton production rates that cannot outrun the physical supply of nutrients, thus allowing persistently high nutrient concentrations (N, P) to be maintained. The enhanced rate of primary production during the summer seems only to appear as enhanced concentrations of large zooplankton. In fronts, on island shelves, and downstream from New Zealand, however, phytoplankton blooms of large cells suggest that increased iron supply leads to a different community composition and dynamics and, presumably, at the islands to a temperate seasonal cycle. Much of the Atlantic Subantarctic is apt to be similar to the Indian and Pacific sectors, as is the permanently ice-free outer belt of the entire Antarctic. Thus, the offshore small-celled phytoplankton in these regions, more than a tenth of the global ocean area, appears to consist year-round of grazer-controlled populations in an iron-limited ecosystem (phrase used by NM Price and colleagues). Copyright (C) 1996 Elsevier Science Ltd</t>
  </si>
  <si>
    <t>Univ Washington, Sch Oceanog, Seattle, WA 98195 USA</t>
  </si>
  <si>
    <t>Banse, K (corresponding author), Univ Washington, Sch Oceanog, Box 357940, Seattle, WA 98195 USA.</t>
  </si>
  <si>
    <t>National Aeronautics and Space Administration [NAGW-1007, NAGW-3606]; School of Oceanography, University of Washington [2165]</t>
  </si>
  <si>
    <t>National Aeronautics and Space Administration(National Aeronautics &amp; Space Administration (NASA)); School of Oceanography, University of Washington(University of Washington)</t>
  </si>
  <si>
    <t>The support by Grants NAGW-1007 and NAGW-3606 from the National Aeronautics and Space Administration is gratefully acknowledged, as are the lending of pigment raw data for Eltanin cruises 19-21,23, and 24 by S. Z. El-Sayed, and advice on the style of the manuscript by D. P. Henry, J. Marra, an anonymous reviewer, and especially M. V. Angel. Contribution No. 2165 of the School of Oceanography, University of Washington.</t>
  </si>
  <si>
    <t>PII S0079-6611(96)00006-7</t>
  </si>
  <si>
    <t>10.1016/S0079-6611(96)00006-7</t>
  </si>
  <si>
    <t>V07ZU</t>
  </si>
  <si>
    <t>WOS:000207299900002</t>
  </si>
  <si>
    <t>Burton, MG</t>
  </si>
  <si>
    <t>The First JACARA International Antarctic Astronomy Meeting</t>
  </si>
  <si>
    <t>PUBLICATIONS ASTRONOMICAL SOCIETY OF AUSTRALIA</t>
  </si>
  <si>
    <t>1323-3580</t>
  </si>
  <si>
    <t>PUBL ASTRON SOC AUST</t>
  </si>
  <si>
    <t>Publ. Astron. Soc. Aust.</t>
  </si>
  <si>
    <t>TT191</t>
  </si>
  <si>
    <t>WOS:A1996TT19100001</t>
  </si>
  <si>
    <t>Why Antarctica?</t>
  </si>
  <si>
    <t>instrumentation, miscellaneous; telescopes; atmospheric effects; infrared, general; cosmology, miscellaneous</t>
  </si>
  <si>
    <t>The dry, cold, tenuous and stable air above the Antarctic Plateau provides superb conditions for the conduct of many classes of astronomical observations. We review in particular the rationale for undertaking near-LR, mm and particle astronomy in Antarctica, disciplines where telescopes are now operating at the US Amundsen-Scott South Pole Station.</t>
  </si>
  <si>
    <t>Burton, MG (corresponding author), UNIV NEW S WALES,SCH PHYS,SYDNEY,NSW 2052,AUSTRALIA.</t>
  </si>
  <si>
    <t>Burton, Michael/0000-0001-7289-1998</t>
  </si>
  <si>
    <t>10.1017/S1323358000020403</t>
  </si>
  <si>
    <t>WOS:A1996TT19100002</t>
  </si>
  <si>
    <t>Viotti, R; Vignato, A; Nanni, D; Maceroni, C; Badiali, M</t>
  </si>
  <si>
    <t>The astrophysical value of continuous photometric monitoring from the Antarctic Plateau</t>
  </si>
  <si>
    <t>astronomy, Antarctic; binaries, close; stars, oscillations; supernovae; white dwarfs</t>
  </si>
  <si>
    <t>Among the astrophysical researches which will largely benefit from observation from the Antarctic Plateau, we consider those which require high-quality, continuous, daylight, uninterrupted observation in the optical-near-IR region. The systematic study of the stellar micro-oscillations and surface activity of individual objects, as well as of stellar associations extended for periods of weeks, will make a fundamental contribution to our knowledge of stellar structure and will ultimately provide the physical parameters of the stars. A similar consideration applies for the short-period (a few hours to a few days) binaries, which include the W UMa contact binaries. These objects are subject to continuously varying light curves associated with surface activity and secular effects, which cannot be adequately studied from the currently available ground telescopes. Finally, the exceptional seeing and low background will allow the systematic search for and study of supernovae in clusters of galaxies at cosmological distances, which will improve our knowledge of the geometry of the Universe at z similar to 0.7 - 1.</t>
  </si>
  <si>
    <t>OSSERV ASTRON ROMA,SEDE MONTE PORZIO,I-00040 MONTE PORZIO CATO,ITALY</t>
  </si>
  <si>
    <t>Istituto Nazionale Astrofisica (INAF)</t>
  </si>
  <si>
    <t>Viotti, R (corresponding author), CNR,IST ASTROFIS SPAZIALE,VIA ENRICO FERMI 21,I-00044 FRASCATI,ITALY.</t>
  </si>
  <si>
    <t>Maceroni, Carla/0000-0002-5802-0667</t>
  </si>
  <si>
    <t>10.1017/S1323358000020427</t>
  </si>
  <si>
    <t>WOS:A1996TT19100004</t>
  </si>
  <si>
    <t>Valenziano, L</t>
  </si>
  <si>
    <t>Infrared site testing in Antarctica</t>
  </si>
  <si>
    <t>atmospheric turbulence; sky noise; Antarctic Plateau</t>
  </si>
  <si>
    <t>Site testing campaigns in the mid-IR wavelength range have been carried out in Antarctica in the last two southern summer seasons. A description of tire experimental apparatus and some preliminary results are presented in this work. Future plans are also discussed.</t>
  </si>
  <si>
    <t>Valenziano, L (corresponding author), UNIV PERUGIA,DEPT PHYS,VIA A PASCOLI,I-06100 PERUGIA,ITALY.</t>
  </si>
  <si>
    <t>Valenziano, Luca/0000-0002-1170-0104</t>
  </si>
  <si>
    <t>10.1017/S1323358000020464</t>
  </si>
  <si>
    <t>WOS:A1996TT19100008</t>
  </si>
  <si>
    <t>Recabarren, P; Mosconi, M; Lambas, DG; Dellizzotti, J; Ozu, S; Hutka, J</t>
  </si>
  <si>
    <t>Installation of the J. L. Sersic astronomical observatory at 78 degrees south</t>
  </si>
  <si>
    <t>Antarctic astronomy; site testing</t>
  </si>
  <si>
    <t>In 1994 December we installed a Celestron CG11 Telescope at Belgrano Base (previously called Belgrano II) for site seeing measurements and variable star observations. We describe the project, logistics, installation and working environment. We present the first quantitative observations of astronomical seeing conditions at Belgrano Base.</t>
  </si>
  <si>
    <t>CONSEJO NACL INVEST CIENT &amp; TECN,RA-1033 BUENOS AIRES,DF,ARGENTINA; IAA,RA-1010 BUENOS AIRES,DF,ARGENTINA; LIARA,BUENOS AIRES,DF,ARGENTINA</t>
  </si>
  <si>
    <t>Consejo Nacional de Investigaciones Cientificas y Tecnicas (CONICET)</t>
  </si>
  <si>
    <t>Recabarren, P (corresponding author), OBSERV ASTRON,IATE,LAPRIDA 854,RA-5000 CORDOBA,ARGENTINA.</t>
  </si>
  <si>
    <t>10.1017/S1323358000020476</t>
  </si>
  <si>
    <t>WOS:A1996TT19100009</t>
  </si>
  <si>
    <t>Burton, MG; Ashley, MCB; Storey, JWV; Dopita, MA; Lancon, A; Mould, J; Wood, PR; Hall, P; Duldig, M</t>
  </si>
  <si>
    <t>JACARA's plans</t>
  </si>
  <si>
    <t>instrumentation, miscellaneous; telescopes</t>
  </si>
  <si>
    <t>The plans of JACARA, the Joint Australian Centre for Astrophysical Research in Antarctica, for Australian involvement in future astronomical activities on the antarctic plateau, are outlined.</t>
  </si>
  <si>
    <t>AUSTRALIAN NATL UNIV,MT STROMLO &amp; SIDING SPRING OBSERV,CANBERRA,ACT 2611,AUSTRALIA; AUSTRALIA TELESCOPE NATL FACIL,EPPING,NSW 2121,AUSTRALIA; UNIV TASMANIA,DEPT PHYS,AUSTRALIAN ANTARCTIC DIV,HOBART,TAS 7001,AUSTRALIA</t>
  </si>
  <si>
    <t>Australian National University; Mount Stromlo Observatory; Commonwealth Scientific &amp; Industrial Research Organisation (CSIRO); Australia Telescope National Facility; University of Tasmania; Australian Antarctic Division</t>
  </si>
  <si>
    <t>; Dopita, Michael/P-5413-2014</t>
  </si>
  <si>
    <t>Mould, Jeremy/0000-0003-3820-1740; Burton, Michael/0000-0001-7289-1998; Lancon, Ariane/0000-0002-7214-8296; Dopita, Michael/0000-0003-0922-4986</t>
  </si>
  <si>
    <t>10.1017/S1323358000020488</t>
  </si>
  <si>
    <t>WOS:A1996TT19100010</t>
  </si>
  <si>
    <t>Storey, JWV; Ashley, MCB; Burton, MG</t>
  </si>
  <si>
    <t>An automated astrophysical observatory for Antarctica</t>
  </si>
  <si>
    <t>Conditions on the high Antarctic Plateau would appear to be extremely favourable for a wide range of astronomical research. Before a decision can be made on constructing an observatory, data are required on site conditions at the most promising locations. To enable these data to Se collected, a Lockheed Automated Geophysical Observatory is being purchased. This facility will be fitted with a suite of astronomical site-testing instruments, and deployed to several sites on the Antarctic Plateau. This program will allow a definitive assessment of the site conditions to be made by the end of this century.</t>
  </si>
  <si>
    <t>Storey, JWV (corresponding author), UNIV NEW S WALES,SCH PHYS,SYDNEY,NSW 2052,AUSTRALIA.</t>
  </si>
  <si>
    <t>Ashley, Michael/0000-0003-1412-2028; Burton, Michael/0000-0001-7289-1998</t>
  </si>
  <si>
    <t>10.1017/S132335800002049X</t>
  </si>
  <si>
    <t>WOS:A1996TT19100011</t>
  </si>
  <si>
    <t>Dopita, MA; Wood, PR; Hovey, GR</t>
  </si>
  <si>
    <t>An automated DIMM telescope for Antarctica</t>
  </si>
  <si>
    <t>atmospheric effects; Antarctic; instrumentation, miscellaneous; telescopes</t>
  </si>
  <si>
    <t>A knowledge of the on-ice seeing is a key requirement for planning future Antarctic observatories. In this paper we discuss the likely negative impact on seeing produced by the development of the deep winter surface temperature inversion (Ekman layer). The Automated Astronomical Site Testing Observatory (AASTO) will deploy, as one of its complement of site-testing instruments, an automated differential image motion monitor (DIMM) telescope designed to generate seeing data throughout the Antarctic winter. Here we describe the multi-aperture concept which has been developed for this mission, and touch upon some of the critical technological considerations associated with the low power budget and with the requirement of autonomous operation at very low temperature (-90 degrees C).</t>
  </si>
  <si>
    <t>Dopita, MA (corresponding author), AUSTRALIAN NATL UNIV,MT STROMLO &amp; SIDING SPRING OBSERV,INST ADV STUDIES,CANBERRA,ACT 2611,AUSTRALIA.</t>
  </si>
  <si>
    <t>Dopita, Michael/P-5413-2014</t>
  </si>
  <si>
    <t>Dopita, Michael/0000-0003-0922-4986; Wood, Peter/0000-0001-6434-6543</t>
  </si>
  <si>
    <t>10.1017/S1323358000020506</t>
  </si>
  <si>
    <t>WOS:A1996TT19100012</t>
  </si>
  <si>
    <t>DallOglio, G; Miriametro, A; Morgante, G; Pizzo, L; Valenziano, L</t>
  </si>
  <si>
    <t>An instrument devoted to the study of mm/sub-mm galactic emission at Dome C</t>
  </si>
  <si>
    <t>Galactic emission; Antarctic Plateau</t>
  </si>
  <si>
    <t>An experiment has been developed in order to map the submillimetre Galactic emission at four different wavelengths between 400 mu m and 2 mm at an angular scale of 1 degrees. A binocular telescope system has been realised by means of two off-axis wobbling parabolic mirrors, each one coupled to a two-channel He-3 photometer. A first run of observations from Dome C is planned for the Antarctic summer 1995-96.</t>
  </si>
  <si>
    <t>UNIV ROMA LA SAPIENZA,DIPARTIMENTO FIS,I-00185 ROME,ITALY; CNR,TESRE,I-40129 BOLOGNA,ITALY; UNIV PERUGIA,DIPARTIMENTO FIS,I-06126 PERUGIA,ITALY</t>
  </si>
  <si>
    <t>Sapienza University Rome; Consiglio Nazionale delle Ricerche (CNR); University of Perugia</t>
  </si>
  <si>
    <t>DallOglio, G (corresponding author), UNIV ROMA 3,DIPARTIMENTO FIS,P ALDO MORO 2,I-00185 ROME,ITALY.</t>
  </si>
  <si>
    <t>Morgante, Gianluca/AAI-1245-2021</t>
  </si>
  <si>
    <t>Morgante, Gianluca/0000-0001-9234-7412</t>
  </si>
  <si>
    <t>10.1017/S1323358000020518</t>
  </si>
  <si>
    <t>WOS:A1996TT19100013</t>
  </si>
  <si>
    <t>Dopita, MA; Ford, HC; Bally, J; Bely, P</t>
  </si>
  <si>
    <t>POST: A polar stratospheric telescope for the Antarctic</t>
  </si>
  <si>
    <t>Antarctic astronomy; atmospheric effects; balloons; infrared, general; telescopes</t>
  </si>
  <si>
    <t>RADAR OBSERVATIONS; ACTIVE OPTICS; VARIABILITY; ALASKA</t>
  </si>
  <si>
    <t>The tropopause, typically at 16 to 18 km altitude at the lower latitudes, dips down to only 8 km in the polar regions, allowing access to the cold, dry and nonturbulent lower stratosphere by tethered aerostats. These can float as high as 12 km, have long operating lifetimes, and are extremely reliable. In contrast to free-flying balloons, they can stay on station for weeks at a time, and payloads can be safely recovered for maintenance and adjustment and relaunched in a matter of hours. We propose to use such a platform, located first near Fairbanks, Alaska, and later in the Antarctic, to operate a new-technology 4 m telescope with diffraction-limited performance in the near infrared. Thanks to the low ambient temperature (similar to 200 K), thermal emission from the optics is of the same order as that of the zodiacal light in the 2-3 mu m band. Since this wavelength interval is the darkest part of the zodiacal light spectrum from optical wavelengths to 100 mu m, the combination of high-resolution images and a very dark sky make it the spectral region of choice for observing galaxies, QSOs and clusters of galaxies at the formation epoch of galaxies.</t>
  </si>
  <si>
    <t>JOHNS HOPKINS UNIV,BALTIMORE,MD 21218; UNIV COLORADO,DEPT ASTROPHYS PLANETARY &amp; ATMOSPHER SCI,BOULDER,CO 80309; SPACE TELESCOPE SCI INST,BALTIMORE,MD 21218</t>
  </si>
  <si>
    <t>Johns Hopkins University; University of Colorado System; University of Colorado Boulder; Space Telescope Science Institute</t>
  </si>
  <si>
    <t>Dopita, Michael/0000-0003-0922-4986</t>
  </si>
  <si>
    <t>10.1017/S132335800002052X</t>
  </si>
  <si>
    <t>WOS:A1996TT19100014</t>
  </si>
  <si>
    <t>Sweitzer, JS; Brass, C; Harper, DA; Hawkins, L; Kron, RG; Whitt, AS</t>
  </si>
  <si>
    <t>Educational outreach programs at the Center for Astrophysical Research in Antarctica</t>
  </si>
  <si>
    <t>education; Antarctica; outreach</t>
  </si>
  <si>
    <t>The Center for Astrophysical Research in Antarctica conducts various educational outreach programs as part of its mission as a National Science Foundation Science and Technology Center. The method behind the outreach programs is one of forging partnerships between Center researchers and other educational organisations. The main program serves primary and secondary students in Chicago. The core of the program is called Space Explorers and is targeted at high school students. These students attend a summer residential institute at the University of Chicago's Yerkes Observatory. The high school Space Explorers then extend the reach of the program during the academic year by teaching in primary schools using a portable planetarium. The Center also pursues many other outreach activities and is in the process of forming an Antarctic Education Alliance.</t>
  </si>
  <si>
    <t>ADLER PLANETARIUM,CHICAGO,IL 60605; UNIV CHICAGO,YERKES OBSERV,WILLIAMS BAY,WI 53191; UNIV CHICAGO,OFF SPECIAL PROGRAMS,CHICAGO,IL 60637; FERNBANK SCI CTR,ATLANTA,GA 30307</t>
  </si>
  <si>
    <t>University of Chicago; University of Chicago</t>
  </si>
  <si>
    <t>Sweitzer, JS (corresponding author), UNIV CHICAGO,CTR ASTRON &amp; ASTROPHYS,5640 S ELLIS AVE,CHICAGO,IL 60637, USA.</t>
  </si>
  <si>
    <t>10.1017/S1323358000020531</t>
  </si>
  <si>
    <t>WOS:A1996TT19100015</t>
  </si>
  <si>
    <t>Balm, SP</t>
  </si>
  <si>
    <t>The Antarctic submillimeter telescope and remote observatory (AST/RO)</t>
  </si>
  <si>
    <t>PUBLICATIONS OF THE ASTRONOMICAL SOCIETY OF AUSTRALIA</t>
  </si>
  <si>
    <t>instrumentation, detectors; radio lines, ISM; ISM, atoms; ISM, molecules; stars, formation</t>
  </si>
  <si>
    <t>The Antarctic Submillimeter Telescope and Remote Observatory (AST/RO) is a highly automated 1.7 m diameter telescope aimed at exploiting the superb submillimetre skies of the Antarctic Plateau for astronomy and aeronomy studies. It was recently installed at the Amundsen-Scott South Pole Station during the 1994/95 Austral season and is currently undergoing its first winter-over of operation. In this paper we briefly outline the capabilities of the instrument and describe some recent achievements culminating in the telescope's first observations of the South Polar submillimetre sky.</t>
  </si>
  <si>
    <t>Balm, SP (corresponding author), HARVARD SMITHSONIAN CTR ASTROPHYS, 60 GARDEN ST, CAMBRIDGE, MA 02138 USA.</t>
  </si>
  <si>
    <t>CSIRO PUBLISHING</t>
  </si>
  <si>
    <t>150 OXFORD ST, PO BOX 1139, COLLINGWOOD, VICTORIA 3066, AUSTRALIA</t>
  </si>
  <si>
    <t>10.1017/S1323358000020439</t>
  </si>
  <si>
    <t>WOS:A1996TT19100005</t>
  </si>
  <si>
    <t>Butchart, N; Austin, J</t>
  </si>
  <si>
    <t>On the relationship between the quasi-biennial oscillation, total chlorine and the severity of the Antarctic ozone hole</t>
  </si>
  <si>
    <t>Antarctic ozone hole; atmospheric chemistry; chlorine; quasi-biennial oscillation; stratosphere mesosphere model</t>
  </si>
  <si>
    <t>INTERANNUAL VARIABILITY; STRATOSPHERIC WARMINGS; SPRING VORTEX; MODEL; CIRCULATION; DEPLETION</t>
  </si>
  <si>
    <t>A 3-dimensional model of the dynamics and radiation of the stratosphere and mesosphere is used to simulate austral spring conditions. An idealized representation of the southern hemisphere planetary waves is prescribed at the 316 mb model lower boundary, and the tropical zonal winds are relaxed towards an idealized time-dependent representation of the quasi-biennial oscillation (QBO). As the initial phase of the QBO is changed, the October mean lower-stratospheric temperatures polewards of 75 degrees S respond systematically, with the two extreme responses found for phases only 1/4 cycle apart rather than for opposite phases. The integrations are repeated for these two phases but with fully interactive photochemistry and different levels of chlorine, corresponding to conditions in about 1980, the mid to late 1980s, and those anticipated in about the year 2010. Increasing the chlorine amount produced systematically deeper ozone holes with areas significantly larger for conditions in the year 2010 than for those in the late 1980s, broadly in agreement with the secular trend observed by the Total Ozone Mapping Spectrometer. For the QBO phase giving lowest temperatures the simulated ozone holes are consistently deeper but with reduced sensitivity for high chlorine amounts. Differences in polar ozone amounts between the two phases are comparable with the observed interannual variability. In the model the results show that the QBO modulates the severity of the antarctic ozone hole directly through the wave-induced transporting circulation rather than indirectly through the temperature-dependent heterogeneous chemistry. Further, it is argued that the phases of the QBO producing the two extreme responses in the springtime ozone amounts over Antarctica are likely to depend, in reality, on details of the tropospheric planetary-wave flux. The model results are also shown to be consistent with the observed downward trend in October antarctic temperatures since 1979.</t>
  </si>
  <si>
    <t>Butchart, N (corresponding author), METEOROL OFF,LONDON RD,BRACKNELL RG12 2SZ,BERKS,ENGLAND.</t>
  </si>
  <si>
    <t>A</t>
  </si>
  <si>
    <t>10.1256/smsqj.52907</t>
  </si>
  <si>
    <t>TR486</t>
  </si>
  <si>
    <t>WOS:A1996TR48600007</t>
  </si>
  <si>
    <t>Rohling, EJ; Zachariasse, WJ</t>
  </si>
  <si>
    <t>Red Sea outflow during the last glacial maximum</t>
  </si>
  <si>
    <t>QUATERNARY INTERNATIONAL</t>
  </si>
  <si>
    <t>INDIAN-OCEAN; QUATERNARY; RECORD; SALINITY; CIRCULATION; SUMMER; WATER; GULF</t>
  </si>
  <si>
    <t>The Red Sea is connected to the Gulf of Aden, and hence to the Arabian Sea, via the Strait of Bab-el-Mandab, which is only about 20 km wide and 300 m deep. The shallowest part of the passage, however, lies about 140 km further basin-inward, near greater Hanish Island. That passage is only 137 m deep, while the channel deeper than 120 m is only 11 km wide. Foraminiferal and isotopic studies suggest that the inflow-outflow salinity contrast at Bab-el-Mandab was about 10 parts per thousand during the Last Glacial Maximum (LGM), compared with 3.1 parts per thousand at present. Calculation of maximal outflow during the LGM suggests that it was about 14% of the present-day value, while the density of this outflow was around 1035 kg m(-3), compared to the modern value of about 1029 kg m(-3). Therefore, it seems very likely that this outflow played no role of importance in the intermediate water ventilation of the Arabian Sea during the LGM. The Persian Gulf influence on this ventilation may be excluded as well, since the very shallow Persian Gulf was completely above sea level during the LGM. It is anticipated that, among other influences, LGM curtailment of these sources for intermediate depth ventilation should be reflected in the intensity and extent of the Oxygen Minimum Zone (OMZ) in the Arabian Sea. Other sources may have become important, such as northward penetration of Antarctic Intermediate Water. The Institute for Paleoenvironment and Paleoclimate Utrecht has recently participated in the 1992 Netherlands Indian Ocean Expedition, with the intention to determine Late Quaternary variations in the intensity and extent of the Arabian Sea OMZ in transects of cores recovered across its lower dept limit.</t>
  </si>
  <si>
    <t>UNIV UTRECHT, INST EARTH SCI, INST PALEOENVIRONM &amp; PALEOCLIMATE UTRECHT, DEPT GEOL, 3508 TA UTRECHT, NETHERLANDS</t>
  </si>
  <si>
    <t>Utrecht University</t>
  </si>
  <si>
    <t>Rohling, EJ (corresponding author), UNIV SOUTHAMPTON, DEPT OCEANOG, SOUTHAMPTON SO17 1BJ, HANTS, ENGLAND.</t>
  </si>
  <si>
    <t>Rohling, Eelco J/B-9736-2008</t>
  </si>
  <si>
    <t>Rohling, Eelco J/0000-0001-5349-2158</t>
  </si>
  <si>
    <t>1040-6182</t>
  </si>
  <si>
    <t>1873-4553</t>
  </si>
  <si>
    <t>QUATERN INT</t>
  </si>
  <si>
    <t>Quat. Int.</t>
  </si>
  <si>
    <t>10.1016/1040-6182(95)00023-C</t>
  </si>
  <si>
    <t>TC548</t>
  </si>
  <si>
    <t>WOS:A1996TC54800010</t>
  </si>
  <si>
    <t>Klinger, LF; Taylor, JA; Franzen, LG</t>
  </si>
  <si>
    <t>The potential role of peatland dynamics in ice-age initiation</t>
  </si>
  <si>
    <t>QUATERNARY RESEARCH</t>
  </si>
  <si>
    <t>ATMOSPHERIC CO2; ANTARCTIC ICE; CARBON; CORE; FUTURE; CYCLE; OCEAN</t>
  </si>
  <si>
    <t>Physical and chemical coupling of peatland vegetation, soils and landforms, and atmosphere creates feedbacks which may be important in ice-age initiation, A box diffusion CO, exchange model shows that a transient forcing of 500 Gt C (the amount proposed to have accumulated in peatlands during the last interglacial-glacial transition) over 5000 yr results in a lowering of atmospheric CO2 by about 40 ppm, Proxy data indicate that a decrease in atmospheric CO2 may have occurred over the last 5000 yr up to preindustrial times, and the amount is similar to that calculated from Holocene peatland expansion (similar to 22 ppm), These results suggest that models should consider the role of peatlands in ice-age initiation. (C) 1996 University of Washington.</t>
  </si>
  <si>
    <t>AUSTRALIAN NATL UNIV,CTR RESOURCE &amp; ENVIRONM STUDIES,CANBERRA,ACT 0200,AUSTRALIA; UNIV GOTHENBURG,DEPT PHYS GEOG,S-41320 GOTHENBURG,SWEDEN</t>
  </si>
  <si>
    <t>Australian National University; University of Gothenburg</t>
  </si>
  <si>
    <t>Klinger, LF (corresponding author), NATL CTR ATMOSPHER RES,POB 3000,BOULDER,CO 80307, USA.</t>
  </si>
  <si>
    <t>Taylor, John/E-5894-2010</t>
  </si>
  <si>
    <t>Taylor, John/0000-0001-9003-4076</t>
  </si>
  <si>
    <t>ACADEMIC PRESS INC JNL-COMP SUBSCRIPTIONS</t>
  </si>
  <si>
    <t>525 B ST, STE 1900, SAN DIEGO, CA 92101-4495</t>
  </si>
  <si>
    <t>0033-5894</t>
  </si>
  <si>
    <t>QUATERNARY RES</t>
  </si>
  <si>
    <t>Quat. Res.</t>
  </si>
  <si>
    <t>10.1006/qres.1996.0008</t>
  </si>
  <si>
    <t>UF728</t>
  </si>
  <si>
    <t>WOS:A1996UF72800008</t>
  </si>
  <si>
    <t>Colhoun, EA</t>
  </si>
  <si>
    <t>Application of Iversen's glacial-interglacial cycle to interpretation of the late last glacial and Holocene vegetation history of western Tasmania</t>
  </si>
  <si>
    <t>QUATERNARY SCIENCE REVIEWS</t>
  </si>
  <si>
    <t>TIERRA-DEL-FUEGO; ANTARCTIC ICE; SOUTHWEST TASMANIA; CLIMATIC RECORD; KING VALLEY; AUSTRALIA; DEPOSITS; CREEK; AGE</t>
  </si>
  <si>
    <t>The Iversen glacial-interglacial cycle of vegetation change is modified and applied to glacial, Lateglacial and Holocene age pollen records from western Tasmania. Cryocratic conditions occurred at high altitude (ca. 500 m+) during glacial and Lateglacial time. Transition from cold humid to cool humid climate occurred on the lowlands by 13 ka BP and in the mountains by 10 ka BP. There is regional parallelism of vegetation development from grassland-herbland-sedgeland through alpine-subalpine scrub and woodland to temperate rainforest dominated by Nothofagus cunninghamii. However, radiocarbon dating shows that changes in the vegetation succession and Nothofagus rainforest maximum were non-synchronous. Although climate change from glacial to interglacial conditions directed the general succession, variations in dates for similar vegetation changes show that biological and physical variables were important for local vegetation development. Some sites show late Holocene vegetation changes that could be interpreted as revertance. Aboriginal fire and lake infilling were probably responsible. There is no evidence for an Allerod-type warm phase between 13 and 11 ka BP or a Younger Dryas-type cold phase between 11 and 10 ka BP. The climate was cool temperate between 13 and 0 ka BP, and neither temperature nor precipitation change was sufficient to cause vegetation change of regional significance. Copyright (C) 1996 Elsevier Science Ltd</t>
  </si>
  <si>
    <t>Colhoun, EA (corresponding author), UNIV NEWCASTLE,DEPT GEOG,NEWCASTLE,NSW 2308,AUSTRALIA.</t>
  </si>
  <si>
    <t>0277-3791</t>
  </si>
  <si>
    <t>QUATERNARY SCI REV</t>
  </si>
  <si>
    <t>Quat. Sci. Rev.</t>
  </si>
  <si>
    <t>10.1016/0277-3791(96)00006-6</t>
  </si>
  <si>
    <t>VL592</t>
  </si>
  <si>
    <t>WOS:A1996VL59200013</t>
  </si>
  <si>
    <t>NEEDLEMAN, HC</t>
  </si>
  <si>
    <t>Riedler, W; Torkar, K</t>
  </si>
  <si>
    <t>THE NASA BALLOON PROGRAM - CONVENTIONAL AND LONG-DURATION</t>
  </si>
  <si>
    <t>SCIENTIFIC BALLOONING</t>
  </si>
  <si>
    <t>ADVANCES IN SPACE RESEARCH-SERIES</t>
  </si>
  <si>
    <t>PSB Meeting of the COSPAR Panel on Technical Problems Related to Scientific Ballooning, at the 13th COSPAR Scientific Assembly</t>
  </si>
  <si>
    <t>The U. S. National Aeronautics and Space Administration (NASA) Balloon Program has continued to maintain its highly successful performance record in support of scientific ballooning. The Program has broadened its support for the ballooning community through the enhancement of current capabilities and the development of new capabilities. The long duration balloon project has continued to mature; the Antarctic long duration capability has been declared operational, and the successful conclusion of the development effort will be realized in the very near future with the completion of mid-latitude long duration capability. Recent years have seen increases in the number and complexity of remote campaigns requirements. New ground station support equipment has been implemented, the new mobile launch vehicle has became operational, slid new systems have been developed to meet the increasing demands. The comprehensive research and development (R &amp; D) effort has continued with advances being made across the spectrum of balloon related disciplines. An overview of the various aspects of the NASA Balloon Program, their progress, status, and future plans will be presented.</t>
  </si>
  <si>
    <t>NEEDLEMAN, HC (corresponding author), NASA, GODDARD SPACE FLIGHT CTR, WALLOPS FLIGHT FACIL, WALLOPS ISL, VA 23337 USA.</t>
  </si>
  <si>
    <t>THE BOULEVARD LANGFORD LANE KIDLINGTON, OXFORD OX5 1GB, ENGLAND</t>
  </si>
  <si>
    <t>0-08-042653-0</t>
  </si>
  <si>
    <t>ADV SPACE RES-SERIES</t>
  </si>
  <si>
    <t>10.1016/0273-1177(95)00673-3</t>
  </si>
  <si>
    <t>BD63Q</t>
  </si>
  <si>
    <t>WOS:A1995BD63Q00004</t>
  </si>
  <si>
    <t>SPENCER, S; CLARK, D; PARNELL, TA</t>
  </si>
  <si>
    <t>THE DESIGN AND ANALYSIS OF THE THERMAL CONTROL-SYSTEM FOR THE JACEE HIGH-ALTITUDE LONG-DURATION BALLOON FLIGHT</t>
  </si>
  <si>
    <t>Computer models are used to analyze the thermal behavior of the JACEE high altitude long duration balloon flight gondola launched from the Antarctic. The Antarctic flight environment presents the largest unknown factor in the models' design; albedo and solar flux result in a hot flight environment. TRASYS and SINDA thermal models were developed to calculate temperature profiles for the gondola components in this hot flight environment. A comparison of the computer-generated temperature profiles with actual flight temperatures show a high degree of correspondence. These models can be successfully used to predict the thermal behavior of gondola components for high altitude balloon flights.</t>
  </si>
  <si>
    <t>SPENCER, S (corresponding author), SVERDRUP TECHNOL INC, 620 DISCOVERY DR, HUNTSVILLE, AL USA.</t>
  </si>
  <si>
    <t>10.1016/0273-1177(95)00682-5</t>
  </si>
  <si>
    <t>WOS:A1995BD63Q00013</t>
  </si>
  <si>
    <t>NAKAGAWA, M; YAMAGAMI, T; NAMIKI, M; OHTA, S; AKIYAMA, H; MATSUZAKA, Y; OKABE, Y; HONDA, H; YAJIMA, N; KATAYOSE, Y; KUNIMOTO, S; MURAKAMI, S; TAKAHASHI, T; EJIRI, M; SATO, N; KADOKURA, A; TONEGAWA, Y; HIRASHIMA, Y; MORIMOTO, K; MURAKAMI, H; SHIMOBAYASHI, H; SUZUKI, H; KODAMA, M; KOHNO, T; YAMAGIWA, I; YAMAUCHI, M; NISHIMURA, J</t>
  </si>
  <si>
    <t>OBSERVATION OF COSMIC-RAYS AND AURORAL X-RAYS IN THE POLAR PATROL BALLOON EXPERIMENT</t>
  </si>
  <si>
    <t>The Polar Patrol Balloon (PPB#6) aimed at studying the elemental and isotopic composition of galactic cosmic rays, solar energetic particles cosmic gamma ray bursts and auroral X-rays, and was launched from Syowa Station Antarctica, by the 34th Japanese Antarctic Research Expedition on 5 Jan 1993. The balloon moved westward by 1.5 circumpolar rounds over Antarctica covering 6-13g/cm(2) atmospheric depth and 63(0)S-70(0)S geographic latitude, A total of 584 hours of observations was obtained, The balloon trajectory, the observing system and preliminary results of spectra and global distribution of cosmic radiation and auroral X-rays were described.</t>
  </si>
  <si>
    <t>OSAKA CITY UNIV, FAC SCI, SUMIYOSHI KU, OSAKA 558, JAPAN; NATL INST POLAR RES, ITABASHI KU, TOKYO 173, JAPAN; TOKAI UNIV, FAC SCI, HIRATSUKA 241, KANAGAWA, JAPAN; RIKKYO UNIV, FAC SCI, TOSHIMA KU, TOKYO 171, JAPAN; INST PHYS &amp; CHEM RES, WAKO, SAITAMA 35101, JAPAN; KANAGAWA UNIV, FAC ENGN, KANAGAWA KU, YOKOHAMA 221, KANAGAWA, JAPAN</t>
  </si>
  <si>
    <t>Osaka Metropolitan University; Research Organization of Information &amp; Systems (ROIS); National Institute of Polar Research (NIPR) - Japan; Tokai University; Rikkyo University; RIKEN; Kanagawa University</t>
  </si>
  <si>
    <t>NAKAGAWA, M (corresponding author), INST SPACE &amp; ASTRONAUT SCI, 3-1-1 YOSHINODAI, SAGAMIHARA, KANAGAWA 229, JAPAN.</t>
  </si>
  <si>
    <t>KATAYOSE, Yusaku/0000-0003-4836-7621; Yamauchi, Makoto/0000-0003-1100-1423</t>
  </si>
  <si>
    <t>10.1016/0273-1177(95)00685-8</t>
  </si>
  <si>
    <t>WOS:A1995BD63Q00016</t>
  </si>
  <si>
    <t>Nagurny, AP</t>
  </si>
  <si>
    <t>Climatic change of sea ice mean thickness in the Arctic basin</t>
  </si>
  <si>
    <t>SEVENTH SYMPOSIUM ON GLOBAL CHANGE STUDIES</t>
  </si>
  <si>
    <t>7th Symposium on Global Change Studies</t>
  </si>
  <si>
    <t>BG36L</t>
  </si>
  <si>
    <t>WOS:A1996BG36L00019</t>
  </si>
  <si>
    <t>Silbergleit, V; deArtigas, MMZ</t>
  </si>
  <si>
    <t>Winterhalter, D; Gosling, JT; Habbal, SR; Kurth, WS; Neugebauer, M</t>
  </si>
  <si>
    <t>Effects of the solar wind magnetosphere coupling in March 1989</t>
  </si>
  <si>
    <t>SOLAR WIND EIGHT - PROCEEDINGS OF THE EIGHTH INTERNATIONAL SOLAR WIND CONFERENCE</t>
  </si>
  <si>
    <t>AIP CONFERENCE PROCEEDINGS</t>
  </si>
  <si>
    <t>8th International Solar Wind Conference</t>
  </si>
  <si>
    <t>JUN 25-30, 1995</t>
  </si>
  <si>
    <t>DANA POINT, CA</t>
  </si>
  <si>
    <t>The March 1989 solar events caused important effects in the Earth's magnetosphere. Information for the southern auroral oval as not previously been available. Accordingly, geomagnetic recordings registered at Belgrano IT, Dumont D'Urville, Bailey Bay, Mirny, Molodezhnaya, Sanae, Syowa Base and Vostok stations have been used to study the large geomagnetic storm of March 13 and a substorm on March 5. For the big storm, the equivalent southern hemisphere geomagnetic indices (SAE, SAL and SAU) from these eight stations located in the Antarctic continent have been calculated. Differences in the amplitudes of the northern and southern electrojet indices have been observed. The coupling parameter, epsilon, and the total energy dissipated by the magnetosphere, U-T, were determined for the above mentioned intervals. We used other criterion to calculate particles life times in the equatorial ring current, tau. epsilon and U-T parameters are integrated over the substorm period considered. The results indicate the existence of other mechanisms of energy dissipation, that may include the energy carried in the antisolar direction by plasmoids in the magnetic tail.</t>
  </si>
  <si>
    <t>Silbergleit, V (corresponding author), CONSEJO NACL INVEST CIENT &amp; TECN,RA-1033 BUENOS AIRES,DF,ARGENTINA.</t>
  </si>
  <si>
    <t>AIP PRESS</t>
  </si>
  <si>
    <t>AMERICAN INSTITUTE OF PHYSICS 500 SUNNYSIDE BOULEVARD, WOODBURY, NY 11797-2999</t>
  </si>
  <si>
    <t>0094-243X</t>
  </si>
  <si>
    <t>1-56396-551-8</t>
  </si>
  <si>
    <t>AIP CONF PROC</t>
  </si>
  <si>
    <t>BG73Q</t>
  </si>
  <si>
    <t>WOS:A1996BG73Q00156</t>
  </si>
  <si>
    <t>Reid, JR</t>
  </si>
  <si>
    <t>Wefer, G; Berger, WH; Siedler, G; Webb, DJ</t>
  </si>
  <si>
    <t>On the circulation of the South Atlantic Ocean</t>
  </si>
  <si>
    <t>SOUTH ATLANTIC: PRESENT AND PAST CIRCULATION</t>
  </si>
  <si>
    <t>Symposium on the South Atlantic - Present and Past Circulation</t>
  </si>
  <si>
    <t>AUG 15-18, 1994</t>
  </si>
  <si>
    <t>BREMEN UNIV, BREMEN, GERMANY</t>
  </si>
  <si>
    <t>BREMEN UNIV</t>
  </si>
  <si>
    <t>In a recent study (Reid, 1994) maps of the general circulation of the Atlantic Ocean were presented and discussed. The emphasis was placed upon the exchange of waters between the North and South Atlantic as indicated by the patterns of characteristics. The exchange with the waters entering through the Drake Passage involves further discussion of the effect of the Atlantic waters in providing a major defining characteristic of the Circumpolar Water - the layer of warm and saline water. The associated features - the high oxygen and low nutrient concentrations - are also defined well for a long distance down stream in the Antarctic Circumpolar Current. However it is only the vertical maximum in salinity that persists all along the flow around Antarctica and through the Drake Passage into the South Atlantic. This returning salinity maximum is much lower than the salinity maximum from the north that it meets and mixes with in the South Atlantic. Part of their mixture turns back northward into the South Atlantic where it appears as the vertical maximum in salinity seen in the east, but lower in salinity than the maximum seen along the western boundary. The rest of the mixture continues eastward, with its salinity increased well above that of the Drake Passage water and begins another circuit of Antarctica.</t>
  </si>
  <si>
    <t>Reid, JR (corresponding author), UNIV CALIF SAN DIEGO,SCRIPPS INST OCEANOG,MARINE LIFE RES GRP,LA JOLLA,CA 92093, USA.</t>
  </si>
  <si>
    <t>Wefer, Gerold/S-2291-2016</t>
  </si>
  <si>
    <t>Wefer, Gerold/0000-0002-6803-2020</t>
  </si>
  <si>
    <t>SPRINGER-VERLAG BERLIN</t>
  </si>
  <si>
    <t>BERLIN 33</t>
  </si>
  <si>
    <t>HEIDELBERGER PLATZ 3, W-1000 BERLIN 33, GERMANY</t>
  </si>
  <si>
    <t>3-540-62079-6</t>
  </si>
  <si>
    <t>BH55D</t>
  </si>
  <si>
    <t>WOS:A1996BH55D00002</t>
  </si>
  <si>
    <t>Roether, W; Putzka, A</t>
  </si>
  <si>
    <t>Transient-tracer information on ventilation and transport of South Atlantic waters</t>
  </si>
  <si>
    <t>We report distributions of the chlorofluorocarbon CFC 11, of CCl4, and of terrigenic He-3, along three zonal sections across the South Atlantic (WOCE WHP sections A8 - A10, 11.7 degrees S, 19 degrees S, 30 degrees S). The distributions fully reflect the water mass structure of the sections. They reveal a region of comparably much slower water renewal in the range of the Central and Antarctic Intermediate Waters, northeast of the Angola-Benguela Front. For all water masses further down, the distributions demonstrate that renewal is very much slower still, and that it occurs via advective cores adjacent to the respective western boundaries of the basins. The oldest waters are found to be present in a wedge centered in about 3000 m depth and extending from the African slope westward across the Midatlantic Ridge. The tracers are characterized by different input time scales, and these are well apparent in their distributions. The observed correlation between tracers indicates rather steady formation of Upper North Atlantic Deep Water over the past several decades. CCl4 is powerful in tracing relatively older waters, but in the upper South Atlantic waters our data confirm the decomposition of CCl4 reported previously.</t>
  </si>
  <si>
    <t>Roether, W (corresponding author), UNIV BREMEN,INST UMWELTPHYS,FACHBEREICH 1,POSTFACH 330440,D-28334 BREMEN,GERMANY.</t>
  </si>
  <si>
    <t>WOS:A1996BH55D00003</t>
  </si>
  <si>
    <t>Speer, KG; Holfort, J; Reynaud, T; Siedler, G</t>
  </si>
  <si>
    <t>South Atlantic heat transport at 11 degrees S</t>
  </si>
  <si>
    <t>Hydrographic data along 11 degrees S occupied in 1983 by the R.V. OCEANUS are used together with various wind climatologies to estimate the annual average transport of heat at this latitude. Some motivation for expecting fairly well-defined estimates at this latitude compared to others comes from the absence of a strong western boundary current. Results include flow in four layers representing the thermocline, Antarctic Intermediate Water, North Atlantic Deep Water, and Antarctic Bottom Water, using zero velocity reference level choices based on property distributions. The annual average heat transport is estimated to be 0.6 +/- 0.17 x 10(15) W. Previous estimates of the transport at 8-16 degrees S range from 0.2 PW to greater than 1 PW. Interannual variability from the wind field alone leads to interannual heat transport variability of about 0.05 PW. Comparisons with other recent studies at 45-30 degrees S and 11 degrees N are made.</t>
  </si>
  <si>
    <t>Speer, KG (corresponding author), IFREMER,LAB PHYS OCEANS,BP 70,F-29280 PLOUZANE,FRANCE.</t>
  </si>
  <si>
    <t>WOS:A1996BH55D00006</t>
  </si>
  <si>
    <t>Webb, DJ</t>
  </si>
  <si>
    <t>The southern boundary of the South Atlantic</t>
  </si>
  <si>
    <t>The boundary region between the South Atlantic and Southern Ocean is discussed making use of results from the FRAM model arid hydrographic sections. Although, at first, the system appears to be a simple one, with a sub-tropical gyre to the north abutting a zonal jet to the south, the detailed structure is more complex. Part of the complexity is well known and arises from the large scale thermohaline circulation, water being transported north in the surface Ekman layer and at depth, and returning south at intermediate levels. More recent work has shown that, in addition, the sub-tropical gyre and the Antarctic Circumpolar Current combine to form the Deacon Cell which transforms surface stress due to the wind down to mid-depths. Further complications arise from the Agulhas eddies which pass through the regions and the constraints on the circulation due to the bottom topography.</t>
  </si>
  <si>
    <t>Webb, DJ (corresponding author), SOUTHAMPTON OCEANOG CTR,EMPRESS DOCK,SOUTHAMPTON SO14 3ZH,HANTS,ENGLAND.</t>
  </si>
  <si>
    <t>WOS:A1996BH55D00010</t>
  </si>
  <si>
    <t>Talley, LD</t>
  </si>
  <si>
    <t>Antarctic Intermediate Water in the South Atlantic</t>
  </si>
  <si>
    <t>Maps of the Antarctic Intermediate Water (AAIW) in the Atlantic, and on a global isopycnal which intersects the AAIW in the south, show the location and properties of the salinity and oxygen extrema associated with the AAIW, and the likely sources of AAIW. These are primarily the surface waters in the southeastern Pacific, which produce the South Pacific AAIW, and surface waters in northern Drake Passage and the Falkland Current loop, which produce the South Atlantic AAIW. This latter source is the primary one for AAIW of the Indian Ocean as well. Winter surface properties and annual-averaged Ekman pumping and Sverdrup transport for the southern hemisphere suggest that the formation density of the AAIW is the highest density which can be subducted in the South Pacific. The higher density of AAIW in the South Atlantic may result from more complex processes. The connection between the subtropical gyres of the Atlantic and Indian and between the Indian and Pacific Oceans contributes to modification of AAIW as it spreads tortuously northward around the subtropical gyres. Potential vorticity and AAIW salinity and oxygen illustrate the near barrier between the subtropical and tropical regimes, at about 20 degrees to 25 degrees north and south of the equator. Communication between the regimes is primarily through the western boundary currents.</t>
  </si>
  <si>
    <t>Talley, LD (corresponding author), UNIV CALIF SAN DIEGO,SCRIPPS INST OCEANOG,LA JOLLA,CA 92093, USA.</t>
  </si>
  <si>
    <t>WOS:A1996BH55D00011</t>
  </si>
  <si>
    <t>Hogg, NG; Owens, WB; Siedler, G; Zenk, W</t>
  </si>
  <si>
    <t>Circulation in the deep Brazil Basin</t>
  </si>
  <si>
    <t>The Deep Basin Experiment (DBE), a part of the World Ocean Circulation Experiment (WOCE), is presently underway in the Brazil Basin of the South Atlantic. The program objectives and design philosophy are reviewed and early results are presented. Observations from a moored array along the southern boundary and neutrally buoyant float trajectories in the North Atlantic Deep Water and Antarctic Bottom Water are described with emphasis on their relationship to the recent flow schemes offered by Reid (1989). Also discussed are the process of cross isotherm mixing within the intense flow regime of the Vema Channel and observations of long period warming of the bottom water.</t>
  </si>
  <si>
    <t>Hogg, NG (corresponding author), WOODS HOLE OCEANOG INST,WOODS HOLE,MA 02543, USA.</t>
  </si>
  <si>
    <t>WOS:A1996BH55D00013</t>
  </si>
  <si>
    <t>Andrie, C</t>
  </si>
  <si>
    <t>Chlorofluoromethanes in the deep equatorial Atlantic revisited</t>
  </si>
  <si>
    <t>CFM (CCl3F or freon F-11 and CCl2F2 or freon F-12) measurements were made on board the R.V. Atalante as part of a quasi-synoptic survey of the tropical Atlantic Ocean. The work was carried out during the CITHER 1 cruise, part of the French CITHER program (CIrculation THERmohaline) between January and March 1993. Two zonal sections at 4 degrees 30 S and 7 degrees 30N (the A7 and A6 WOCE sections) and two meridional sections at 35 degrees W and 3 degrees 50 W were sampled for CFMs between the African and South American continents. The results reported here deal primarily with the North Atlantic Deep Water. The CITHER 1 sections were made just 10 years after the first CFMs snapshot of the tropical Atlantic ocean obtained during the Transient Tracers in the Ocean Program. The detection limit was approximately 0.0025 pmol.kg(-1) for both F-11 and F-12. This is sufficient to allow the determination of ''apparent'' ages and dilution factors for the freon-enriched tongues of the Upper and Lower North Atlantic Deep Water (UNADW centered around 1600 m and LNADW centered around 3800 m). Both zonal sections clearly show the propagation of UNADW into the eastern basin. The eastern meridional section at 3 degrees 50W shows the CFM cores extending from 4 degrees S to 3 degrees N with a maximum around 2 degrees S. From the equatorial CFM ratios in the eastern basin, we estimate an eastward velocity close to 2 cm/s. The CFM distributions at the levels of the UNADW and LNADW show a large variability, probably linked to northern and southern deep recirculation gyres. In both sections, CFM enriched cells are clearly the result of reversed currents. The net decrease of CFM in the LNADW between 7 degrees 30N and 4 degrees 30S is partly the result of the bifurcation of the deep flow north and at the equator. This is confirmed by data taken in November 1992 in the region of the Equatorial Romanche Fracture Zone by the ROMANCHE 2 cruise. The influence of Antarctic Bottom Water is noticeable along the South American continent in the southern section. There is no evidence, through CFM data alone, for a northward flow of this ''young'' bottom water mass, which is probably blocked by the topography near the sampled areas.</t>
  </si>
  <si>
    <t>Andrie, C (corresponding author), UNIV PARIS 06,LAB OCEANOG DYNAM &amp; CLIMATOL,CNRS,ORSTOM,4 PL JUSSIEU,TOUR 14-2,CASE 100,F-75252 PARIS 05,FRANCE.</t>
  </si>
  <si>
    <t>WOS:A1996BH55D00015</t>
  </si>
  <si>
    <t>Barnier, B; Marchesiello, P; deMiranda, AP</t>
  </si>
  <si>
    <t>Modelling the ocean circulation in the South Atlantic: A strategy for dealing with open boundaries</t>
  </si>
  <si>
    <t>The South Atlantic ocean is widely open to the Indian Ocean and the North Atlantic Ocean, and has a large inflow from the Pacific Ocean through the Drake passage. Strategies of modelling the ocean circulation in this area require to consider inter-ocean exchanges. The paper discusses various numerical approaches of the problem. One consists in modelling the world ocean and to study the South Atlantic as a sub-domain. Exchanges between the various oceans are thus determined by the model, and the circulation obtained for the South Atlantic depends upon the overall model behaviour. It is a consistent way to diagnose the circulation of the water masses in the ocean with coarse resolution models. This approach is also possible at eddy resolving resolution since the global ocean modelling effort undertaken by Semtner and Chervin (1988, 1992), and the simulation of the southern ocean circulation realised by the Fine Resolution Antarctic Model experiment (FRAM, Webb et al. 1991). However, there still are large differences between the various hydrographic or model estimates of the fluxes at the limits of the South Atlantic. Another approach is to limit the modelled domain to the South Atlantic basin, and then have to deal with the complicated problem of open boundaries. In that case, the simulated circulation of the South Atlantic will largely depend upon the fluxes prescribed at the boundaries. This approach requires an a-priori knowledge of incoming mass, heat and salt fluxes, which is generally derived from climatologies of hydrographic data. It appears suited to process studies which characteristic time scales are short compared to the time evolution of the deep circulation, and to sensitivity studies investigating the impact of the fluxes at the boundaries on the estimates of the meridional mass and heat transports.</t>
  </si>
  <si>
    <t>Barnier, B (corresponding author), INST MECAN GRENOBLE,LAB ECOULEMENTS GEOPHYS &amp; IND,BP 53X,F-38041 GRENOBLE,FRANCE.</t>
  </si>
  <si>
    <t>Barnier, Bernard/F-2400-2016; Wefer, Gerold/S-2291-2016</t>
  </si>
  <si>
    <t>WOS:A1996BH55D00016</t>
  </si>
  <si>
    <t>Schlitzer, R</t>
  </si>
  <si>
    <t>Mass and heat transports in the South Atlantic derived from historical hydrographic data</t>
  </si>
  <si>
    <t>Mass and heat transports in the South Atlantic as well as exchange flows with the South Pacific and the Indian Ocean are determined by driving a conservative, steady box-model towards the historical temperature (theta) and salinity (s) observations. The optimal model circulation searched for is required (a) to approximately preserve the vertical velocity shear as given by geostrophic calculations and (b) to correctly reproduce the measured distributions of theta and s. Information contained in the theta/s data on baroclinic flows is exploited through constraint (a) and the unknown reference velocities are determined by the model in a way such that the resulting absolute flow velocities produce realistic theta and s fields (constraint (b)). The model is mass, heat and salt conserving and has realistic topography. The adjoint method is applied as an efficient means for calculating cost function gradients needed during the optimization process. Model experiments show that indeed realistic theta and s model distributions can be obtained with flows that are consistent with geostrophy. Moreover, close agreement between measurements and model is obtained for a variety of model velocity fields that differ considerably with respect to strength of the meridional overturning cell and magnitude of meridional heat transports. The maximal acceptable meridional heat transport across 30 degrees S (based on an evaluation of theta/s misfits and deviations from geostrophic shear) amounts to 0.4 PW. Forcing the model to produce larger heat fluxes results in systematic property misfits in the upper layers of the South Atlantic. Contrary to most published heat transport estimates the model also accommodates poleward (southward) heat fluxes of up to -0.5 PW. The best model property fields are obtained for a heat transport across 30 degrees S close to zero. All acceptable model solutions show a dominance of northward flow of Antarctic Intermediate Water (AAIW) over warmer, upper layer waters, and all model solutions show net heat gain of the ocean from the atmosphere in the South Atlantic. The model results suggest that the upper-layer, northward flowing waters compensating the export of North Atlantic Deep Water (NADW) mainly consist of intermediate waters which enter through Drake Passage and which are modified and gradually warmed within the Atlantic. Direct, net inflow of large amounts of warm water from the Indian Ocean is not found in the model solutions and obviously not required. Forcing the model to produce such inflows actually compromises the model temperature and salinity fields.</t>
  </si>
  <si>
    <t>Schlitzer, R (corresponding author), ALFRED WEGENER INST POLAR &amp; MARINE RES,D-2850 BREMERHAVEN,GERMANY.</t>
  </si>
  <si>
    <t>WOS:A1996BH55D00017</t>
  </si>
  <si>
    <t>Patzold, J; Heidland, K; Zenk, W; Siedler, G</t>
  </si>
  <si>
    <t>On the bathymetry of the Hunter Channel</t>
  </si>
  <si>
    <t>The Rio Grande Rise delineates a large-scale topographic barrier in the South Atlantic separating the Brazil Basin to the north from the Argentine Basin in the south. In addition to the Vema Channel the Hunter Channel represents an important conduit for the equatorward flow of Antarctic Bottom Water. Motivated by the lack of reliable topographic charts from the Hunter Channel Region (34 degrees S, 28 degrees W) we have compiled multibeam soundings from a number of different bathymetric surveys taken on board RV Meteor, resulting in a set of three-dimensional images from the region. They are presented in context with remarks on the name ''Hunter Channel'', together with selected hydrographic observations and long-term near-bottom current meter records.</t>
  </si>
  <si>
    <t>Patzold, J (corresponding author), UNIV BREMEN,FACHBEREICH GEOWISSENSCH,D-28359 BREMEN,GERMANY.</t>
  </si>
  <si>
    <t>WOS:A1996BH55D00020</t>
  </si>
  <si>
    <t>Duplessy, JC; Labeyrie, L; Paterne, M; Hovine, S; Fichefet, T; Duprat, J; Labracherie, M</t>
  </si>
  <si>
    <t>High latitude deep water sources during the last glacial maximum and the intensity of the global oceanic circulation</t>
  </si>
  <si>
    <t>Micropaleontological and oxygen isotope analyses of planktonic foraminifera from North Atlantic Ocean and Southern Ocean sediment cores have been used to reconstruct temperature and salinity of surface waters during the last glacial maximum. Whereas the Norwegian-Greenland Sea and the high latitudes of the North Atlantic experienced a large negative anomaly, the Southern Ocean maintained salinity values similar or slightly higher than the modern ones around Antarctica, thus favouring winter convection and deep water formation in the Southern Hemisphere. These data have been used to force the zonally averaged, three-basin ocean model of Louvain-La-Neuve. The model reproduces the main trends of the geochemically constrained glacial Atlantic circulation and suggests that the glacial production of Antarctic Bottom Water was slightly higher than the modern one, whereas that of North Atlantic Deep Water was reduced by about 40%.</t>
  </si>
  <si>
    <t>Duplessy, JC (corresponding author), CEA,CNRS,CTR FAIBLES RADIOACT,LAB MIXTE,F-91198 GIF SUR YVETTE,FRANCE.</t>
  </si>
  <si>
    <t>Labeyrie, Laurent Denis/AAV-8405-2021; Wefer, Gerold/S-2291-2016</t>
  </si>
  <si>
    <t>Labeyrie, Laurent Denis/0000-0002-1554-2449; Wefer, Gerold/0000-0002-6803-2020</t>
  </si>
  <si>
    <t>WOS:A1996BH55D00024</t>
  </si>
  <si>
    <t>Diekmann, B; Petschick, R; Gingele, FX; Futterer, DK; Abelmann, A; Brathauer, U; Gersonde, R; Mackensen, A</t>
  </si>
  <si>
    <t>Clay mineral fluctuations in Late Quaternary sediments of the southeastern South Atlantic: Implications for past changes of deep water advection</t>
  </si>
  <si>
    <t>Downcore clay mineral fluctuations in Late Quaternary sediment cores from the southeastern South Atlantic and adjoining Southern Ocean are of low amplitude. North of the Antarctic Circumpolar Current/Weddell Gyre boundary, small-scale variations, particularly of clay mineral ratios, essentially monitor cyclic changes of deep water advection in response to climatic oscillations. Kaolinite and chlorite are of most reliable palaeoceanographic significance. Chlorite originates from southern high-latitudes (Antarctic Peninsula, Patagonia) and is transported and distributed by northward advection of southern-source deep water. Northern-source deep water carries pedogenic kaolinite from the tropical regions to the Southern Ocean. The opposite advection of kaolinite and chlorite by both deep water masses is displayed by a latitudinal zonation of kaolinite/chlorite ratios with higher values to the north. Downcore kaolinite/chlorite variations exhibit raised ratios during warm climatic stages compared to glacial periods. Cross spectral analyses reveal that kaolinite/chlorite ratios are coherent and in phase with global ice volume in the 41-kyr and 100-kyr periods of obliquity and eccentricity. By relating kaolinite/chlorite ratios in modern deep-sea sediments to the present-day deep water distribution, a model of past deep water advection may be inferred from downcore variations of kaolinite/chlorite ratios. Thus, northern-source water reaches not farther south than 40 degrees S during glacial maxima. During interglacial optima northern-source deep water is injected into the Southern Ocean to latitudes around 55 degrees S.</t>
  </si>
  <si>
    <t>Diekmann, B (corresponding author), ALFRED WEGENER INST POLAR &amp; MARINE RES,POB 12 01 61,D-27515 BREMERHAVEN,GERMANY.</t>
  </si>
  <si>
    <t>WOS:A1996BH55D00031</t>
  </si>
  <si>
    <t>Zhang, XH; Chen, KM; Jin, XZ; Lin, WY; Yu, YQ</t>
  </si>
  <si>
    <t>Simulation of thermohaline circulation with a twenty-layer oceanic general circulation model</t>
  </si>
  <si>
    <t>THEORETICAL AND APPLIED CLIMATOLOGY</t>
  </si>
  <si>
    <t>International Symposium on Global Change in Asia and Pacific Regions</t>
  </si>
  <si>
    <t>AUG 08-10, 1994</t>
  </si>
  <si>
    <t>SCALE WATER MASSES; WORLD OCEAN; SEA ICE</t>
  </si>
  <si>
    <t>This paper presents the basic configuration and preliminary performance of a twenty-layer oceanic general circulation model which represents a portion of the recent progress in developing coupled ocean-atmosphere general circulation models made by the authors. The model uses latitude/depth-dependent thermohaline-stratification subduction, ''eta''-coordinate, three-dimensional implicit diffusion, complete convective adjustment, separating and coupling of external and internal modes and Asselin temporal filter, and thermodynamic sea-ice calculation. With seasonally varying climatological forcing at the surface and enhanced surface salinities in the region adjacent Antarctica, the model has been integrated for one thousand years to reach a quasi-equilibrium state. Preliminary verification shows that the model is capable of simulating successfully not only many aspects of the upper ocean circulation but also an acceptable thermohaline circulation. The modelled overturning rate of the North Atlantic Deep Water (NADW) is greater than 15Sv. The simulated overturning rate of the Antarctic Bottom Water (AABW) is about 20Sv. The southward outflow of NADW can be identified from not only the meridional overturning streamfunction but also the current fields at four deeper levels from 1455m to 2475m. The AABW northward outflow exists at some bottom levels below 2600m, and mainly flows towards the Pacific basin. Major problems in the present simulation include the underestimate of the NADW outflow, the failure to simulate the Antarctic Intermediate Water (AAIW), the too fresh bottom water and the too diffuse thermocline of the model. A sensitivity experiment has revealed that the model diffusion process has an important impact on the simulation of both the thermocline and the NADW outflow.</t>
  </si>
  <si>
    <t>NANJING UNIV,DEPT ATMOSPHER SCI,NANJING 210008,PEOPLES R CHINA</t>
  </si>
  <si>
    <t>Nanjing University</t>
  </si>
  <si>
    <t>Zhang, XH (corresponding author), CHINESE ACAD SCI,INST ATMOSPHER PHYS,LASG,POB 2718,BEIJING 100080,PEOPLES R CHINA.</t>
  </si>
  <si>
    <t>Chen, Kevin/GYU-8963-2022; Yu, Yongqiang/K-7808-2012; Chen, Kevin/JYO-4787-2024</t>
  </si>
  <si>
    <t>Yu, Yongqiang/0000-0001-8596-3583;</t>
  </si>
  <si>
    <t>0177-798X</t>
  </si>
  <si>
    <t>THEOR APPL CLIMATOL</t>
  </si>
  <si>
    <t>Theor. Appl. Climatol.</t>
  </si>
  <si>
    <t>10.1007/BF00864703</t>
  </si>
  <si>
    <t>WA755</t>
  </si>
  <si>
    <t>WOS:A1996WA75500006</t>
  </si>
  <si>
    <t>Wendler, G; Quakenbush, T</t>
  </si>
  <si>
    <t>UV radiation in the southern seas in early spring 1993</t>
  </si>
  <si>
    <t>Radiation measurements were carried out during a research cruise of the N. Palmer in August and September 1993, from the tip of South America to Antarctica. As the measurements were carried out on a moving platform their validity had to be confirmed. This was undertaken for hourly data. Some of the main results are as follows: The radiation levels changed substantially the cruise, as both latitude and season Daily values of global, UV-A and UV-B radiation are presented. The mean value of the clearness index K-t (total transmissivity) was found to be 0.44. This is rather a low value, however, the cloudiness was high (mean value 78%). The clearness index increased with decreasing cloudiness from 0.41 for overcast conditions to 0.62 for clear sky conditions. Individual daily values varied even more, but always ranged between 0.2 and 0.8. The UV-A and UV-B radiation levels were related to the global radiation. However, correlation coefficients improved substantially when the analysis was carried out for different cloudiness classes. Clouds produced the largest reduction in global radiation and reduced UV-A and then UV-B to a lesser extent. As can be deduced from the previous bullet point the relative intensity of the UV radiation increased with cloudiness. This was more pronounced for UV-B than for UV-A. Ozone concentrations during the trip varied between 160 to 290 DU (Dobson Units). We passed under the ''Antarctic ozone hole'' several times during the cruise. UV-B radiation levels were affected by ozone levels and cloudiness. A 3-dimensional presentation is presented for UV-B versus ozone and cloudiness. UV-B radiation levels were, on average, more than double the average whilst under the ''Antarctic ozone hole'', whereas UV-A radiation levels were hardly affected.</t>
  </si>
  <si>
    <t>10.1007/BF00871738</t>
  </si>
  <si>
    <t>UU556</t>
  </si>
  <si>
    <t>WOS:A1996UU55600003</t>
  </si>
  <si>
    <t>Yahnin, AG; Sergeev, VA</t>
  </si>
  <si>
    <t>Buchner, J</t>
  </si>
  <si>
    <t>Simultaneous satellite and ground-based observations of polar cap aurora</t>
  </si>
  <si>
    <t>THREE-DIMENSIONAL MAGNETOSPHERE</t>
  </si>
  <si>
    <t>D3 1 Symposium of COSPAR Scientific Commission D on the 3-Dimensional Magnetosphere, at the 30th COSPAR Scientific Assembly</t>
  </si>
  <si>
    <t>JUL 11-12, 1994</t>
  </si>
  <si>
    <t>ARCS</t>
  </si>
  <si>
    <t>On August 20, 1979 (15-17 UT) the sun-aligned polar cap arcs have been observed at the Antarctic station Vostok Simultaneously NOAA polar spacecraft detected in the polar cap a several hundred kilometers wide region of electron and proton precipitation over those arcs, and similar precipitation structure was also observed in the northern polar cap. Within this auroral precipitation regions (interpreted as a signature of the Theta-aurora) the &gt;30 keV proton precipitation have been also found with the intensities comparable with those in the auroral zone. These observations suggest that the Theta-aurora precipitation has its origin on the closed field lines of the plasma sheet.</t>
  </si>
  <si>
    <t>ST PETERSBURG STATE UNIV, INST PHYS, ST PETERSBURG 198904, RUSSIA</t>
  </si>
  <si>
    <t>Saint Petersburg State University</t>
  </si>
  <si>
    <t>Yahnin, AG (corresponding author), POLAR GEOPHYS INST, APATITY 184200, RUSSIA.</t>
  </si>
  <si>
    <t>Yahnin, Alexander/B-5254-2014; Sergeev, Victor A/H-1173-2013</t>
  </si>
  <si>
    <t>Yahnin, Alexander/0000-0003-1650-5436; Sergeev, Victor A/0000-0002-4569-9631</t>
  </si>
  <si>
    <t>0-08-042674-3</t>
  </si>
  <si>
    <t>10.1016/0273-1177(95)00977-9</t>
  </si>
  <si>
    <t>Engineering, Aerospace; Meteorology &amp; Atmospheric Sciences; Remote Sensing</t>
  </si>
  <si>
    <t>Engineering; Meteorology &amp; Atmospheric Sciences; Remote Sensing</t>
  </si>
  <si>
    <t>BE73F</t>
  </si>
  <si>
    <t>WOS:A1995BE73F00017</t>
  </si>
  <si>
    <t>Sugden, DE</t>
  </si>
  <si>
    <t>The East Antarctic Ice Sheet: Unstable ice or unstable ideas?</t>
  </si>
  <si>
    <t>TRANSACTIONS OF THE INSTITUTE OF BRITISH GEOGRAPHERS</t>
  </si>
  <si>
    <t>Antarctica; geomorphology; landscape evolution; ice sheet; mountains</t>
  </si>
  <si>
    <t>SOUTHERN VICTORIA LAND; DRY-VALLEYS; TRANSANTARCTIC MOUNTAINS; HISTORY; PLIOCENE; SEDIMENTATION; GEOMORPHOLOGY; PALEOCLIMATE; GLACIATION; EVOLUTION</t>
  </si>
  <si>
    <t>This paper reviews the nature of the controversy concerning the stability of the East Antarctic Ice Sheet. The issue is whether or not the ice sheet experienced massive deglaciation during the globally warmer climate of the Pliocene around 3 million years ago and caused global sea level to rise some 60 m. The conclusion is that this did not occur and that the ice sheet has been stable for at least 14 million years. Why did this controversy arise? One reason is that the biostratigraphic evidence used to postulate deglaciation was taken out of its geomorphological context. The hypothesis took on a life of its own and the significance of contradictory geomorphological evidence was ignored for some years. Part of the responsibility for this state of affairs is that geomorphology, striving for a physics-based, analytical science methodology, has neglected long-term studies of landscape evolution which require the methodology of an interpretative, historical science.</t>
  </si>
  <si>
    <t>UNIV EDINBURGH, DEPT GEOG, DRUMMOND ST, EDINBURGH EH8 9XP, MIDLOTHIAN, SCOTLAND.</t>
  </si>
  <si>
    <t>0020-2754</t>
  </si>
  <si>
    <t>1475-5661</t>
  </si>
  <si>
    <t>T I BRIT GEOGR</t>
  </si>
  <si>
    <t>Trans. Inst. Br. Geogr.</t>
  </si>
  <si>
    <t>10.2307/622590</t>
  </si>
  <si>
    <t>VQ748</t>
  </si>
  <si>
    <t>WOS:A1996VQ74800001</t>
  </si>
  <si>
    <t>Gon, O</t>
  </si>
  <si>
    <t>Fifty years of marine fish systematics at the J.L.B. Smith institute of ichthyology</t>
  </si>
  <si>
    <t>TRANSACTIONS OF THE ROYAL SOCIETY OF SOUTH AFRICA</t>
  </si>
  <si>
    <t>LATIMERIA-CHALUMNAE; TELEOSTEI; AFRICA; APOGONIDAE; GENUS</t>
  </si>
  <si>
    <t>In 1946 Rhodes University created the Department of Ichthyology with J.L.B. Smith at the helm. Smith's research centred on the fishes of South Africa and the Western Indian Ocean. In his 22 years at the Department he produced the Sea Fishes of Southern Africa (SFSA) and revised numerous taxa based on material collected during his frequent trips to various parts of the Western Indian Ocean. After his death his wife and life-long assistant, M.M. Smith convinced Rhodes University and The South African Council for Industrial Research to establish the J.L.B. Smith Institute of Ichthyology. She became the first Director of the Institute, and created a lecturer post for a postgraduate course in ichthyology. The first two scientists to fill this post were marine ichthyoloigists, i.e. Dr T.H. Fraser (1970-1973) and Dr R. Winterbottom (1973-1976). Winterbottom was replaced by Dr M.N. Bruton, a freshwater ecologist, who later became the Institute's second Director. M.M. Smith's major research project was the revision of SFSA which started in 1977 and culminated with the publication, in 1986, of Smiths' Sea Fishes (SSF). For this project Smith hired Dr P.C. Heemstra, her co-editor of SSF, who is currently the Curator of Marine Fishes at the Institute. Three SSF collaborators became Institute staff in the 1980s. Mr O. Gon was hired by Bruton to produce, with Heemstra as co-editor, Fishes of the Southern Ocean, a comprehensive review of Antarctic and sub-Antarctic fishes published in 1990. In 1984 a cartilaginous fish expert, Dr L.J.V. Compagno joined the Institute (1984-1989) and later created the Shark Research Centre; Compagno and his Centre are now at the South African Museum, Cape Town. A deep-sea fish specialist, Dr M.E. Anderson joined the staff in 1989 and has since expanded his research interest to include studies of South African fish fossils. In the 50 years since the establishment of the Department the number of marine species known from South Africa has nearly doubled. During that period Institute scientists described 446 new species and subspecies, and have been involved in international research programmes.</t>
  </si>
  <si>
    <t>Gon, O (corresponding author), JLB SMITH INST ICHTHYOL,PRIVATE BAG 1015,ZA-6140 GRAHAMSTOWN,SOUTH AFRICA.</t>
  </si>
  <si>
    <t>ROYAL SOC SOUTH AFRICA</t>
  </si>
  <si>
    <t>CAPE TOWN</t>
  </si>
  <si>
    <t>P.D. HAHN BUILDING P.O. BOX 594, CAPE TOWN 8000, SOUTH AFRICA</t>
  </si>
  <si>
    <t>0035-919X</t>
  </si>
  <si>
    <t>T ROY SOC S AFR</t>
  </si>
  <si>
    <t>Trans. Roy. Soc. S. Afr.</t>
  </si>
  <si>
    <t>SI</t>
  </si>
  <si>
    <t>10.1080/00359199609520600</t>
  </si>
  <si>
    <t>XE268</t>
  </si>
  <si>
    <t>WOS:A1996XE26800005</t>
  </si>
  <si>
    <t>McInnes, SJ</t>
  </si>
  <si>
    <t>Tardigrade biology - Foreword</t>
  </si>
  <si>
    <t>ZOOLOGICAL JOURNAL OF THE LINNEAN SOCIETY</t>
  </si>
  <si>
    <t>McInnes, SJ (corresponding author), BRITISH ANTARCTIC SURVEY,HIGH CROSS,MADINGLEY RD,CAMBRIDGE CB3 0ET,ENGLAND.</t>
  </si>
  <si>
    <t>McInnes, Sandra/AAN-4773-2020</t>
  </si>
  <si>
    <t>McInnes, Sandra/0000-0003-3403-9379</t>
  </si>
  <si>
    <t>0024-4082</t>
  </si>
  <si>
    <t>ZOOL J LINN SOC-LOND</t>
  </si>
  <si>
    <t>Zool. J. Linn. Soc.</t>
  </si>
  <si>
    <t>UH773</t>
  </si>
  <si>
    <t>WOS:A1996UH77300001</t>
  </si>
  <si>
    <t>Miller, WR; Miller, JD; Heatwole, H</t>
  </si>
  <si>
    <t>Tardigrades of the Australian Antarctic territories: The Windmill Islands, East Antarctica</t>
  </si>
  <si>
    <t>6th International Symposium on Tardigrada</t>
  </si>
  <si>
    <t>AUG, 1994</t>
  </si>
  <si>
    <t>SELWYN COLL, CAMBRIDGE, ENGLAND</t>
  </si>
  <si>
    <t>SELWYN COLL</t>
  </si>
  <si>
    <t>rotifers; nematodes</t>
  </si>
  <si>
    <t>WILKES-LAND</t>
  </si>
  <si>
    <t>Six species of tardigrades, Pseudechiniscus suillus, Macrobiotus sp., Hypsibius antarcticus, Ramajendas frigidus, Diphascon chilenense and Diphascon pingue were extracted from mosses and lichens from the ice-free regions of the Windmill Islands near Casey Base, East Antarctica. Significant positive associations were found between the three common species (Pseudechiniscus suillus, Hypsibius antarcticus, Diphascon chilenense) and bryophytes, whereas strong negative associations were found between these species and algae and lichens. There were additional interspecific associations between the common species of tardigrades as well as between tardigrades, nematodes and rotifers. (C) 1996 The Linnean Society of London</t>
  </si>
  <si>
    <t>QUEENSLAND DEPT ENVIRONM &amp; HERITAGE, TOWNSVILLE, QLD, AUSTRALIA; N CAROLINA STATE UNIV, DEPT ZOOL, RALEIGH, NC 27695 USA</t>
  </si>
  <si>
    <t>North Carolina State University</t>
  </si>
  <si>
    <t>UNIV NEW ENGLAND, DEPT ZOOL, ARMIDALE, NSW 2351, AUSTRALIA.</t>
  </si>
  <si>
    <t>Miller, Jackson/HZK-8276-2023; Miller, Jonathan/HOC-2272-2023</t>
  </si>
  <si>
    <t>1096-3642</t>
  </si>
  <si>
    <t>WOS:A1996UH77300015</t>
  </si>
  <si>
    <t>Ebina, Y; Miki, T</t>
  </si>
  <si>
    <t>Range and biological significance of characteristic water currents produced by the shrimps Euphausia superba and Metapenaeus intermedius</t>
  </si>
  <si>
    <t>ZOOLOGY-ANALYSIS OF COMPLEX SYSTEMS</t>
  </si>
  <si>
    <t>flow field visualization; frequency spectra; flow signals in communication; characteristic frequencies; Antarctic krill</t>
  </si>
  <si>
    <t>PARTICLE IMAGE VELOCIMETRY; ANTARCTIC KRILL; PERFORMANCE; PROPULSION; SIGNAL; FLOWS</t>
  </si>
  <si>
    <t>Frequency spectra were calculated from video records of light reflecting particles within flow fields produced by Euphausia superba (antarctic krill), Crangon crangon, Metapenaeus intermedius and two abiotic sources. The experiments were made to test the hypothesis, that characteristic frequencies in the turbulent propulsion flow produced by swimming shrimp render this flow a communication signal among conspecifics. The range has been measured over which the specificity of the flow signal is preserved. In Euphausia superba the characteristic frequency was preserved over a distance more than 16 cm from the source. The shrimps Metapenaeus intermedius and Crangon crangon did not produce significant flow. The characteristic frequency was detectable only directly at the pleopods and not beyond 1.5 cm from the source. In contrast, Euphausia superba moves the swimmerets in a highly coordinated manner producing strong flow carrying a characteristic turbulence through a considerable distance. It results from the beat frequency of swimmerets and we suppose that it is useful in grouping individuals into schools and in the control of formation swimming.</t>
  </si>
  <si>
    <t>Ebina, Y (corresponding author), YAMAGUCHI UNIV, DEPT ELECT &amp; ELECT ENGN, UBE, YAMAGUCHI 755, JAPAN.</t>
  </si>
  <si>
    <t>ELSEVIER GMBH, URBAN &amp; FISCHER VERLAG</t>
  </si>
  <si>
    <t>OFFICE JENA, P O BOX 100537, 07705 JENA, GERMANY</t>
  </si>
  <si>
    <t>0944-2006</t>
  </si>
  <si>
    <t>ZOOL-ANAL COMPLEX SY</t>
  </si>
  <si>
    <t>Zool.-Anal. Complex Syst.</t>
  </si>
  <si>
    <t>VW388</t>
  </si>
  <si>
    <t>WOS:A1996VW38800002</t>
  </si>
  <si>
    <t>Smellie, JL; Stone, P; Evans, J</t>
  </si>
  <si>
    <t>Petrogenesis of boninites in the Ordovician Ballantrae Complex ophiolite, southwestern Scotland</t>
  </si>
  <si>
    <t>JOURNAL OF VOLCANOLOGY AND GEOTHERMAL RESEARCH</t>
  </si>
  <si>
    <t>HIGH-FIELD-STRENGTH; MID-OCEAN RIDGES; HYDROTHERMAL SYSTEMS; TROODOS-OPHIOLITE; ISLAND-ARC; GEOCHEMICAL CHARACTERISTICS; MAGMA INTERACTION; SOLEA GRABEN; BASALTS; CYPRUS</t>
  </si>
  <si>
    <t>Primitive lava and hyaloclastite with unusual, highly refractory compositions, form part oi the Early Ordovician Balcreuchan Group within the ophiolitic Ballantrae Complex, southwestern Scotland. They are identified as likely high-Ca boninites on the basis of new XRF and INAA results and are the first unambiguous boninites to be discovered in the British Isles. The boninites are interbedded with low-Ti tholeiitic lavas with which they share some distinctive geochemical characteristics suggestive of a close petrogenetic relationship. The low-Ti tholeiite lavas have been interpreted as island-are tholeittes but they also resemble back-are basin basalts. The newly discovered boninites confirm an intra-oseanic environment of eruption; their distinctive features include relatively high SiO2, MgO, Cr and Ni but low Al2O3 and HFSE abundances, U-shaped REE patterns, low Ti/Zr and high Zr/Hf ratios. Bulk geochemical trends are indicative of low-temperature, seawater-dominated alteration of the lavas but these alteration conditions apparently had little effect on the distribution of critical diagnostic elements such as Zr, Ti, Sc, Ta and the mid-heavy rare earths. We suggest that the Ballantrae boninites and low-Ti tholeiites represent different batch melts derived from a common, depleted mantle source region variably modified compositionally (i.e., made ''streaky'') by fluids and/or melts during slab interaction (subduction metasomatism) A contribution from slab-derived pelagic sediments and/or a carbonatite melt is necessary to account for the fractionated, non-chondritic Zr/Hf ratios in the boninites. In view of the close compositional similarity of the Ballantrae lavas to Cenozoic boninite suites, we believe that these interpretations may have wider application to the petrogenesis of boninites in general.</t>
  </si>
  <si>
    <t>BRITISH GEOL SURVEY,EDINBURGH EH9 3LA,MIDLOTHIAN,SCOTLAND; NERC,KINGSLEY DUNHAM CTR,ISOTOPE GEOSCI LAB,KEYWORTH NG12 5GG,NOTTS,ENGLAND</t>
  </si>
  <si>
    <t>UK Research &amp; Innovation (UKRI); Natural Environment Research Council (NERC); NERC British Geological Survey; UK Research &amp; Innovation (UKRI); Natural Environment Research Council (NERC); NERC British Geological Survey</t>
  </si>
  <si>
    <t>Smellie, JL (corresponding author), BRITISH ANTARCTIC SURVEY,HIGH CROSS MADINGLEY RD,CAMBRIDGE CB3 0ET,ENGLAND.</t>
  </si>
  <si>
    <t>Evans, Jane Alison/G-3673-2010</t>
  </si>
  <si>
    <t>0377-0273</t>
  </si>
  <si>
    <t>J VOLCANOL GEOTH RES</t>
  </si>
  <si>
    <t>J. Volcanol. Geotherm. Res.</t>
  </si>
  <si>
    <t>DEC 30</t>
  </si>
  <si>
    <t>10.1016/0377-0273(95)00037-2</t>
  </si>
  <si>
    <t>TX469</t>
  </si>
  <si>
    <t>WOS:A1995TX46900011</t>
  </si>
  <si>
    <t>Norton, WA; Chipperfield, MP</t>
  </si>
  <si>
    <t>Quantification of the transport of chemically activated air from the northern hemisphere polar vortex</t>
  </si>
  <si>
    <t>BREAKING PLANETARY-WAVES; ANTARCTIC VORTEX; OZONE; STRATOSPHERE; WINTER; VORTICITY; TRENDS</t>
  </si>
  <si>
    <t>Output from a three-dimensional off-line chemical transport model and the technique of contour advection are used to give a high-resolution view of the transport of PSC-activated air in the northern hemisphere lower stratosphere. Three northern hemisphere winters are examined, 1991-1992, 1992-1993, and 1993-1994. The structure of the polar vortex and area of temperatures below 195 K on the 475 K isentrope are compared with 500 hPa geopotential height fields, These show how meridional excursions of the tropospheric jets can have a strong influence on the polar vortex. In contrast, approximately westerly flow in the troposphere can result in a relatively undisturbed vortex with a large area of temperatures below 195 K, Two tropospheric flow patterns are identified which frequently produce transport from the polar vortex into the midlatitudes. These are ridges over northern Europe and troughs over the North Pacific. By using a vortex-following coordinate system, the amount of PSC-activated air transported into midlatitudes is quantified for the periods of this study at isentropic levels 400 K, 475 K and 550 K, This calculation indicates that there is considerable interannual variation in the amount. On the 475 K isentrope the amount ranges from nearly 50% of the total vortex mass in 1991-1992 to around 10% in 1993-1994 or, when expressed as a percentage of the mass at midlatitudes, 25% and 5%, respectively. In 1992-1993, even though there was a long period with temperatures below the PSC threshold, PSC-activated air was largely contained within the vortex, with only around 20% on the 475 K isentrope and less than 10% on the 550 K isentrope of the total vortex mass transported into midlatitudes. However in 1992-1993, unlike the other two years, there was much stronger transport of PSC-activated air into midlatitudes on the 400 K isentrope (this transport increased right down to the 350 K isentrope), the figure being around 25% of the total vortex mass. These results are discussed in the context of the observed ozone decrease in midlatitudes during winter. In particular, the results indicate that in situ destruction of ozone in midlatitudes by PSC-activated air transported from the vortex cannot account for the large ozone decrease observed during the winter of 1992-1993.</t>
  </si>
  <si>
    <t>UNIV CAMBRIDGE, DEPT CHEM, CTR ATMOSPHER SCI, CAMBRIDGE CB2 1EW, ENGLAND; UNIV OXFORD, DEPT PHYS, CLARENDON LAB, OXFORD OX1 3PU, ENGLAND</t>
  </si>
  <si>
    <t>University of Cambridge; University of Oxford</t>
  </si>
  <si>
    <t>Chipperfield, Martyn/H-6359-2013</t>
  </si>
  <si>
    <t>Chipperfield, Martyn/0000-0002-6803-4149</t>
  </si>
  <si>
    <t>DEC 20</t>
  </si>
  <si>
    <t>D12</t>
  </si>
  <si>
    <t>10.1029/95JD01266</t>
  </si>
  <si>
    <t>TN051</t>
  </si>
  <si>
    <t>WOS:A1995TN05100039</t>
  </si>
  <si>
    <t>Rehfeld, S; Heimann, M</t>
  </si>
  <si>
    <t>Three dimensional atmospheric transport simulation of the radioactive tracers Pb-210, Be-7, Be-10, and Sr-90</t>
  </si>
  <si>
    <t>GENERAL-CIRCULATION MODEL; DRY-DEPOSITION; SURFACE AIR; POLAR ICE; CYCLE; RADON; PARAMETERIZATION; AEROSOL; SCHEME; STRATOSPHERE</t>
  </si>
  <si>
    <t>A global three-dimensional transport model of the atmosphere, having a grid resolution of 7.83 degrees (latitude) x 10 degrees (longitude) x 19 layers in the vertical and driven by European Centre for Medium Range Weather Forecasts (ECMWF) wind field analyses of 1990, is used to simulate the distribution of natural (Pb-210 Be-7, Be-10) and artificial (Sr-90), radioactive, water-soluble, aerosol-borne tracers. Because of their well-known source-sink distribution these tracers build an ideal tool to depict transport processes in the whole atmosphere and to test the models ability of reproducing these. In particular, this paper focuses on mass exchange between stratosphere and troposphere, using the concentration ratio Be-10/Be-7 as an indicator. In general, the agreement between observations and model results is quite good, except in polar regions. Modeled arctic Pb-210 and Be-7 concentrations are overestimated and the annual cycle is underestimated. The modeled antarctic annual cycle of Be-10/Be-7 shows maxima in winter and spring, whereas the observations exhibit a summer maximum. These discrepancies are attributed to deficiencies in ECMWF wind fields, to differences between observed and model used precipitation, and to the employed parameterization schemes of dry and wet deposition which may be inadequate in the cold polar regions.</t>
  </si>
  <si>
    <t>Rehfeld, S (corresponding author), MAX PLANCK INST METEOROL, BUNDESSTR 55, D-20146 HAMBURG, GERMANY.</t>
  </si>
  <si>
    <t>Heimann, Martin/H-7807-2016</t>
  </si>
  <si>
    <t>Heimann, Martin/0000-0001-6296-5113</t>
  </si>
  <si>
    <t>10.1029/95JD01003</t>
  </si>
  <si>
    <t>WOS:A1995TN05100061</t>
  </si>
  <si>
    <t>Jones, RL; MacKenzie, AR</t>
  </si>
  <si>
    <t>Observational studies of the role of polar regions in mid-latitude ozone loss</t>
  </si>
  <si>
    <t>TOTAL REACTIVE NITROGEN; ANTARCTIC STRATOSPHERE; WINTER; VORTEX; DEHYDRATION</t>
  </si>
  <si>
    <t>Recent analysis of global measurements of ozone distributions using satellites have revealed widespread declines in mid-latitude ozone, with regional reductions approaching similar to 1% per annum (Stolarksi et al., 1991). The existence of mid-latitude ozone losses has prompted much debate over whether and how perturbations to the chemical composition at high latitudes within the polar vortex may contribute to the reduced ozone amounts observed at lower latitudes (e.g. Schoeberl et al., 1992; Proffitt et al. 1990, 1992, Tuck et al., 1992, 1993, 1994). The export of polar air to low latitudes during each winter can bring air that has undergone recent ozone depletion or air in which chlorine activation has occurred, both potentially contributing to mid-latitude ozone loss. If this 'vortex outflow' is large enough, it may influence the relationship between atmospheric chlorine loading and ozone loss, and knowledge of this process is thus essential for prediction models. In this paper in-situ observations of nitrogen compounds from both hemispheres are used to quantify the transport of chemically perturbed polar air to lower latitudes, and show that the transport of air from the polar vortex, at least above the 400K potential temperature surface, appears small.</t>
  </si>
  <si>
    <t>Jones, RL (corresponding author), UNIV CAMBRIDGE,CAMBRIDGE CTR ATMOSPHER SCI,DEPT CHEM,CAMBRIDGE,ENGLAND.</t>
  </si>
  <si>
    <t>MacKenzie, Angus Robert/ISS-0362-2023; MacKenzie, Angus Robert/B-1704-2009</t>
  </si>
  <si>
    <t>MacKenzie, Angus Robert/0000-0002-8227-742X; Jones, Roderic/0000-0002-6761-3966</t>
  </si>
  <si>
    <t>DEC 15</t>
  </si>
  <si>
    <t>10.1029/95GL02943</t>
  </si>
  <si>
    <t>TM728</t>
  </si>
  <si>
    <t>WOS:A1995TM72800014</t>
  </si>
  <si>
    <t>Schott, FA; Stramma, L; Fischer, J</t>
  </si>
  <si>
    <t>The warm water inflow into the western tropical Atlantic boundary regime, spring 1994</t>
  </si>
  <si>
    <t>BRAZIL CURRENT RETROFLECTION; EQUATORIAL ATLANTIC; NORTH-ATLANTIC; GENERAL-CIRCULATION; SEASONAL-VARIATIONS; GEOSAT ALTIMETRY; SHIP DRIFTS; OCEAN; TRANSPORTS; PACIFIC</t>
  </si>
  <si>
    <t>During March 1994 a survey of the western boundary of the tropical Atlantic, between 10 degrees N and 10 degrees S, was carried out by conductivity-temperature-depth and current profiling using shipboard and lowered acoustic Doppler current profilers. In the near-surface layer, above sigma. = 24.5, the inflow into the boundary regime came dominantly from low latitudes; out of the 14 Sv that crossed the equator in the upper part of the North Brazil Current (NBC), only 2 Sv originated from south of 5 degrees S, while 12 Sv came in from the east at 1 degrees-5 degrees S with the South Equatorial Current (SEC). After crossing the equator near 44 degrees W, only a minor fraction of the near-surface NBC retroflected eastward, while a net through flow of about 12 Sv above sigma. = 24.5 continued northwestward along the boundary, By contrast, in the isopycnal range sigma. = 24.5-26.8 encompassing the Equatorial Undercurrent (EUC), the source waters of the equatorial circulation were dominantly of higher-latitude South Atlantic origin. While only 3 Sv of eastern equatorial water entered the region through the SEC at 3 degrees-5 degrees S, there was an inflow of 10 Sv of South Atlantic water in the North Brazil Undercurrent (NBUC) along the South American coast that originated south of 10 degrees S, The transport of 14 Sv arriving at the equator along the boundary in the undercurrent layer was almost entirely retroflected into the EUC with only marginal northern water additions along its path to 35 degrees W. The off-equatorial undercurrents in the upper thermocline, the South and North Equatorial Undercurrents carried only small transports across 35 degrees W, of 5 Sv and 3 Sv, respectively, dominantly supplied out of SEC recirculation rather than out of the boundary current. Still deeper, three zonal undercurrents were observed: the westward-flowing Equatorial Intermediate Current (EIC) in the depth range 200-900 m below the EUC, and two off-equatorial eastward undercurrents, the Northern and Southern Intermediate Countercurrents (NICC, SICC) at 400-1000 m and 1 degrees-3 degrees latitude. In the lower part of the NBUC there was an Antarctic Intermediate Water (AAIW) inflow along the coast of 6 Sv, and there was a clear connection at the AAIW level to the SICC by low salinities and high oxygens and a weaker suggestion also that some supply of the NICC might be through AAIW out of the deep NBUC.</t>
  </si>
  <si>
    <t>CHRISTIAN ALBRECHTS UNIV KIEL, INST MEERESKUNDE, DUSTERNBROOKER WEG 20, D-24105 KIEL, GERMANY.</t>
  </si>
  <si>
    <t>Fischer, Jürgen/A-4162-2014</t>
  </si>
  <si>
    <t>Stramma, Lothar/0000-0003-1391-4808</t>
  </si>
  <si>
    <t>C12</t>
  </si>
  <si>
    <t>10.1029/95JC02803</t>
  </si>
  <si>
    <t>TL341</t>
  </si>
  <si>
    <t>Green Accepted, Green Submitted</t>
  </si>
  <si>
    <t>WOS:A1995TL34100005</t>
  </si>
  <si>
    <t>Park, YH; Gamberoni, L</t>
  </si>
  <si>
    <t>Large-scale circulation and its variability in the South Indian Ocean from TOPEX/POSEIDON altimetry</t>
  </si>
  <si>
    <t>ANTARCTIC CIRCUMPOLAR CURRENT; FRONTAL STRUCTURE; WEDDELL GYRE; GEOSAT; SATELLITE; TIDES; TOPOGRAPHY</t>
  </si>
  <si>
    <t>The first 18 months of altimeter data from the TOPEX/POSEIDON (T/P) mission were analyzed to study the large-scale mean surface circulation and its variability in the south Indian Ocean. A T/P sea level time series corrected for ocean tides using the Texas model (Eanes, 1994) was first validated against in situ sea level measurements from a bottom pressure recorder near Amsterdam Island. T/P data are a little contaminated by a 60-day tidal aliasing effect, very near the alias periods of M(2) and S-2 constituents. When this 60-day effect is removed, the data agree well with the bottom pressure-derived sea level within 2.0 cm rms difference. This indicates that only low-frequency ocean signals of periods greater than 60 days can be safely studied from T/P data. A T/P-derived mean dynamic topography relative to the Ohio State University 91A geoid (Rapp et al., 1991) was compared to the output of the fine resolution Antarctic model (Webb et al., 1991) and to historical hydrographic data. The altimetric solution shows excellent agreement with the numerical model solution and indicates an anticyclonic subtropical gyre north of the Antarctic Circumpolar Current and two cyclonic subpolar gyres south of this current, respectively, west and east of the Kerguelen Plateau. The western subpolar gyre corresponding to the eastern boundary of the Weddell Gyre appears to extend as far east as 60 degrees E in the Weddell-Enderby Basin. However, the hydrography-derived dynamic topography does not reveal any clear evidence of these gyre features because of its inability to detect the barotropic component of currents. Finally, the T/P-derived sea level variability reveals clearly the well-known, strong current-topography interaction in the Southern Ocean. There appear no significant interannual variations of the mean position and magnitude of the major current systems in the south Indian Ocean.</t>
  </si>
  <si>
    <t>Park, YH (corresponding author), MUSEUM NATL HIST NAT, OCEANOG PHYS LAB, 43 RUE CUVIER, F-75005 PARIS, FRANCE.</t>
  </si>
  <si>
    <t>10.1029/95JC01962</t>
  </si>
  <si>
    <t>WOS:A1995TL34100020</t>
  </si>
  <si>
    <t>Kantha, LH</t>
  </si>
  <si>
    <t>Barotropic tides in the global oceans from a nonlinear tidal model assimilating altimetric tides .1. Model description and results</t>
  </si>
  <si>
    <t>FINITE-ELEMENT MODEL; GEOSAT ALTIMETRY; M2; COMPUTATIONS; ROTATION; EARTH; SEA; S2</t>
  </si>
  <si>
    <t>In this first part of a two-part paper we present results from a high-resolution, data-assimilative, fully nonlinear barotropic tidal model of the global oceans that excludes the Arctic, The model assimilates, in waters deeper than 1000 m, altimetric tides derived from the analysis of 2 years of TOPEX altimetric data. It also assimilates tide gage data from coastal tide gages. The model domain includes that covered by the altimeter and extends to the Antarctic. In the first part we present tidal results for the primary semidiurnal (M(2), S-2, N-2, and K-2) and diurnal (K-1, O-1, P-1, and Q(1)) constituents, The second part deals with applications (Kantha, et al., this issue), The model results are compared with observational data from pelagic gages. These comparisons show that overall in the open ocean, in deep waters away from the margins of the primary basins, the model performance is comparable to other tidal models derived using TOPEX data, except for M(2) and S-1. However, one advantage of this model compared with those based solely on the analysis of altimetric data is that the altimetry-derived tides are subjected to dynamical constraints by the model. This results in reduction of subtidal variability often folded into tidal signals by TOPEX data analysis. It is also shown that in shallow waters along the margins, especially in east Asian marginal seas, the model differs substantially from these other models. In addition to sea surface heights, we also present dynamically consistent barotropic currents in the form of tidal ellipses for M(2) and K-1 constituents, Since the goal of this research is a global tidal model uniformly valid in both deep and shallow waters, we finally present tidal elevations and currents on two well-known shallow water areas, the northwest European shelf and the northeast American shelf, and a semienclosed western Pacific marginal sea, the Bering Sea. The model results are compared with independent observations and, where possible, with results from other numerical models. The results highlight the importance of bottom topography; on the northwest European shelf, where accurate bottom topography was included in the model, the results are much better than on the northeast American shelf, where the Digital Bathymetric Data Base 5 (DBDB5) topographic database has significant errors. Results from the Bering Sea, where the topography is more accurate than the DBDB5, compare well with known tides in the region.</t>
  </si>
  <si>
    <t>UNIV COLORADO, PROGRAM ATMOSPHER &amp; OCEAN SCI, BOULDER, CO 80309 USA</t>
  </si>
  <si>
    <t>Kantha, LH (corresponding author), UNIV COLORADO, DEPT AEROSP ENGN SCI, CAMPUS BOX 431, BOULDER, CO 80309 USA.</t>
  </si>
  <si>
    <t>Kantha, Lakshmi/G-2942-2013</t>
  </si>
  <si>
    <t>10.1029/95JC02578</t>
  </si>
  <si>
    <t>WOS:A1995TL34100045</t>
  </si>
  <si>
    <t>BROCK, CA; HAMILL, P; WILSON, JC; JONSSON, HH; CHAN, KR</t>
  </si>
  <si>
    <t>PARTICLE FORMATION IN THE UPPER TROPICAL TROPOSPHERE - A SOURCE OF NUCLEI FOR THE STRATOSPHERIC AEROSOL</t>
  </si>
  <si>
    <t>ANTARCTIC OZONE EXPERIMENT; CONDENSATION NUCLEI; DEHYDRATION; NUCLEATION; CHEMISTRY; LAYER</t>
  </si>
  <si>
    <t>Atmospheric measurements and numerical calculations described here indicate that binary homogeneous nucleation of H2SO4-H2O particles occurs in the upper tropical troposphere. Particle concentrations decrease with increasing altitude above the tropical tropopause as a result of coagulation during the upward air transport produced by stratospheric circulations. During the extended periods of time that volcanic eruptions do not strongly influence stratospheric particle number concentrations, particles formed in the upper tropical troposphere provide nuclei upon which oxidized sulfur gases condense in the stratosphere. This particle source, coupled with aerosol microphysical properties and atmospheric transport, governs the number concentration of particles in the lower tropical and mid-latitude stratosphere.</t>
  </si>
  <si>
    <t>UNIV DENVER, DEPT ENGN, DENVER, CO 80208 USA; SAN JOSE STATE UNIV, DEPT PHYS, SAN JOSE, CA 95192 USA; NASA, AMES RES CTR, MOFFETT FIELD, CA 94035 USA</t>
  </si>
  <si>
    <t>University of Denver; California State University System; San Jose State University; National Aeronautics &amp; Space Administration (NASA); NASA Ames Research Center</t>
  </si>
  <si>
    <t>DEC 8</t>
  </si>
  <si>
    <t>10.1126/science.270.5242.1650</t>
  </si>
  <si>
    <t>TJ293</t>
  </si>
  <si>
    <t>WOS:A1995TJ29300044</t>
  </si>
  <si>
    <t>RATTIGAN, OV; COX, RA; JONES, RL</t>
  </si>
  <si>
    <t>BR-2-SENSITIZED DECOMPOSITION OF OZONE - KINETICS OF THE REACTION BRO+O-3-]PRODUCTS</t>
  </si>
  <si>
    <t>JOURNAL OF THE CHEMICAL SOCIETY-FARADAY TRANSACTIONS</t>
  </si>
  <si>
    <t>ANTARCTIC OZONE; BRO; MECHANISM</t>
  </si>
  <si>
    <t>The Br-2-sensitised decomposition of O-3 has been studied over the temperature range 298-343 K with N-2 and O-2 as bath gas using time-resolved UV absorption spectroscopy to investigate steady-state kinetics. High O-3 concentrations were employed to explore the occurrence of the reaction: BrO + O-3 --&gt; products [reaction (2)]. At 298 K the quantum yield for ozone-photosensitised decomposition was found to be in good agreement with previous studies yielding values of Phi(-O3) = 12.1 +/- 1.0 and 13.9 + 0.7 with O-2 and N-2 as the bath gas, respectively. At elevated temperatures a thermal reaction was observed which, after an induction period, led to enhanced BrO concentrations, substantial ozone loss and formation of OBrO as an intermediate. The overall rate constant for reaction (2) was ca. 10(-17) cm(3) molecule(-1) s(-1) over the temperature range 318-343 K. A mechanism for the thermal reaction is proposed involving chain branching in which the rate-determining step is BrO + O-3 --&gt; OBrO + O-2 [reaction (2b)]; analysis of the dark reaction enabled values for the Arrhenius parameters of reaction (2b) to be determined over the temperature range 318-343 K with k = 7 x 10(-14) exp(-3100/7) cm(3) molecule(-1) s(-1). This reaction and the parallel channel forming BrO2 + O-2 [reaction (2a)] are too slow to have any significance for ozone loss in the lower stratosphere.</t>
  </si>
  <si>
    <t>RATTIGAN, OV (corresponding author), UNIV CAMBRIDGE,CTR ATMOSPHER SCI,DEPT CHEM,LENSFIELD RD,CAMBRIDGE CB2 1EW,ENGLAND.</t>
  </si>
  <si>
    <t>Jones, Roderic/0000-0002-6761-3966</t>
  </si>
  <si>
    <t>THOMAS GRAHAM HOUSE SCIENCE PARK MILTON ROAD, CAMBRIDGE, CAMBS, ENGLAND CB4 4WF</t>
  </si>
  <si>
    <t>0956-5000</t>
  </si>
  <si>
    <t>J CHEM SOC FARADAY T</t>
  </si>
  <si>
    <t>J. Chem. Soc.-Faraday Trans.</t>
  </si>
  <si>
    <t>DEC 7</t>
  </si>
  <si>
    <t>10.1039/ft9959104189</t>
  </si>
  <si>
    <t>TH656</t>
  </si>
  <si>
    <t>WOS:A1995TH65600002</t>
  </si>
  <si>
    <t>Andreucci, F; Uliana, M; Papalia, B</t>
  </si>
  <si>
    <t>Navigation methods for an underwater robot operating in the Antarctic</t>
  </si>
  <si>
    <t>AEI AUTOMAZIONE ENERGIA INFORMAZIONE</t>
  </si>
  <si>
    <t>Italian</t>
  </si>
  <si>
    <t>ALIGNMENT</t>
  </si>
  <si>
    <t>Andreucci, F (corresponding author), DUNE,ROME,ITALY.</t>
  </si>
  <si>
    <t>UTET PERIODICI SCIENTIFICI</t>
  </si>
  <si>
    <t>MILANO</t>
  </si>
  <si>
    <t>VIALE TUNISIA, 37, 20124 MILANO, ITALY</t>
  </si>
  <si>
    <t>0013-6131</t>
  </si>
  <si>
    <t>AEI AUTOM ENERG INF</t>
  </si>
  <si>
    <t>Aei Autom. Energ. Inf.</t>
  </si>
  <si>
    <t>DEC</t>
  </si>
  <si>
    <t>Engineering, Electrical &amp; Electronic</t>
  </si>
  <si>
    <t>TN021</t>
  </si>
  <si>
    <t>WOS:A1995TN02100005</t>
  </si>
  <si>
    <t>KERRY, K; CLARKE, J</t>
  </si>
  <si>
    <t>TIME FOR CONCERN - IS THE HEALTH OF ANTARCTICA WILDLIFE IN DANGER</t>
  </si>
  <si>
    <t>KERRY, K (corresponding author), AUSTRALIAN ANTARCTIC DIV,CHANNEL HIGHWAY,KINGSTON,TAS,AUSTRALIA.</t>
  </si>
  <si>
    <t>10.1017/S0954102095000472</t>
  </si>
  <si>
    <t>TH806</t>
  </si>
  <si>
    <t>WOS:A1995TH80600001</t>
  </si>
  <si>
    <t>ASHFORD, JR; WHITE, MG</t>
  </si>
  <si>
    <t>AN ANNUAL PROFILE OF GROWTH IN THE OTOLITHS OF IMMATURE NOTOTHENIA CORIICEPS RICHARDSON IN RELATION TO THE ENVIRONMENT AT SIGNY-ISLAND, ANTARCTICA</t>
  </si>
  <si>
    <t>ANTARCTIC; FISH; OTOLITH GROWTH; NOTOTHENIA CORIICEPS; TEMPERATURE; DIET</t>
  </si>
  <si>
    <t>FISH OTOLITHS; LARGE NUMBERS; SECTIONS</t>
  </si>
  <si>
    <t>Scanning electron microscope and image analysis techniques were used to construct a profile of otolith growth from June 1987-June 1988 in immature Notothenia coriiceps. Growth was found to fluctuate seasonally with a large decrease between August and late November 1987. Examination of stomach fullness showed that fish continued to feed during winter. Increases in absolute light levels and sea temperature during spring were found to coincide approximately with increasing growth. Conclusive evidence distinguishing between hypotheses for limitation of growth either by seawater temperature or by resource availability was not found.</t>
  </si>
  <si>
    <t>10.1017/S0954102095000484</t>
  </si>
  <si>
    <t>WOS:A1995TH80600002</t>
  </si>
  <si>
    <t>DUHAMEL, G; OZOUFCOSTAZ, C; CATTANEOBERREBI, G; BERREBI, P</t>
  </si>
  <si>
    <t>INTERPOPULATION RELATIONSHIPS IN 2 SPECIES OF ANTARCTIC FISH NOTOTHENIA-ROSSII AND CHAMPSOCEPHALUS-GUNNARI FROM THE KERGUELEN ISLANDS - AN ALLOZYME STUDY</t>
  </si>
  <si>
    <t>CHAMPSOCEPHALUS GUNNARI; NOTOTHENIA ROSSII; KERGUELEN PLATEAU; POPULATION SEPARATION; ENZYMATIC POLYMORPHISM; ELECTROPHORESIS</t>
  </si>
  <si>
    <t>GENETIC-VARIATION; EVOLUTION</t>
  </si>
  <si>
    <t>Enzymatic polymorphism was used to detect variability within Notothenia rossii from two sites on the Kerguelen Plateau and Champsocephalus gunnari from the same sites and the South Orkney Islands. No polymorphism was found in the second species and it was low but not statistically significant in the first. This apparent homogeneity does not substantiate suggestions from other results that the populations can be separated, especially in the case of C. gunnari. Other approaches will be necessary to solve definitively the question of population separation.</t>
  </si>
  <si>
    <t>UNIV MONTPELLIER 2,GENOME &amp; POPULAT LAB,CNRS,URA 1493,F-34095 MONTPELLIER 05,FRANCE</t>
  </si>
  <si>
    <t>Universite de Montpellier; Centre National de la Recherche Scientifique (CNRS)</t>
  </si>
  <si>
    <t>DUHAMEL, G (corresponding author), MUSEUM NATL HIST NAT,ICHTYOL GEN &amp; APPL LAB,43 RUE CUVIER,F-75231 PARIS 05,FRANCE.</t>
  </si>
  <si>
    <t>10.1017/S0954102095000496</t>
  </si>
  <si>
    <t>WOS:A1995TH80600003</t>
  </si>
  <si>
    <t>BESTER, MN; ERICKSON, AW; FERGUSON, JWH</t>
  </si>
  <si>
    <t>SEASONAL CHANGE IN THE DISTRIBUTION AND DENSITY OF SEALS IN THE PACK ICE OFF PRINCESS-MARTHA-COAST, ANTARCTICA</t>
  </si>
  <si>
    <t>PACK ICE SEALS; SPECIES COMPOSITION; POPULATION DENSITIES; SEASONAL CHANGE; PRINCESS MARTHA COAST; ANTARCTICA</t>
  </si>
  <si>
    <t>During the period 9 December 1991-4 February 1992 shipboard and aerial surveys of seals in the pack ice off the Princess Martha Coast were made. All aerial surveys were flown from the MV SA Agulhas at the edge of the fast ice opposite SANAE at 70 degrees 19'S, 02 degrees 26'W. A total of 18 1/2-nm-wide transects were flown censusing 481.3 nm(-2) of pack ice within which 1437 seals were counted. The species composition of the seals was 94.4% crabeater, 3.4% Ross, 1.4% leopard and 0.8% Weddell seals. The density of seals nm(2) for the early season surveys (December) in the inner pack was 1.92 for crabeater, 0.0 for leopard, 0.026 for Weddell and 0.057 for Ross seals. The density for the late season surveys throughout the pack was 4.02 for crabeater, 0.10 for leopard, 0.029 for Weddell and 0.122 for Ross seals. These data support the thesis that seal densities increase as the amount of pack ice diminishes with the advance of summer. Leopard seals were largely found near the retreating outer edge of the pack, and Weddell seals associated closely with the inshore fast ice, whilst both crabeater and Ross seals showed no statistically significant preference either for any part of the pack ice or for any particular geographical area covered during the surveys in the present study. The high densities (0.45-2.91 seals nm(-2)) and percentage species contribution (9.7-32.4%) of Ross seals determined by shipboard censuses in the same area during the early 1970s could not be confirmed in the present study, and it is likely that a real decrease in Ross seal numbers has taken place.</t>
  </si>
  <si>
    <t>UNIV PRETORIA,MAMMAL RES INST,PRETORIA 0002,SOUTH AFRICA; UNIV WASHINGTON,SCH FISHERIES,FISHERIES RES INST,SEATTLE,WA 98195</t>
  </si>
  <si>
    <t>University of Pretoria; University of Washington; University of Washington Seattle</t>
  </si>
  <si>
    <t>Ferguson, Jan/A-5598-2011; Bester, Marthán N/E-5387-2010</t>
  </si>
  <si>
    <t>10.1017/S0954102095000502</t>
  </si>
  <si>
    <t>WOS:A1995TH80600004</t>
  </si>
  <si>
    <t>KASAMATSU, F; JOYCE, GG</t>
  </si>
  <si>
    <t>CURRENT STATUS OF ODONTOCETES IN THE ANTARCTIC</t>
  </si>
  <si>
    <t>ODONTOCETES; DISTRIBUTION; ANTARCTIC; ECOSYSTEM IMPACT; CONSUMPTION</t>
  </si>
  <si>
    <t>DISTANCE MODELS</t>
  </si>
  <si>
    <t>The current status of Antarctic Odontocetes - sperm whales Physeter catodon, killer whales Orcinus orca, long-finned pilot whales Globicephala melaena, hourglass dolphins Lagenorhynchus cruciger and poorly known species of beaked whales (family Ziphiidae) - were studied in Antarctic waters using data gathered in sighting surveys conducted from 1976/77 to 1987/88. Temporal variation in density demonstrated the different migration patterns by species, especially between sperm whale and killer whale. Spatial distributions during mid-summer demonstrated different peaks of occurrence for each species by latitude that suggest possible segregation between the species. Killer whales occur mainly in the very southernmost areas, sperm whales in the southern half of the study area, beaked whales (mostly southern bottlenose whales Hyperoodon planifrons) ranged over a wide area, and long-finned pilot whales and hourglass dolphins were mainly in the northern regions of Antarctic waters. Several longitudinal peaks of occurrence and apparent distribution gaps were identified for sperm, beaked and killer whales. Abundance estimates for south of the Antarctic Convergence in January are based on line transect theory and were 28 100 animals (coefficient of variation CV 0.18) sperm whales, 599 300 (0.15) beaked whales (mostly southern bottlenose whales), 80 400 (0.15) killer whales, 200 000 (0.35) long-finned pilot whales, and 144 300 (0.17) hourglass dolphins. Based on this, biomass of these species were estimated as 0.77 (sperm whales), 2.70 (beaked whales), 0.32 (killer whales), 0.16 (long-finned pilot whales) and 0.01 (hourglass dolphins) million tonnes. Consumption of food (mostly squid) by the Odontocetes is estimated as 14.4 million tonnes with 67% of the total consumed by beaked whales. Indirect consumption of Antarctic krill through the predation of squid by beaked whales is estimated to be c. 24 million tonnes. This value is similar to the estimate of krill consumption by penguins in the Antarctic (33 million tonnes). Odontocetes, especially southern bottlenose whales, are suggested to have a much greater role in the Antarctic ecosystem than has previously been considered.</t>
  </si>
  <si>
    <t>INST CETACEAN RES,TOKYO 104,JAPAN; MOON JOYCE RESOURCES,SEATTLE,WA 98115</t>
  </si>
  <si>
    <t>10.1017/S0954102095000514</t>
  </si>
  <si>
    <t>WOS:A1995TH80600005</t>
  </si>
  <si>
    <t>PISANO, E; OZOUFCOSTAZ, C; HUREAU, JC; WILLIAMS, R</t>
  </si>
  <si>
    <t>CHROMOSOME DIFFERENTIATION IN THE SUB-ANTARCTIC BOVICHTIDAE SPECIES COTTOPERCA-GOBIO (GUNTHER, 1861) AND PSEUDAPHRITIS-URVILLII (VALENCIENNES, 1832) (PISCES, PERCIFORMES)</t>
  </si>
  <si>
    <t>BOVICHTIDAE; ANTARCTIC FISHES; CYTOGENETICS; CHROMOSOMES; CYTOTAXONOMY; EVOLUTION</t>
  </si>
  <si>
    <t>NUCLEOLUS ORGANIZER REGIONS; FISHES; SYSTEM; BANDS</t>
  </si>
  <si>
    <t>A cytogenetic study on the bovichtid species Cottoperca gobio from the Magellan Strait and Pseudaphritis urvillii from Tasmania showed both species have a plesiomorphic number of chromosomes (2n = 48). However, C. gobio has a more conservative karyotype composed entirely of acrocentric chromosomes (Fundamental Number = 48); the presence of two metacentric pairs in P. urvillii (FN = 52) makes this species karyologically more derived. The differences in the number of chromosomal arms, and the chromosomal location of the nucleolar organizer regions indicate karyological divergence in the two separating stocks from which C. gobio and P. urvillii originated. During the diversification of this notothenioid family, probably coincident with the fragmentation of Gondwana, the stock that split off with the Australian Plate gave rise to the Tasmanian species and experienced more chromosomal modifications than the stock from which C. gobio is derived. The pattern of constitutive heterochromatin suggests a possible homology between a pair of chromosomes in bovichtids and other notothenioids.</t>
  </si>
  <si>
    <t>MUSEUM NATL HIST NAT, ICHTHYOL LAB, F-75231 PARIS, FRANCE; AUSTRALIAN ANTARCTIC DIV, KINGSTON, TAS 7050, AUSTRALIA</t>
  </si>
  <si>
    <t>Museum National d'Histoire Naturelle (MNHN); Australian Antarctic Division</t>
  </si>
  <si>
    <t>10.1017/S0954102095000526</t>
  </si>
  <si>
    <t>WOS:A1995TH80600006</t>
  </si>
  <si>
    <t>SUN, S; DELAMARE, W; NICOL, S</t>
  </si>
  <si>
    <t>THE COMPOUND EYE AS AN INDICATOR OF AGE AND SHRINKAGE IN ANTARCTIC KRILL</t>
  </si>
  <si>
    <t>KRILL; AGE STRUCTURE; SHRINKAGE</t>
  </si>
  <si>
    <t>EUPHAUSIA-SUPERBA DANA; THYSANOESSA-INERMIS KROYER; MEGANYCTIPHANES-NORVEGICA; BODY SHRINKAGE; GROWTH; BAY; MATURATION; POPULATION; LONGEVITY; RASCHI</t>
  </si>
  <si>
    <t>Laboratory studies have shown that Antarctic krill (Euphausia superba) shrink if maintained in conditions of low food availability. Recent studies have also demonstrated that E. superba individuals may be shrinking in the field during winter. If krill shrink during the winter, conclusions reached by length-frequency analysis may be unreliable because smaller animals may not necessarily be younger animals. In this study, the correlation between the body-length and the crystalline cone number of the compound eye was examined. Samples collected in the late summer show an apparent linear relationship between crystalline cone number and body-length. From a laboratory population, it appears that when krill shrink the crystalline cone number remains relatively unchanged. If crystalline cone number is little affected by shrinking, then the crystalline cone number may be a more reliable indicator of age than body-length alone. The ratio of crystalline cone number to body-length offers a method for detecting the effect of shrinking in natural populations of krill. On the basis of the crystalline cone number count, it appears from a field collection in early spring that E. superba do shrink during winter.</t>
  </si>
  <si>
    <t>AUSTRALIAN ANTARCTIC DIV,KINGSTON,TAS 7050,AUSTRALIA; ACAD SINICA,INST OCEANOL,QINGDAO 266071,PEOPLES R CHINA</t>
  </si>
  <si>
    <t>Australian Antarctic Division; Chinese Academy of Sciences; Institute of Oceanology, CAS</t>
  </si>
  <si>
    <t>10.1017/S0954102095000538</t>
  </si>
  <si>
    <t>WOS:A1995TH80600007</t>
  </si>
  <si>
    <t>BAYLISS, PR; LAYBOURNPARRY, J</t>
  </si>
  <si>
    <t>SEASONAL ABUNDANCE AND SIZE VARIATION IN ANTARCTIC POPULATIONS OF THE CLADOCERAN DAPHNIOPSIS-STUDERI</t>
  </si>
  <si>
    <t>LA TROBE UNIV,DEPT ZOOL,BUNDOORA,VIC 3083,AUSTRALIA</t>
  </si>
  <si>
    <t>La Trobe University</t>
  </si>
  <si>
    <t>BAYLISS, PR (corresponding author), BRITISH ANTARCTIC SURVEY,HIGH CROSS,MADINGLEY RD,CAMBRIDGE CB3 0ET,ENGLAND.</t>
  </si>
  <si>
    <t>10.1017/S095410209500054X</t>
  </si>
  <si>
    <t>WOS:A1995TH80600008</t>
  </si>
  <si>
    <t>PALLAS, R; VILAPLANA, JM; SABAT, F</t>
  </si>
  <si>
    <t>GEOMORPHOLOGICAL AND NEOTECTONIC FEATURES OF HURD PENINSULA, LIVINGSTON-ISLAND, SOUTH-SHETLAND-ISLANDS</t>
  </si>
  <si>
    <t>NEOTECTONICS; GEOMORPHOLOGY; EMERGED MARINE FEATURES; GLACIAL DEPOSITS; LIVINGSTON ISLAND</t>
  </si>
  <si>
    <t>ANTARCTIC PENINSULA; SCOTIA SEA</t>
  </si>
  <si>
    <t>On Hurd Peninsula (Livingston Island) neotectonic features, such as faults, affect the landforms and emerged marine levels. A detailed local study of these features provides information on the recent structural and geomorphological evolution of the area. We suggest that Hurd Peninsula is divided into several tectonic blocks separated by faults. Movement of the faults determines the relative altitude of these blocks and, in consequence, their susceptibility to glacial, periglacial or marine processes. Although some of the tectonic movements reflected in the landforms may have been inherited from former phases of deformation, some of the neotectonic faulting has a maximum lower Miocene age. A new method of correlation of emerged beach levels is suggested and the possibility of analysing the effects of neotectonic deformations from their analysis is discussed. The application of the methods tested here to other areas of the South Shetland archipelago could provide insights into the timing and mechanisms of recent tectonic evolution.</t>
  </si>
  <si>
    <t>PALLAS, R (corresponding author), UNIV BARCELONA,FAC GEOL,DEPT GEOL DINAM GEOFIS &amp; PALEONTOL,ZONA UNIV PEDRALBES,E-08071 BARCELONA,SPAIN.</t>
  </si>
  <si>
    <t>; Pallas Serra, Raimon/N-6895-2013</t>
  </si>
  <si>
    <t>Sabat, Francesc/0000-0002-9188-2234; Pallas Serra, Raimon/0000-0002-2768-6466</t>
  </si>
  <si>
    <t>10.1017/S0954102095000551</t>
  </si>
  <si>
    <t>WOS:A1995TH80600009</t>
  </si>
  <si>
    <t>VIZCAINO, SF; SCILLATOYANE, GJ</t>
  </si>
  <si>
    <t>AN EOCENE TARDIGRADE (MAMMALIA, XENARTHRA) FROM SEYMOUR-ISLAND, WEST ANTARCTICA</t>
  </si>
  <si>
    <t>CONSEJO NACL INVEST CIENT &amp; TECN,BUENOS AIRES,DF,ARGENTINA</t>
  </si>
  <si>
    <t>VIZCAINO, SF (corresponding author), MUSEO LA PLATA,DEPT CIENTIF PALEONTOL VERTEBRADOS,PASEO DEL BOSQUE S-N,RA-1900 LA PLATA,ARGENTINA.</t>
  </si>
  <si>
    <t>10.1017/S0954102095000563</t>
  </si>
  <si>
    <t>WOS:A1995TH80600010</t>
  </si>
  <si>
    <t>JONSSON, S</t>
  </si>
  <si>
    <t>SYNOPTIC FORCING OF WIND AND TEMPERATURE IN A LARGE CIRQUE 300 KM FROM THE COAST OF EAST ANTARCTICA</t>
  </si>
  <si>
    <t>KATABATIC WINDS; COLD POOLS; AUTOMATIC WEATHER STATIONS; HEIMEFRONTFJELLA; ANTARCTICA</t>
  </si>
  <si>
    <t>KATABATIC WIND; SOUTHERN-HEMISPHERE; FLOW; REGIME</t>
  </si>
  <si>
    <t>Between 18 January 1988 and 3 June 1989, an automatic weather station recorded 13 different weather parameters every 3 h on a blue-ice area located in Scharffenbergbotnen, a large cirque in central Heimefrontfjella 300 km from the Weddell Sea coast. The first part of the paper reports on annual and monthly data regarding air temperature, air pressure, wind speed and wind direction, and a comparison is also made with corresponding data from the Neumayer and Halley stations. The second part deals mainly with winter (i.e. April-September) conditions in Scharffenbergbotnen. They seem, at least during 1988-89, to have been characterized by a large-scale (30-40 days) and, superimposed on the large-scale, a small-scale (3-4 days) covariation of air temperature, air pressure and wind speed. The large-scale variation was earlier found to be synoptically forced. This paper shows that synoptic forcing exists also on smaller time scales. Pools of cold, stagnant air are regularly formed in the cirque only to be blown away by katabatic winds triggered by small variations in the synoptic pressure field. When this happens the air temperature increases by more than 20 degrees C and the wind direction swings from east towards south-east. When low pressures dominate in the eastern part of the Weddell Sea, the katabatic winds become very strong, but weaker wind pulses also take place when the synoptic pressure gradient is directed towards the north-east. It therefore seems as if these very regular katabatic events are forced both by synoptic-scale pressure gradients and gradients due to the sloped inversion.</t>
  </si>
  <si>
    <t>JONSSON, S (corresponding author), UNIV STOCKHOLM,DEPT PHYS GEOG,S-10691 STOCKHOLM,SWEDEN.</t>
  </si>
  <si>
    <t>10.1017/S0954102095000575</t>
  </si>
  <si>
    <t>WOS:A1995TH80600011</t>
  </si>
  <si>
    <t>YAGUE, C; REDONDO, JM</t>
  </si>
  <si>
    <t>A CASE-STUDY OF TURBULENT PARAMETERS DURING THE ANTARCTIC WINTER</t>
  </si>
  <si>
    <t>STABLE BOUNDARY-LAYER; TURBULENT EXCHANGE; SURFACE THERMAL INVERSIONS</t>
  </si>
  <si>
    <t>ATMOSPHERIC BOUNDARY-LAYER; GRAVITY-WAVES; SURFACE-LAYER</t>
  </si>
  <si>
    <t>Two days of the Antarctic winter (20 and 21 June 1986) were chosen to study some turbulent parameters in this particular boundary-layer. Richardson number, Monin-Obukhov length, eddy transfer coefficients, turbulent kinetic energy, turbulent intensities, friction velocities and sensible heat flux at three levels (5, 17 and 32 m) were considered. The results show how the stability at 17 and 32 m influences the turbulent transfer at 5 m. The shear of wind is the main mechanism to produce mixing in the lower atmosphere at Antarctica, and thermal inversions associated to surface cooling develop with winds &lt; 10 m(s-1) at 5 m. The possible influence of internal gravity-waves on the atmospheric boundary-layer during strong stable stratification is studied.</t>
  </si>
  <si>
    <t>UNIV POLITECN CATALUNYA,DEPT FIS APLICADA,E-08034 BARCELONA,SPAIN</t>
  </si>
  <si>
    <t>Universitat Politecnica de Catalunya</t>
  </si>
  <si>
    <t>YAGUE, C (corresponding author), UNIV COMPLUTENSE MADRID,FAC CIENCIAS FIS,DEPT FIS TIERRA ASTRON &amp; ASTROFIS 2,E-28040 MADRID,SPAIN.</t>
  </si>
  <si>
    <t>10.1017/S0954102095000587</t>
  </si>
  <si>
    <t>WOS:A1995TH80600012</t>
  </si>
  <si>
    <t>THOMSON, MRA</t>
  </si>
  <si>
    <t>VII SCAR INTERNATIONAL-SYMPOSIUM ON ANTARCTIC EARTH-SCIENCES - SIENA, ITALY, 10-15 SEPTEMBER 1995</t>
  </si>
  <si>
    <t>10.1017/S0954102095210605</t>
  </si>
  <si>
    <t>WOS:A1995TH80600013</t>
  </si>
  <si>
    <t>WALTON, DWH</t>
  </si>
  <si>
    <t>FIRST WORKSHOP ON ENVIRONMENTAL MONITORING - 17-20 OCTOBER 1995</t>
  </si>
  <si>
    <t>10.1017/S0954102095220601</t>
  </si>
  <si>
    <t>WOS:A1995TH80600014</t>
  </si>
  <si>
    <t>FELLER, G; SONNET, P; GERDAY, C</t>
  </si>
  <si>
    <t>THE BETA-LACTAMASE SECRETED BY THE ANTARCTIC PSYCHROPHILE PSYCHROBACTER-IMMOBILIS A8</t>
  </si>
  <si>
    <t>KINETIC-PARAMETERS; MICROORGANISMS; PURIFICATION; TEMPERATURE</t>
  </si>
  <si>
    <t>A class C beta-lactamase has been purified from the culture supernatant of the antarctic psychrophile Psychrobacter immobilis A8. This psychrophilic beta-lactamase displays a low level of thermal stability and a low optimal temperature of activity. In contrast to other cold-adapted enzymes, its level of specific activity is not higher than that of mesophilic class C beta-lactamases.</t>
  </si>
  <si>
    <t>FELLER, G (corresponding author), UNIV LIEGE,INST CHEM B6,BIOCHEM LAB,B-4000 LIEGE,BELGIUM.</t>
  </si>
  <si>
    <t>10.1128/AEM.61.12.4474-4476.1995</t>
  </si>
  <si>
    <t>TG915</t>
  </si>
  <si>
    <t>Bronze, Green Published</t>
  </si>
  <si>
    <t>WOS:A1995TG91500057</t>
  </si>
  <si>
    <t>LaybournParry, J; Perriss, SJ</t>
  </si>
  <si>
    <t>The role and distribution of the autotrophic ciliate Mesodinium rubrum (Myrionecta rubra) in three Antarctic saline lakes</t>
  </si>
  <si>
    <t>ARCHIV FUR HYDROBIOLOGIE</t>
  </si>
  <si>
    <t>SOUTHAMPTON WATER; PLANKTON; CYCLE</t>
  </si>
  <si>
    <t>The microbial plankton of three saline lakes (Highway Lake, Ace Lake and Lake Abraxas) in the Vestfold Hills oasis, eastern Antarctica was investigated during the austral summer of 1993. The three lakes span the salinity range from brackish to seawater. In the two deeper meromictic lakes (Ace and Abraxas) the distribution of the microbial components was related to the chemical and physical characteristics of the water column. Heterotrophic flagellates and ciliates were most abundant above the chemocline in oxygenated epilimnetic waters, while bacteria numbers increased dramatically in the water below the chemocline. In Highway Lake, where the water column has a uniform conductivity and temperature, vertical distribution of the microbial plankton displayed a different pattern. Abundances of bacteria in epilimnetic water ranged between 1.02-1.2x10(8) l(-1) in Ace Lake and 3.6-3.8x10(8) l(-1) in Lake Abraxas. In Highway Lake bacterial concentrations averaged 0.54-1.06x10(8) l(-1). Nanoflagellate concentrations in Ace and Highway Lakes were in the region of 450-3000x10(3) l(-1), while in Lake Abraxas they were much lower: 92-790x10(3) l(-1), which reflected the much lower bacterial food resources in this lake. The ciliate concentration in Highway Lake was extremely high, on occasions in excess of 200x10(3) l(-1). Mesodinium rubrum was abundant in all three lakes during November and December and ranged from 34-48% of the total ciliate community in Highway Lake, 83-99% in Ace Lake and 82-88% in Lake Abraxas. Primary production measurements in Ace Lake and Highway Lake indicate that Mesodinium may be contributing between 15-40% of carbon fixation in the phytoplankton.</t>
  </si>
  <si>
    <t>LaybournParry, J (corresponding author), LA TROBE UNIV,SCH ZOOL,BUNDOORA,VIC 3083,AUSTRALIA.</t>
  </si>
  <si>
    <t>E SCHWEIZERBART'SCHE VERLAGS</t>
  </si>
  <si>
    <t>NAEGELE U OBERMILLER JOHANNESSTRASSE 3A, D 70176 STUTTGART, GERMANY</t>
  </si>
  <si>
    <t>0003-9136</t>
  </si>
  <si>
    <t>ARCH HYDROBIOL</t>
  </si>
  <si>
    <t>Arch. Hydrobiol.</t>
  </si>
  <si>
    <t>Limnology; Marine &amp; Freshwater Biology</t>
  </si>
  <si>
    <t>TN681</t>
  </si>
  <si>
    <t>WOS:A1995TN68100002</t>
  </si>
  <si>
    <t>Russell, GL; Miller, JR; Rind, D</t>
  </si>
  <si>
    <t>A coupled atmosphere-ocean model for transient climate change studies</t>
  </si>
  <si>
    <t>ATMOSPHERE-OCEAN</t>
  </si>
  <si>
    <t>ANTARCTIC CIRCUMPOLAR CURRENT; GENERAL-CIRCULATION MODELS; GRADUAL CHANGES; WORLD OCEAN; SEA ICE; TRANSPORT; VARIABILITY; CO2; WATER; IRRADIANCE</t>
  </si>
  <si>
    <t>A new coupled atmosphere-ocean model has been developed for climate predictions at decade to century scales. The atmospheric model is similar to that of Hansen et al. (1983) except that the atmospheric dynamic equations for mass and momentum are solved using Arakawa and Lamb's (1977) C grid scheme and the advection of potential enthalpy and water vapour uses the linear upstream scheme (Russell and Lerner, 1981). The new global ocean model conserves mass, allows for divergent flow, has a free surface and uses the linear upstream scheme for the advection of potential enthalpy and salt Both models run at 4 degrees x 5 degrees resolution, with 9 vertical layers for the atmosphere and 13 layers for the ocean. Twelve straits are included allowing for subgrid-scale water flow Runoff from land is routed into appropriate ocean basins. Atmospheric and oceanic surface fluxes are of opposite sign and are applied synchronously. Flux adjustments are not used. Except for partial strength alternating binomial filters (Shapiro, 1970), which are applied to the momentum components in the atmosphere and oceans, there is no explicit horizontal diffusion. A 120-year simulation of the coupled model starting from the oceanic initial conditions of Levitus (1982) is discussed. The model dynamics stabilize after several decades. The maximum northward ocean heat flux is 1.4 x 10(15) W at 16 degrees N. The model appears to maintain the vertical gradients characterizing the separation between the upper and deep ocean spheres. Inadequacies in the coupled model simulation lead to decreasing temperature and salinity in the high latitude North Atlantic and to a poor simulation of the northern North Atlantic thermohaline circulation. The mass transport of the Gulf Stream is about half of observed values, while the transports of the Kuroshio and Antarctic Circumpolar Currents are similar to observations. Additional deficiencies include a climate drift in the surface air temperature of 0.006 degrees C year(-1) due to a radiation imbalance of 7.4 Wm(-2) at the top of the atmosphere and too warm temperatures in the eastern portions of tropical oceans. The coupled model should be useful for delineating modelling capabilities without the use of flux adjustments and should serve as a benchmark for future model improvements.</t>
  </si>
  <si>
    <t>Russell, GL (corresponding author), NASA,GODDARD SPACE FLIGHT CTR,INST SPACE STUDIES,2880 BROADWAY,NEW YORK,NY 10025, USA.</t>
  </si>
  <si>
    <t>Russell, Gary/0000-0001-7174-5825</t>
  </si>
  <si>
    <t>CANADIAN METEOROLOGICAL OCEANOGRAPHIC SOC</t>
  </si>
  <si>
    <t>150 LOUIS PASTEUR PVT., STE 112, MCDONALD BUILDING, OTTAWA ON K1N 6N5, CANADA</t>
  </si>
  <si>
    <t>0705-5900</t>
  </si>
  <si>
    <t>ATMOS OCEAN</t>
  </si>
  <si>
    <t>Atmos.-Ocean</t>
  </si>
  <si>
    <t>10.1080/07055900.1995.9649550</t>
  </si>
  <si>
    <t>UH174</t>
  </si>
  <si>
    <t>WOS:A1995UH17400003</t>
  </si>
  <si>
    <t>MINALE, M; ASTARITA, G</t>
  </si>
  <si>
    <t>ON MASS DIFFUSION EFFECTS IN A STEFAN-LIKE PROBLEM ARISING IN THE MELTING OF ANTARCTIC ICE SHELVES (VOL 49, PG 3205, 1994)</t>
  </si>
  <si>
    <t>CHEMICAL ENGINEERING SCIENCE</t>
  </si>
  <si>
    <t>Minale, Mario/J-5385-2013</t>
  </si>
  <si>
    <t>Minale, Mario/0000-0002-7756-3536</t>
  </si>
  <si>
    <t>0009-2509</t>
  </si>
  <si>
    <t>CHEM ENG SCI</t>
  </si>
  <si>
    <t>Chem. Eng. Sci.</t>
  </si>
  <si>
    <t>Engineering, Chemical</t>
  </si>
  <si>
    <t>TK320</t>
  </si>
  <si>
    <t>WOS:A1995TK32000016</t>
  </si>
  <si>
    <t>Nevitt, GA</t>
  </si>
  <si>
    <t>Dimethyl sulfide is part of the olfactory landscape detectable to Antarctic Procellariiform seabirds</t>
  </si>
  <si>
    <t>CHEMICAL SENSES</t>
  </si>
  <si>
    <t>UNIV OREGON,INST NEUROSCI,EUGENE,OR 97403</t>
  </si>
  <si>
    <t>University of Oregon</t>
  </si>
  <si>
    <t>0379-864X</t>
  </si>
  <si>
    <t>CHEM SENSES</t>
  </si>
  <si>
    <t>Chem. Senses</t>
  </si>
  <si>
    <t>Behavioral Sciences; Food Science &amp; Technology; Neurosciences; Physiology</t>
  </si>
  <si>
    <t>Behavioral Sciences; Food Science &amp; Technology; Neurosciences &amp; Neurology; Physiology</t>
  </si>
  <si>
    <t>TM989</t>
  </si>
  <si>
    <t>WOS:A1995TM98900216</t>
  </si>
  <si>
    <t>Waelbroeck, C; Jouzel, J; Labeyrie, L; Lorius, C; Labracherie, M; Stievenard, M; Barkov, NI</t>
  </si>
  <si>
    <t>A comparison of the Vostok ice deuterium record and series from Southern Ocean core MD 88-770 over the last two glacial-interglacial cycles</t>
  </si>
  <si>
    <t>ASTRONOMICAL CALIBRATION; YOUNGER DRYAS; CLIMATE; AGES; CO2</t>
  </si>
  <si>
    <t>Taking advantage of the fact that the Vostok deuterium (delta D) record now covers almost two entire climatic cycles, we have applied the orbital tuning approach to derive an age-depth relation for the Vostok ice core, which is consistent with the SPECMAP marine time scale. A second age-depth relation for Vostok was obtained by correlating the ice isotope content with estimates of sea surface temperature from Southern Ocean core MD 88-770. Both methods lead to a close correspondence between Vostok and MD 88-770 time series. However, the coherence between the correlated delta D and insolation is much lower than between the orbitally tuned delta D and insolation. This reflects the lower accuracy of the correlation method with respect to direct orbital tuning. We compared the ice and marine records, set in a common temporal framework, in the time and frequency domains. Our results indicate that changes in the Antarctic air temperature quite clearly lead variations in global ice volume in the obliquity and precession frequency bands. Moreover, the average phase we estimated between the filtered delta D and insolation signals at precessional frequencies indicates that variations in the southern high latitude surface temperature could be induced by changes in insolation taking place during a large period of the summer in northern low latitudes or winter in southern low latitudes, The relatively large lag found between Vostok delta D variations and obliquity-driven changes in insolation suggests that variations in the local radiative balance are not the only mechanism responsible for the variability in surface temperature at those frequencies. Finally, in contrast to the cross-spectral analysis method used in previous studies, the method we use here to estimate the phases can reveal errors in cross-correlations with orbitally tuned chronologies.</t>
  </si>
  <si>
    <t>CNRS, CEA, LAB MIXTE, CTR FAIBLES RADIOACT, F-91198 GIF SUR YVETTE, FRANCE; UNIV PARIS 11, DEPT SCI TERRE, F-91104 ORSAY, FRANCE; LAB GLACIOL &amp; GEOPHYS ENVIRONM, F-98402 ST MARTIN DHERES, FRANCE; UNIV BORDEAUX 1, CNRS, URA, DEPT GEOL &amp; OCEANOG, F-33405 TALENCE, FRANCE; ARCTIC &amp; ANTARCTIC RES INST, ST PETERSBURG 199226, RUSSIA</t>
  </si>
  <si>
    <t>Universite Paris Saclay; Centre National de la Recherche Scientifique (CNRS); CEA; Universite Paris Saclay; Universite de Bordeaux; Centre National de la Recherche Scientifique (CNRS); Arctic &amp; Antarctic Research Institute</t>
  </si>
  <si>
    <t>Waelbroeck, C (corresponding author), CTR ETUD SACLAY, CEA, DSM, MODELISAT CLIMAT &amp; ENVIRONNEMENT LAB, F-91191 GIF SUR YVETTE, FRANCE.</t>
  </si>
  <si>
    <t>Labeyrie, Laurent Denis/0000-0002-1554-2449; waelbroeck, claire/0000-0002-7256-5727</t>
  </si>
  <si>
    <t>10.1007/BF00223724</t>
  </si>
  <si>
    <t>TL349</t>
  </si>
  <si>
    <t>WOS:A1995TL34900003</t>
  </si>
  <si>
    <t>Walsh, JE</t>
  </si>
  <si>
    <t>Long-term observations for monitoring of the cryosphere</t>
  </si>
  <si>
    <t>International Meeting of Experts on Long-Term Climate Monitoring by the Global Climate Observing System</t>
  </si>
  <si>
    <t>JAN 09-11, 1995</t>
  </si>
  <si>
    <t>ASHEVILLE, NC</t>
  </si>
  <si>
    <t>GREENLAND ICE-SHEET; SEA-ICE; MASS BALANCE; SNOW COVER; TEMPERATURE; TRENDS; PRECIPITATION; LAKES; NORTH; INCREASES</t>
  </si>
  <si>
    <t>Variations of the cryosphere over decadal-to-century timescales are assessed by a survey of data on sea ice, snow cover, glaciers and ice sheets, permafrost and lake ice. The recent variations are generally consistent across the different cryospheric variables, especially when placed into the context of variations of temperature and precipitation. The recent warming over northern land areas has been accompanied by a decrease of snow cover, particularly during spring; the retreat of mountain glaciers is, in an aggregate sense, compatible with the observed warming; permafrost extent and lake ice duration show similar variations in areas for which data are available. Corresponding trends are not apparent, however, in data for some regions such as eastern Canada, nor in hemispheric sea ice data, especially for winter. The data also suggest an increase of snowfall over high latitudes, including the Antarctic ice sheet. Estimates of both the climatic and the statistical significance of the recent variations are hampered by data inhomogeneities, the shortness of the records of many variables and the absence of central archives for data on several variables. The potential of monitoring by satellite remote sensing has been realized with several variables (extent of sea ice, snow cover). Other cryospheric variables (snow depth, ice sheet elevation, lake ice, mountain glaciers) may be amenable to routine monitoring by satellites pending advances in instrumentation, modifications of satellite orbit, and further developments in signal detection algorithms. The survey of recent variations leads to recommendations concerning the use of historical data, in situ measurements, and remote sensing applications in the monitoring of the cryosphere.</t>
  </si>
  <si>
    <t>Walsh, JE (corresponding author), UNIV ILLINOIS,DEPT ATMOSPHER SCI,105 S GREGORY AVE,URBANA,IL 61801, USA.</t>
  </si>
  <si>
    <t>Walsh, John/GQI-2785-2022</t>
  </si>
  <si>
    <t>Walsh, John/0000-0002-2510-8734; Walsh, John/0000-0001-9541-5927</t>
  </si>
  <si>
    <t>10.1007/BF01095153</t>
  </si>
  <si>
    <t>TP565</t>
  </si>
  <si>
    <t>WOS:A1995TP56500014</t>
  </si>
  <si>
    <t>Steiman, R; Frenot, Y; Sage, L; SeigleMurandi, F; Guiraud, P</t>
  </si>
  <si>
    <t>Contribution to the knowledge of the mycoflora of Kerguelen Islands</t>
  </si>
  <si>
    <t>CRYPTOGAMIE MYCOLOGIE</t>
  </si>
  <si>
    <t>SUB-ANTARCTIC ISLAND</t>
  </si>
  <si>
    <t>93 fungi have been isolated from soil samples from the south of the great Kerguelen island and small islands located in the Golfe du Morbihan. As it was already observed for land animals and plants, the mycoflora is relatively poor. However, ubiquitous strains have been found, among which Mucor hiemalis and some Penicillium. Geomyces pannorum, a typical strain from cold areas, was one of the most commonly isolated strain. One species of Verrucobotrys, one Chaetomium, one Mortierella and one Zygorrhynchus are supposed to be original and will be the object of more careful studies.</t>
  </si>
  <si>
    <t>Steiman, R (corresponding author), UFR PHARM,GEDEXE,BP 138,F-38043 MEYLAN,FRANCE.</t>
  </si>
  <si>
    <t>ADAC-CRYPTOGAMIE</t>
  </si>
  <si>
    <t>12 RUE DE BUFFON, 75005 PARIS, FRANCE</t>
  </si>
  <si>
    <t>0181-1584</t>
  </si>
  <si>
    <t>CRYPTOGAMIE MYCOL</t>
  </si>
  <si>
    <t>Cryptogam. Mycol.</t>
  </si>
  <si>
    <t>TR285</t>
  </si>
  <si>
    <t>WOS:A1995TR28500002</t>
  </si>
  <si>
    <t>Wang, LP</t>
  </si>
  <si>
    <t>Dynamic effect of open latitude on wind-driven circulation in a zonal beta-plane channel</t>
  </si>
  <si>
    <t>DYNAMICS OF ATMOSPHERES AND OCEANS</t>
  </si>
  <si>
    <t>ANTARCTIC CIRCUMPOLAR CURRENT; QUASI-GEOSTROPHIC MODEL; IDEALIZED MODEL; TOPOGRAPHY; OCEAN; FLOW</t>
  </si>
  <si>
    <t>We confirmed the hypothesis originally proposed by Stommel (Deep-Sea Res., 4: 149-184, 1957) that to have a finite through-channel transport in a circumpolar ocean, open latitude is not necessary. In a homogeneous model, inclusion of open latitude does not fundamentally affect the circulation structure and composition of the through-channel transport, though the transport dependence on the model parameters is affected. However, in a stratified model, open latitude has a fundamental impact on both the composition of the through-channel transport and the baroclinic structure of the wind-driven circulation.</t>
  </si>
  <si>
    <t>Wang, LP (corresponding author), NASA, GODDARD SPACE FLIGHT CTR, CODE 971, GREENBELT, MD 20771 USA.</t>
  </si>
  <si>
    <t>0377-0265</t>
  </si>
  <si>
    <t>DYNAM ATMOS OCEANS</t>
  </si>
  <si>
    <t>Dyn. Atmos. Oceans</t>
  </si>
  <si>
    <t>10.1016/0377-0265(95)00461-0</t>
  </si>
  <si>
    <t>Geochemistry &amp; Geophysics; Meteorology &amp; Atmospheric Sciences; Oceanography</t>
  </si>
  <si>
    <t>TM675</t>
  </si>
  <si>
    <t>WOS:A1995TM67500001</t>
  </si>
  <si>
    <t>Robinson, C; Raisbeck, GM; Yiou, F; Lehman, B; Laj, C</t>
  </si>
  <si>
    <t>The relationship between Be-10 and geomagnetic field strength records in central North Atlantic sediments during the last 80 ka</t>
  </si>
  <si>
    <t>PAST 30,000 YEARS; COSMOGENIC BE-10; GLACIAL PERIOD; ANTARCTIC ICE; REVERSAL; CORES; SOLAR; DEPOSITION</t>
  </si>
  <si>
    <t>A profile of leached Be-10/Be-9 has been measured in an 80 ka sediment core from the northeast Atlantic Ocean. This profile shows a significant inverse correlation with the palaeomagnetic intensity profile inferred from NRM/ARM measurements in the same core, particularly between similar to 40 and 50 ka, where a rapid decrease in field intensity is accompanied by a rapid increase in Be-10/Be-9. The extent to which this increase in Be-10/Be-9 at similar to 40 ka is associated with a Be-10 ''peak'' seen in polar ice cores at about the same time, remains speculative.</t>
  </si>
  <si>
    <t>CTR SPECTROMETRIE NUCL &amp; SPECTROMETRIE MASSE,F-91405 ORSAY,FRANCE; CTR FAIBLES RADIOACTIVITES,LAB MIXTE CEA CNRS,F-91190 GIF SUR YVETTE,FRANCE</t>
  </si>
  <si>
    <t>Universite Paris Saclay; CEA; Universite Paris Saclay</t>
  </si>
  <si>
    <t>10.1016/0012-821X(95)00202-N</t>
  </si>
  <si>
    <t>TR076</t>
  </si>
  <si>
    <t>WOS:A1995TR07600033</t>
  </si>
  <si>
    <t>Sawhney, RC; Malhotra, AS; Nair, CS; Bajaj, AC; Rajan, KC; Pal, K; Prasad, R; Basu, M</t>
  </si>
  <si>
    <t>Thyroid function during a prolonged stay in Antarctica</t>
  </si>
  <si>
    <t>Antarctica; thyroid function; cortisol; thyrotropin</t>
  </si>
  <si>
    <t>COLD-EXPOSURE; SERUM THYROTROPIN; TRIIODOTHYRONINE; ACCLIMATION; RESIDENCE; INCREASE; SYSTEM; T3</t>
  </si>
  <si>
    <t>Adaptation of the thyroid gland to the Antarctic environment was studied in nine healthy euthyroid tropical men of the Sixth Indian Antarctic Expedition during 1 year of their residence at polar latitudes. Circulatory concentrations of thyroid hormones, total T-4 (TT4), total T-3 (TT3), free T-4 (FT4)), free T-3 (FT3), reverse T-3 (rT(3)), thyroxine binding globulin (TBG), T-3 uptake and thyroid stimulating hormone (TSH) were estimated in New Delhi and during the first week of each month of the stay in Antarctica. At the end of the Austral summer in March, the TT3 concentrations were found to be significantly lower (P &lt; 0.01) compared to values recorded in New Delhi and showed a significant increase (P &lt; 0.05) during the Austral winter in August. The mean TT3 concentrations from May to December were found to be significantly higher than the March or April values. Plasma TT4 and rT(3) concentrations tended to decline in March but remained unaltered during the entire period in Antarctica. The FT4, FT3, TBG and T-3 uptake did not show any appreciable change. Though, the TT3:TT4 ratio tended to decline in March and April suggesting decreased peripheral conversion of T-4 to T-3 as the possible mechanism for a decline in TT3 in March, physical exertion and prolonged exposure to extreme cold appeared to be the major contributory factors. The TSH concentration in March, April, November and December were found to be significantly higher than the New Delhi values. The morning as well as evening cortisol concentrations during the Austral winter were higher than the March values suggesting that cortisol rhythmicity was well maintained in Antarctica, albeit at a higher level. These observations indicated that the subtle changes in thyroid hormones during a prolonged stay at polar latitudes are related not only to the extreme cold but also to other factors such as physical activity, polar days and polar nights.</t>
  </si>
  <si>
    <t>Sawhney, RC (corresponding author), DEF INST PHYSIOL &amp; ALLIED SCI,DEPT ENDOCRINOL &amp; METAB,DELHI 110010,INDIA.</t>
  </si>
  <si>
    <t>10.1007/BF00964127</t>
  </si>
  <si>
    <t>TL536</t>
  </si>
  <si>
    <t>WOS:A1995TL53600022</t>
  </si>
  <si>
    <t>Jones, VJ; Juggins, S</t>
  </si>
  <si>
    <t>The construction of a diatom-based chlorophyll a transfer function and its application at three lakes on Signy Island (maritime Antarctic) subject to differing degrees of nutrient enrichment</t>
  </si>
  <si>
    <t>ASSEMBLAGES; PHYTOPLANKTON; PHOSPHORUS; PH; RECONSTRUCTION; ACIDIFICATION; SEDIMENTARY; INDICATORS; REGRESSION; ECOSYSTEMS</t>
  </si>
  <si>
    <t>1. Canonical correspondence analysis of a diatom and water chemistry dataset from fifty-nine maritime Antarctic lakes situated on Signy and Livingston Islands showed that nutrients and functions of nutrients (NH4+, chlorophyll a) accounted for a significant fraction of the variance in the diatom data. 2. Weighted averaging regression was used to construct a diatom-based transfer function for inferring chlorophyll a concentrations from sediment core diatom assemblages. 3. The transfer function was applied to Pb-210-dated sediment cores from three lakes (Moss, Sombre and Heywood) receiving different levels of nutrient input from fur seal populations, i.e, low, medium and high, respectively. 4. Moss Lake showed relatively stable reconstructed chlorophyll a values, and no evidence of recent eutrophication, agreeing with measured chlorophyll a concentrations at the site. 5. Changes in diatom assemblages and results of chlorophyll a reconstructions at Sombre Lake suggested that nutrient enrichment had occurred, which could be clearly linked to fluctuations in the measured water chemistry over the last 10-14 years. 6. Despite recorded increases in recent nutrient inputs there was no apparent diatom response at Heywood Lake.</t>
  </si>
  <si>
    <t>UNIV NEWCASTLE UPON TYNE, DEPT GEOG, NEWCASTLE UPON TYNE NE1 7RU, TYNE &amp; WEAR, ENGLAND</t>
  </si>
  <si>
    <t>Newcastle University - UK</t>
  </si>
  <si>
    <t>Jones, VJ (corresponding author), UCL, DEPT GEOG, ENVIRONM CHANGE RES CTR, 26 BEDFORD WAY, LONDON WC1H 0AP, ENGLAND.</t>
  </si>
  <si>
    <t>Juggins, Steve/D-1653-2010</t>
  </si>
  <si>
    <t>Juggins, Steve/0000-0003-4466-424X</t>
  </si>
  <si>
    <t>10.1111/j.1365-2427.1995.tb00901.x</t>
  </si>
  <si>
    <t>TP034</t>
  </si>
  <si>
    <t>WOS:A1995TP03400003</t>
  </si>
  <si>
    <t>BROOK, EJ; BROWN, ET; KURZ, MD; ACKERT, RP; RAISBECK, GM; YIOU, F</t>
  </si>
  <si>
    <t>CONSTRAINTS ON AGE, EROSION, AND UPLIFT OF NEOGENE GLACIAL DEPOSITS IN THE TRANSANTARCTIC-MOUNTAINS DETERMINED FROM IN-SITU COSMOGENIC BE-10 AND AL-26</t>
  </si>
  <si>
    <t>ANTARCTIC ICE-SHEET; DRY VALLEYS; TERRESTRIAL ROCKS; PRODUCTION-RATES; ROSS EMBAYMENT; HISTORY; EAST; CHRONOLOGY; EXPOSURE; HE-3</t>
  </si>
  <si>
    <t>Be-10 and Al-26 data from sandstone boulders in three Neogene glacial deposits in the McMurdo Sound-Dry Valleys region of southern Victoria Land, Antarctica, indicate minimum exposure ages of similar to 3 Ma and maximum long-term erosion rates of similar to 5-12 cm/m.y., supporting the suggestion that polar desert conditions have persisted in the Dry Valleys since at least late Pliocene time. Variation of cosmogenic nuclide production rate with altitude also allows constraints on past uplift rates. Model calculations employing Be-10 data indicate little or no uplift in the Dry Valleys region in the past 3 m.y., precluding rapid (similar to 1 km/m.y.) late Pliocene uplift previously suggested for some parts of the Transantarctic Mountains.</t>
  </si>
  <si>
    <t>WOODS HOLE OCEANOG INST, DEPT MARINE CHEM &amp; GEOCHEM, WOODS HOLE, MA 02540 USA; CTR SPECTROMETRIE NUCL &amp; SPECTROMETRIE MASSE, F-91405 ORSAY, FRANCE</t>
  </si>
  <si>
    <t>Woods Hole Oceanographic Institution; Universite Paris Saclay</t>
  </si>
  <si>
    <t>Brook, Edward/AAB-7807-2021</t>
  </si>
  <si>
    <t>Kurz, Mark/0000-0003-1745-2356; Brown, Erik T/0000-0001-7154-2729</t>
  </si>
  <si>
    <t>10.1130/0091-7613(1995)023&lt;1063:COAEAU&gt;2.3.CO;2</t>
  </si>
  <si>
    <t>TG965</t>
  </si>
  <si>
    <t>WOS:A1995TG96500002</t>
  </si>
  <si>
    <t>BEHRENDT, JC; BLANKENSHIP, DD; DAMASKE, D; COOPER, AK</t>
  </si>
  <si>
    <t>GLACIAL REMOVAL OF LATE CENOZOIC SUBGLACIALLY EMPLACED VOLCANIC EDIFICES BY THE WEST ANTARCTIC ICE-SHEET</t>
  </si>
  <si>
    <t>Local maxima of the horizontal gradient of pseudogravity from closely spaced aeromagnetic surveys over the Ross Sea, northwestern Ross Ice Shelf, and the West Antarctic ice sheet, reveal a linear magnetic rift fabric and numerous subcircular, high-amplitude anomalies, Most of these anomalies have sources that probably resulted from late Cenozoic volcanism, Some of these volcanic structures penetrate the Neogene sediments beneath the deglaciated continental shelf and are present at the base of the present grounded ice sheet and beneath the ice shelf, Geophysical data indicate two or three youthful volcanic edifices at widely separated areas beneath the sea and ice cover in the West Antarctic rift system. In contrast, we suggest glacial removal of edifices of volcanic sources of many more anomalies, Magnetic models, controlled by marine seismic reflection and radar ice-sounding data, allow us to infer that glacial removal of the associated late Cenozoic volcanic edifices (probably debris, comprising pillow breccias, and hyaloclastites) has occurred essentially concomitantly with their subglacial eruption, ''Removal'' of unconsolidated volcanic debris erupted beneath the ice is probably a more appropriate term than ''erosion,'' given its fragmented, ice-contact origin, The exposed volcanoes may have been protected from erosion by the surrounding ice sheet because of more competent rock or high elevation above the ice sheet, Glacial removal may be the general case; exposed late Cenozoic volcanic peaks and outcrops, consisting primarily of flows, which erupted during Antarctic glacial conditions since similar to 30 Ma, may be the exceptions, The volume of the exposed volcanoes is small in contrast to the much greater volume (&gt;10(6) km(3)) of late Cenozoic magmatic rock remaining at volcanic centers beneath the continental shelf, Ross Ice Shelf, and West Antarctic ice sheet.</t>
  </si>
  <si>
    <t>UNIV TEXAS,INST GEOPHYS,AUSTIN,TX 78759; GERMAN FED INST GEOSCI &amp; NAT RESOURCES,HANNOVER,GERMANY; US GEOL SURVEY,MENLO PK,CA 94025</t>
  </si>
  <si>
    <t>University of Texas System; University of Texas Austin; United States Department of the Interior; United States Geological Survey</t>
  </si>
  <si>
    <t>BEHRENDT, JC (corresponding author), US GEOL SURVEY,BOX 25046,DENVER,CO 80225, USA.</t>
  </si>
  <si>
    <t>Blankenship, Donald D./G-5935-2010</t>
  </si>
  <si>
    <t>10.1130/0091-7613(1995)023&lt;1111:GROLCS&gt;2.3.CO;2</t>
  </si>
  <si>
    <t>WOS:A1995TG96500014</t>
  </si>
  <si>
    <t>CONRAD, CP; HAGER, BH</t>
  </si>
  <si>
    <t>THE ELASTIC RESPONSE OF THE EARTH TO INTERANNUAL VARIATIONS IN ANTARCTIC PRECIPITATION</t>
  </si>
  <si>
    <t>SEA-LEVEL</t>
  </si>
  <si>
    <t>Measurements of elastic displacements of the bedrock surrounding large ice sheets have been proposed as a means to detect mass changes in these ice sheets. However, accumulation of glacial mass on the ice sheets is a noisy process, subject to large spatial and temporal variations in precipitation. We simulated the response of the Antarctic continent to a stochastic model of interannual precipitation variations and found that interannual variations in the elastic response of the earth are large when compared to the long-term mean of displacements produced by an assumed average ice mass imbalance of 10%. If, as some scientists predict, Antarctic ice mass changes in the future become dramatic, the long-term signal should be large enough to be detected by a few years of geodetic measurements, despite climatic noise.</t>
  </si>
  <si>
    <t>MIT, DEPT EARTH ATMOSPHER &amp; PLANETARY SCI, CAMBRIDGE, MA 02139 USA</t>
  </si>
  <si>
    <t>Conrad, Clinton/ABG-4901-2020</t>
  </si>
  <si>
    <t>Conrad, Clinton/0000-0003-4314-2351</t>
  </si>
  <si>
    <t>DEC 1</t>
  </si>
  <si>
    <t>10.1029/95GL03176</t>
  </si>
  <si>
    <t>TK191</t>
  </si>
  <si>
    <t>WOS:A1995TK19100020</t>
  </si>
  <si>
    <t>SHINDELL, DT; DEZAFRA, RL</t>
  </si>
  <si>
    <t>THE CHLORINE BUDGET OF THE LOWER POLAR STRATOSPHERE - UPPER LIMITS ON CLO, AND IMPLICATIONS OF NEW CL2O2 PHOTOLYSIS CROSS-SECTIONS</t>
  </si>
  <si>
    <t>SELF-REACTION; OZONE; VORTEX; CIO</t>
  </si>
  <si>
    <t>Chlorine catalytic chemistry, which destroys ozone while cycling chlorine between Cl, ClO, and Cl2O2, is the primary cause of the springtime Antarctic ozone hole. We have calculated the concentrations of Cl2O2 which are in equilibrium with midday ground-based, aircraft, and satellite observations of ClO in the Antarctic spring lower stratosphere. Two significant conclusions are presented here: (1) Using the JPL 94 recommended rates and photolysis cross sections, more than similar to 2.0 ppbv ClO in the polar lower stratosphere causes inferred total active chlorine to exceed the total chlorine budget. This limit is smaller than some reported ClO measurements. (2) Using smaller cross sections recently measured by Huder and DeMore [1995], the amount of Cl2O2 in midday equilibrium with measured ClO is approximately doubled. Activated chlorine inferred from many measurements then exceeds total chlorine in the lower stratosphere, suggesting these cross sections may be too small.</t>
  </si>
  <si>
    <t>SUNY STONY BROOK,DEPT PHYS,STONY BROOK,NY 11794</t>
  </si>
  <si>
    <t>10.1029/95GL03262</t>
  </si>
  <si>
    <t>WOS:A1995TK19100028</t>
  </si>
  <si>
    <t>HERMAN, JR; NEWMAN, PA; LARKO, D</t>
  </si>
  <si>
    <t>METEOR-3/TOMS OBSERVATIONS OF THE 1994 OZONE HOLE</t>
  </si>
  <si>
    <t>ANTARCTIC OZONE; TOMS OBSERVATIONS; DEPLETION</t>
  </si>
  <si>
    <t>The development of the 1994 springtime (September - November) Antarctic ozone hole was observed by the Meteor-3/TOMS (Total Ozone Mapping Spectrometer) to result in a very low minimum ozone value, 90+/-5 DU (Dobson Units) on September 28, 1994. During late September and early October, the region of extremely low ozone values was centered on the geographical pole between 85 degrees S and 90 degrees S. The geographical extent of the ozone hole region, the area within the 220 DU contour, reached a maximum during the first week in October with an elliptical area covering 24 x 10(6) km(2), reaching to the southern tip of South America. This approximately matched previous area records. After the maximum area was reached in early October, the 1994 ozone hole region was very similar to. the 1993 ozone hole throughout the remainder of the month. The area of low temperatures (&lt;196 K), where polar stratospheric clouds (PSCs) can form and heterogeneous chemistry is significant, has not increased over the past 16 years. During this period, the large trends in-the area and minimum ozone amounts of the Antarctic ozone hole do not appear to be related to atmospheric temperature trends.</t>
  </si>
  <si>
    <t>HUGHES STX CORP,GREENBELT,MD 20771</t>
  </si>
  <si>
    <t>HERMAN, JR (corresponding author), NASA,GODDARD SPACE FLIGHT CTR,ATMOSPHERES LAB,CODE 916,GREENBELT,MD 20771, USA.</t>
  </si>
  <si>
    <t>; Newman, Paul A./D-6208-2012</t>
  </si>
  <si>
    <t>Herman, Jay/0000-0002-9146-1632; Newman, Paul A./0000-0003-1139-2508</t>
  </si>
  <si>
    <t>10.1029/95GL02850</t>
  </si>
  <si>
    <t>WOS:A1995TK19100031</t>
  </si>
  <si>
    <t>BRAZIUNAS, TF; FUNG, IY; STUIVER, M</t>
  </si>
  <si>
    <t>THE PREINDUSTRIAL ATMOSPHERIC (CO2)-C-14 LATITUDINAL GRADIENT AS RELATED TO EXCHANGES AMONG ATMOSPHERIC, OCEANIC, AND TERRESTRIAL RESERVOIRS</t>
  </si>
  <si>
    <t>CARBON-DIOXIDE EXCHANGE; RADIOCARBON TIME SCALE; CIRCULATION MODEL; AGE CALIBRATION; MARINE SAMPLES; SOUTH-PACIFIC; C-14 DATA; CO2; COEFFICIENT; BUDGET</t>
  </si>
  <si>
    <t>A three-dimensional global tracer transport model (derived from a general circulation model) simulates geographic variations in atmospheric Delta(14)C in response to oceanic boundary conditions. Regional atmosphere-ocean (CO2)-C-14 fluxes are controlled by regional wind-dependent gas exchange coefficients (E), air-sea pCO(2) differences (Delta pCO(2)) and oceanic C-14/C-12 deficiencies. We find that various preindustrial oceanic scenarios reconstructed from reasonable sets of such air-sea variables all produce model latitudinal gradients in atmospheric Delta(14)CO(2) (the ''NS Delta(14)C'') significantly greater than the measured preindustrial NS Delta(14)C Of +4.4 +/- 0.5 parts per thousand (45 degrees N to 45 degrees S), as estimated from pre-twentieth century tree rings. The NS Delta(14)C is insensitive to regional Delta pCO(2) but is strongly contingent on the chosen values for surface ocean Delta(14)C and E of southern high latitudes (&gt;50 degrees S). The simultaneous seasonality in sea ice extent and high-latitude wind speeds may in part explain the discrepancy between modeled and measured preindustrial NS Delta(14)C. Terrestrial C-14 sinks with longer turnover times (such as peatlands) also potentially may help to reduce the NS Delta(14)C. With our best estimates for preindustrial surface ocean Delta(14)C, Delta pCO(2), and E values for other regions, we find a ''best fit'' ocean scenario in which the preindustrial southern surface ocean Delta(14)C is -95 +/- 10 parts per thousand, its pCO(2) is O +/- 20 ppmv, and its E is 0.088 +/- 0.010 M m(-2) yr(-1) mu atm(-1) (about 20% reduced from the widely accepted value of 0.110). An independent estimate of +6.5 +/- 0.5 kg yr(-1) for the net preindustrial oceanic C-14 uptake is an important constraint on global mean and Antarctic E.</t>
  </si>
  <si>
    <t>UNIV VICTORIA,SCH EARTH &amp; OCEAN SCI,VICTORIA,BC V8W 2Y2,CANADA; UNIV WASHINGTON,JOINT INST STUDY ATMOSPHERE &amp; OCEANS,SEATTLE,WA 98195</t>
  </si>
  <si>
    <t>University of Victoria; University of Washington; University of Washington Seattle</t>
  </si>
  <si>
    <t>BRAZIUNAS, TF (corresponding author), UNIV WASHINGTON,DEPT GEOL SCI,QUATERNARY RES CTR,BOX 351360,SEATTLE,WA 98195, USA.</t>
  </si>
  <si>
    <t>10.1029/95GB01725</t>
  </si>
  <si>
    <t>TG011</t>
  </si>
  <si>
    <t>WOS:A1995TG01100012</t>
  </si>
  <si>
    <t>STOKER, CR; BARCH, DR; HINE, BP; BARRY, J</t>
  </si>
  <si>
    <t>ANTARCTIC UNDERSEA EXPLORATION USING OR ROBOTIC SUBMARINE WITH TELEPRESENCE USER-INTERFACE</t>
  </si>
  <si>
    <t>IEEE EXPERT-INTELLIGENT SYSTEMS &amp; THEIR APPLICATIONS</t>
  </si>
  <si>
    <t>MCMURDO SOUND; COMMUNITIES; PATTERNS</t>
  </si>
  <si>
    <t>MONTEREY BAY AQUARIUM RES INST,MONTEREY,CA 93940</t>
  </si>
  <si>
    <t>Monterey Bay Aquarium Research Institute</t>
  </si>
  <si>
    <t>STOKER, CR (corresponding author), NASA,AMES RES CTR,MS 235-3,MOFFETT FIELD,CA 94035, USA.</t>
  </si>
  <si>
    <t>Stoker, Carol/ABE-1381-2021</t>
  </si>
  <si>
    <t>Stoker, Carol/0000-0001-7265-292X</t>
  </si>
  <si>
    <t>IEEE COMPUTER SOC</t>
  </si>
  <si>
    <t>LOS ALAMITOS</t>
  </si>
  <si>
    <t>10662 LOS VAQUEROS CIRCLE, PO BOX 3014, LOS ALAMITOS, CA 90720-1264</t>
  </si>
  <si>
    <t>0885-9000</t>
  </si>
  <si>
    <t>IEEE EXPERT</t>
  </si>
  <si>
    <t>IEEE Expert-Intell. Syst. Appl.</t>
  </si>
  <si>
    <t>10.1109/64.483008</t>
  </si>
  <si>
    <t>Computer Science, Artificial Intelligence; Engineering, Electrical &amp; Electronic</t>
  </si>
  <si>
    <t>Computer Science; Engineering</t>
  </si>
  <si>
    <t>TG278</t>
  </si>
  <si>
    <t>WOS:A1995TG27800005</t>
  </si>
  <si>
    <t>THOMAS, JP; TURNER, J</t>
  </si>
  <si>
    <t>VALIDATION OF ATLANTIC-OCEAN SEA-SURFACE TEMPERATURES MEASURED BY THE ERS-1 ALONG-TRACK SCANNING RADIOMETER</t>
  </si>
  <si>
    <t>During the period from October 1991 to May 1992 the royal research ship Bransfield made its annual voyage from the United Kingdom to Antarctica and back. Whenever the measurement swath of the Along Track Scanning Radiometer (ATSR) on the ERS-1 satellite passed over the ship, the in situ skin and bulk sea surface temperatures (SSTs) were measured as well as profiles of atmospheric temperature and humidity. A total of seven cases were obtained where surface observations indicated cloud-free conditions during a satellite overpass. All the cases were in the tropical and subtropical Atlantic Ocean between 37 degrees N and 45 degrees S. The SSTs obtained from the ATSR nadir-view brightness temperatures were all colder than the skin SST by more than 0.5 K. The use of dual-view data made the agreement with the in situ measurements better in all but one case. In two cases agreement to better than 0.3 K could be obtained between the skin and ATSR SST when the dual-view brightness temperatures were used. In the other cases the results were poorer for a variety of reasons, including subpixel cloud contamination, anomalous atmospheric temperature and humidity profiles, and the presence of stratospheric aerosol in the Tropics following the eruption of Mount Pinatubo in June 1991. The cold bias of the ATSR SSTs is in agreement with results obtained from an aircraft-mounted infrared radiometer. This work has shown the need for regionally tuned SST algorithms rather than ones based on broad climatic zones, along with coefficients for different types of air mass within each latitude band.</t>
  </si>
  <si>
    <t>10.1175/1520-0426(1995)012&lt;1303:VOAOSS&gt;2.0.CO;2</t>
  </si>
  <si>
    <t>TE756</t>
  </si>
  <si>
    <t>WOS:A1995TE75600011</t>
  </si>
  <si>
    <t>BURNS, GB; HESSE, MH; PARCELL, SK; MALACHOWSKI, S; COLE, KD</t>
  </si>
  <si>
    <t>THE GEOELECTRIC FIELD AT DAVIS STATION, ANTARCTICA</t>
  </si>
  <si>
    <t>2nd South-Pacific Solar-Terrestrial Energy Program (STEP) Workshop</t>
  </si>
  <si>
    <t>JUL, 1993</t>
  </si>
  <si>
    <t>NEWCASTLE, AUSTRALIA</t>
  </si>
  <si>
    <t>An electric field mill is used to measure the vertical component of the geoelectric field at Davis station, Antarctica (68.6 degrees S, 78.0 degrees S, geographic coordinates; 74.6 degrees S magnetic latitude). Local influences on the measurements are determined. Approximately a year of data is subjectively examined to determine periods when the 'fair-weather' electric field is expected to be dominant. Using a 'cumulation of consecutive differences' method, small intervals of data are combined to determine winter, spring and autumn diurnal 'fair-weather' electric field curves. A paucity of intervals not locally influenced precludes determination of a summer diurnal curve. The seasonal-diurnal curves each show a peak between 19 UT and 22 UT that is similar in temporal location and relative magnitude to the global, fair-weather, seasonal diurnal curves (see Reiter, 1992, p. 130). A local influence persists between 03 UT and 10 UT and precludes determination of a magnetospheric influence on the geoelectric field for these data.</t>
  </si>
  <si>
    <t>LA TROBE UNIV,DEPT PHYS,BUNDOORA,VIC 3083,AUSTRALIA</t>
  </si>
  <si>
    <t>BURNS, GB (corresponding author), AUSTRALIAN ANTARCTIC DIV,CHANNEL HIGHWAY,KINGSTON,TAS 7050,AUSTRALIA.</t>
  </si>
  <si>
    <t>10.1016/0021-9169(95)00098-M</t>
  </si>
  <si>
    <t>TJ805</t>
  </si>
  <si>
    <t>WOS:A1995TJ80500009</t>
  </si>
  <si>
    <t>KLEKOCIUK, AR; BURNS, GB</t>
  </si>
  <si>
    <t>PARAMETERS OF THE O(S-1) EXCITATION PROCESS DEDUCED FROM PHOTOMETER MEASUREMENTS OF PULSATING AURORA</t>
  </si>
  <si>
    <t>MECHANISM</t>
  </si>
  <si>
    <t>Intensity time-series of the 427.8 nm N-2(+)(1NG) (0,1) band and 557.7 nm O(S-1-D-1) line emissions were obtained with 0.05 s time resolution during intervals of pulsating aurora. Using an impulse response function analysis technique in conjunction with synthetic intensity time-series constructed using measured data, we estimate the influence of measurement noise and a non-linear component of the covariance between the 557.7 nm and 427.8 mm intensity time-series on the inferred parameters of an O(S-1) indirect excitation model. Non-linear effects had no additional influence beyond that of measurement noise on estimates of an indirect process. After accounting for the influence of measurement noise, indirect excitation accounts for between 30% and 100% of O(S-1) production, with an average for our measurements of 58%. The average effective lifetime of the species responsible for the indirect excitation process is 0.13 s. The average percentage contribution from the indirect process is 14% lower, and the effective lifetime slightly longer, than values obtained when noise is not accounted for. Non-linearities between the auroral emissions limit the determination of the O(S-1) effective lifetime by this technique. We obtain an O(S-1) effective lifetime distribution with a mean of 0.71 s and a sharp cut-off at the radiative lifetime of similar to 0.80 s. O(S-1) state effective lifetimes decrease as average incident electron energies, determined from the relative O(S-1-D-1) and N-2(+) (1NG) intensities, increase. Collisional deactivation of the O(S-1) slate can account for only of the order of 55% of the energy dependence of the O(S-1-D-1) and N-2(+)(1NG) intensity ratio.</t>
  </si>
  <si>
    <t>AUSTRALIAN ANTARCTIC DIV, CHANNEL HIGHWAY, KINGSTON, TAS 7050, AUSTRALIA.</t>
  </si>
  <si>
    <t>Klekociuk, Andrew/A-4498-2015</t>
  </si>
  <si>
    <t>Klekociuk, Andrew/0000-0003-3335-0034</t>
  </si>
  <si>
    <t>10.1016/0021-9169(95)00099-N</t>
  </si>
  <si>
    <t>WOS:A1995TJ80500010</t>
  </si>
  <si>
    <t>Danabasoglu, G; McWilliams, JC</t>
  </si>
  <si>
    <t>Sensitivity of the global ocean circulation to parameterizations of mesoscale tracer transports</t>
  </si>
  <si>
    <t>WORLD OCEAN; HEAT-FLUX; MODEL; WATER; EQUILIBRIUM; ATLANTIC</t>
  </si>
  <si>
    <t>The isopycnal transport parameterization of Gent and McWilliams has been implemented in the GFDL ocean general circulation model, replacing the physically unjustifiable horizontal mixing of tracers. The effects of this parameterization are investigated in a global domain. A comparison of its results with those of the conventional horizontal diffusion shows substantial and significant improvements in several climatically important aspects of the ocean circulation. These improvements include a sharper main thermocline, cooler abyssal ocean, elimination of the Deacon cell as a tracer transport agent, zonally integrated meridional heat transport and surface heat fluxes in better agreement with observations, and better confinement of the locations where deep convection occurs. The sensitivity of the model to the magnitude of the horizontal and isopycnal diffusion coefficients is also studied, showing that the domain averages of potential temperature and salinity, the mass transport of the Antarctic Circumpolar Current, and the meridional mass transport in the Northern Hemisphere all increase with decreasing diffusivity. The northward beat and freshwater transports also reveal significant sensitivities to these coefficients. In addition, the effects of spatially and temporally varying transport and of unequal values of the eddy-induced transport and isopycnal diffusion coefficients are examined.</t>
  </si>
  <si>
    <t>Danabasoglu, G (corresponding author), NATL CTR ATMOSPHER RES,POB 3000,BOULDER,CO 80307, USA.</t>
  </si>
  <si>
    <t>Danabasoglu, Gokhan/0000-0003-4676-2732</t>
  </si>
  <si>
    <t>10.1175/1520-0442(1995)008&lt;2967:SOTGOC&gt;2.0.CO;2</t>
  </si>
  <si>
    <t>TN511</t>
  </si>
  <si>
    <t>WOS:A1995TN51100004</t>
  </si>
  <si>
    <t>Yamanouchi, T; Charlock, TP</t>
  </si>
  <si>
    <t>Comparison of radiation budget at the TOA and surface in the Antarctic from ERBE and ground surface measurements</t>
  </si>
  <si>
    <t>Radiative fluxes at the top of the atmosphere (TOA) and the surface were compared at two Antarctic stations, Syowa and the South Pole, using Earth Radiation Budget Experiment (ERBE) data and surface observations. Fluxes at both sites were plotted against cloud amounts derived from surface synoptic observations. Throughout the year over the snow- and ice-covered Antarctic, cloud radiation was found to heat the surface and cool the atmosphere; cloud longwave (LW) effects were greater than cloud shortwave (SW) effects. Clouds have a negligible effect on the absorption of SW by the atmosphere in the interior and clouds slightly increase the absorption of SW by the atmosphere along the coast. At the TOA, the LW cloud effect was heating along the coast in summer and winter, heating in the interior during summer, and slight cooling in the interior during winter. This unique TOA cloud LW cooling was due to the extremely low surface temperature in the interior during winter. At the TOA, clouds induced SW cooling in the interior and along the coast; sorting of pixel-scale ERBE data and surface cloud observations was needed to demonstrate this. The monthly averaged fluxes at the surface and TOA were compared, and the net radiative fluxes for the atmospheric column were estimated. The atmospheric column loses net radiant energy throughout the year with an asymmetrical seasonal variation. The loss of net radiant energy by the atmosphere is much larger than the loss by the surface.</t>
  </si>
  <si>
    <t>NASA,LANGLEY RES CTR,HAMPTON,VA 23665</t>
  </si>
  <si>
    <t>National Aeronautics &amp; Space Administration (NASA); NASA Langley Research Center</t>
  </si>
  <si>
    <t>Yamanouchi, T (corresponding author), NATL INST POLAR RES,ITABASHI KU,9-10 KAGA,1 CHOME,TOKYO 173,JAPAN.</t>
  </si>
  <si>
    <t>Yamanouchi, Takashi/P-2041-2015</t>
  </si>
  <si>
    <t>10.1175/1520-0442(1995)008&lt;3109:CORBAT&gt;2.0.CO;2</t>
  </si>
  <si>
    <t>WOS:A1995TN51100015</t>
  </si>
  <si>
    <t>FREEMAN, MP; FARRUGIA, CJ</t>
  </si>
  <si>
    <t>A STATISTICAL STUDY OF THE POSSIBLE EFFECTS OF SOLAR-WIND VARIABILITY ON THE RECURRENCE RATE OF SUBSTORMS</t>
  </si>
  <si>
    <t>GEOMAGNETIC-ACTIVITY; MODEL; PARAMETERS</t>
  </si>
  <si>
    <t>The recurrence of substorms in the terrestrial magnetosphere depends on many factors. Chief among these are (1) the mechanism(s) by which the magnetosphere stores and rids itself of excess magnetic flux accumulated in the tail (loading-unloading behavior) and (2) the way In which the power input from the solar wind to the magnetosphere (the coupling) varies with time. In this paper we explore the possible effects of the variability of the interplanetary medium on the statistical temporal distribution of substorms, using a simple substorm model. In this model, substorms recur at fixed time intervals in response to a steady solar wind power input, regardless of its level. In our simulations the power input into the magnetosphere is measured by the rectified north-south component, B-s, of the interplanetary magnetic field (IMF). We use IMF data at 15-s resolution from long-term surveys to construct three statistical model inputs: (1) the random B-s model, (2) the shortwave B-s model, and (3) the longwave B-s model. We find that all the resultant distributions of intersubstorm intervals are skewed with respect to a clear modal peak and cover a wide range of intersubstorm intervals. We also find that the temporal succession of substorm onsets is sensitive to the ratio of the timescale of IMF variation to the assumed intrinsic intersubstorm period, For small values of this ratio the mode of the distribution can be greater than the intrinsic intersubstorm interval by a factor of 2 or more. For large values of this ratio the modal substorm recurrence rate approaches the intrinsic value. We also assess the effect on the temporal distribution of substorm onsets of random (failure to identify a substorm onset) and quasi-random (incomplete coverage) errors. We use our findings to interpret the results of a large-scale survey of substorm recurrence rates in the terrestial magnetosphere under nonstorm conditions recently undertaken [Borovsky et al., 1993]. Both shortwave and longwave B-s models could provide an interpretation for this empirical distribution but with certain provisos, which are different for the two alternatives. In the shortwave B-s model, allowance would have to be made for about a 45% failure rate in the identification of substorms. In the longwave B-s model the solar wind power input over the &gt;8-month duration of the survey would have to be dominated by intervals, each longer than about 3 hours, when the power input was continuously on or off. Reasons are given for preferring the first of these alternatives. Thus, once die contribution ofthe variability of the solar wind power input on the substorm recurrence rate has been separated out, this would then show that the empirical distribution is not at variance with the notion that under constant solar wind power input, substorms recur periodically.</t>
  </si>
  <si>
    <t>UNIV MALTA, DEPT MATH SCI &amp; TECH EDUC, MSIDA, MALTA</t>
  </si>
  <si>
    <t>University of Malta</t>
  </si>
  <si>
    <t>BRITISH ANTARCTIC SURVEY, CAMBRIDGE, ENGLAND.</t>
  </si>
  <si>
    <t>Freeman, Mervyn/E-5687-2019</t>
  </si>
  <si>
    <t>Freeman, Mervyn/0000-0002-8653-8279</t>
  </si>
  <si>
    <t>A12</t>
  </si>
  <si>
    <t>10.1029/95JA02688</t>
  </si>
  <si>
    <t>TH672</t>
  </si>
  <si>
    <t>WOS:A1995TH67200021</t>
  </si>
  <si>
    <t>Jayatilake, GS; Baker, BJ; McClintock, JB</t>
  </si>
  <si>
    <t>Isolation and identification of a stilbene derivative from the Antarctic sponge Kirkpatrickia variolosa</t>
  </si>
  <si>
    <t>DENDRILLA-MEMBRANOSA</t>
  </si>
  <si>
    <t>The Antarctic red sponge Kirkpatrickia variolosa yielded a new stilbene derivative, resveratrol triacetate (3,4',5-triacetoxystilbene, 1), in addition to a known variolin alkaloid. The isolation, characterization, and unambiguous assignments of the H-1- and C-13-nmr spectra of 1 are reported.</t>
  </si>
  <si>
    <t>FLORIDA INST TECHNOL,DEPT CHEM,MELBOURNE,FL 32901; UNIV ALABAMA,DEPT BIOL,BIRMINGHAM,AL 35294</t>
  </si>
  <si>
    <t>Florida Institute of Technology; University of Alabama System; University of Alabama Birmingham</t>
  </si>
  <si>
    <t>Baker, Bill/N-4312-2019</t>
  </si>
  <si>
    <t>10.1021/np50126a028</t>
  </si>
  <si>
    <t>TW336</t>
  </si>
  <si>
    <t>WOS:A1995TW33600028</t>
  </si>
  <si>
    <t>Onken, R</t>
  </si>
  <si>
    <t>The spreading of Lower Circumpolar Deep Water in the Atlantic Ocean</t>
  </si>
  <si>
    <t>ANTARCTIC BOTTOM WATER; VEMA FRACTURE-ZONE; SOUTH-ATLANTIC; NORTH-ATLANTIC; WEDDELL SEA; CIRCULATION; FLOW; PATTERNS; EQUATOR; MASSES</t>
  </si>
  <si>
    <t>A Stommel-Arons model of the circulation of Lower Circumpolar Deep Water (LCDW) in the Atlantic Ocean is presented and compared with observations. The LCDW is defined as a layer of uniform thickness over a flat bottom; the lateral boundaries are given by the 4000-m isobath. The Drake Passage and the throughflow between Africa and Antarctica are closed. The model is forced by a concentrated source in the Weddell Sea representing the net Atlantic gain of LCDW due to production in the Weddell Sea and inflow through Drake Passage. This net gain is termed the LCDW formation rate. It is compensated by upwelling over the rest of the Atlantic. Best agreement with observed net transport rates in the western Atlantic was found using a LCDW formation rate of about 8 Sv (Sv congruent to 10(6) m(3) s(-1)). In reality, however, a higher rate is required in order to establish the outflow to the Indian Ocean. The interior transport, the transport through topographic gaps, and the transport rates of western boundary currents on the eastern Banks of topographic barriers are calculated and compared with observations where available. In additional runs it was found that raising the production rate to a value of 13 Sv and enabling simultaneously an LCDW outflow of 5 Sv into the Indian Ocean can explain observed very high transport rates in the South Sandwich Trench. Consequences of different patterns of nonuniform upwelling are discussed.</t>
  </si>
  <si>
    <t>Onken, R (corresponding author), CHRISTIAN ALBRECHTS UNIV KIEL,INST MEERESKUNDE,DUSTERNBROOKER WEG 20,D-24105 KIEL,GERMANY.</t>
  </si>
  <si>
    <t>10.1175/1520-0485(1995)025&lt;3051:TSOLCD&gt;2.0.CO;2</t>
  </si>
  <si>
    <t>TN813</t>
  </si>
  <si>
    <t>WOS:A1995TN81300005</t>
  </si>
  <si>
    <t>Villafane, VE; Helbling, EW; HolmHansen, O; Chalker, BE</t>
  </si>
  <si>
    <t>Acclimatization of Antarctic natural phytoplankton assemblages when exposed to solar ultraviolet radiation</t>
  </si>
  <si>
    <t>OZONE; PHOTOSYNTHESIS; CHLOROPHYLL</t>
  </si>
  <si>
    <t>The effects of solar ultraviolet radiation (WR) on photosynthetic rates of natural assemblages of Antarctic phytoplankton were determined in both 1 day and 2 week incubations during austral spring at Palmer Station, Antarctica. During the first day of the long-term incubations, photosynthetic rates were enhanced by similar to 40% when W-B radiation was excluded from the culture and by an additiona 180% when UV-A radiation was also excluded. In spite of this UVR-induced photoinhibition of photosynthetic rates during the first day of each long-term experiment, cultures with and without exposure to UVR both showed exponential growth after the first few days, so that at the end of the 2 week growth period the chlorophyll-a concentrations in the samples grown with exposure to UVR were quite similar to those in the cultures from which UVR had been excluded. Phytoplankton organic carbon concentrations increased at rates comparable to those of chlorophyll concentrations during the long-term experiments. The effects of UVR were evident, however, in changes in the floristic and chemical composition of the phytoplankton during the long-term incubations. The proportion of the phytoplankton biomass accounted for by diatoms in the cultures exposed to UVR increased, while that of flagellates deceased. Cultures exposed to UVR also showed higher concentrations of UV-absorbing compounds as compared to cultures grown without exposure to UVR. This apparent acclimatization of the cultures to UVR was reflected in decreased sensitivity to UVR when the responses of subsamples were determined in 1 day incubation tests.</t>
  </si>
  <si>
    <t>AUSTRALIAN INST MARINE SCI,TOWNSVILLE,QLD 4810,AUSTRALIA</t>
  </si>
  <si>
    <t>Australian Institute of Marine Science</t>
  </si>
  <si>
    <t>Villafane, VE (corresponding author), UNIV CALIF SAN DIEGO,SCRIPPS INST OCEANOG,POLAR RES PROGRAM,LA JOLLA,CA 92093, USA.</t>
  </si>
  <si>
    <t>Villafane, Virginia/0000-0002-9552-6069</t>
  </si>
  <si>
    <t>10.1093/plankt/17.12.2295</t>
  </si>
  <si>
    <t>TT395</t>
  </si>
  <si>
    <t>WOS:A1995TT39500007</t>
  </si>
  <si>
    <t>Crocker, KM; Ondrusek, ME; Petty, RL; Smith, RC</t>
  </si>
  <si>
    <t>Dimethylsulfide, algal pigments and light in an Antarctic Phaeocystis sp bloom</t>
  </si>
  <si>
    <t>CLOUD CONDENSATION NUCLEI; MARINE-PHYTOPLANKTON; BIOGENIC SULFUR; ULTRAVIOLET-RADIATION; OZONE DEPLETION; SULFIDE; CLIMATE; OCEAN; SEA; DIMETHYLSULPHONIOPROPIONATE</t>
  </si>
  <si>
    <t>Dimethylsulfide (DMS) concentrations in sea water were found to be high (0.19 to 390 nM) in an Antarctic bloom of Phaeocystis sp. during October and November 1990. DMS concentrations were positively correlated with algal pigments, particularly 19'-hexanoyloxyfucoxanthin, a prymnesiophyte pigment. Concentrations of DMS varied diurnally, possibly due to effects of sunlight, although the exact mechanism is unknown. Since oceanic DMS production has been linked to the global albedo through the formation of cloud condensation nuclei, light-mediated changes in DMS concentrations may affect the global climate. The flux of DMS from this bloom into the atmosphere is calculated to be 67 +/- 55 mu mol m(-2) d(-1).</t>
  </si>
  <si>
    <t>UNIV CALIF SANTA BARBARA,DEPT BIOL,SANTA BARBARA,CA 93106; UNIV HAWAII,DEPT OCEANOG,HONOLULU,HI 96822; UNIV CALIF SANTA BARBARA,INST MARINE SCI,SANTA BARBARA,CA 93106; UNIV CALIF SANTA BARBARA,CTR REMOTE SENSING,SANTA BARBARA,CA 93106</t>
  </si>
  <si>
    <t>University of California System; University of California Santa Barbara; University of Hawaii System; University of California System; University of California Santa Barbara; University of California System; University of California Santa Barbara</t>
  </si>
  <si>
    <t>Ondrusek, Michael/F-5617-2010</t>
  </si>
  <si>
    <t>Ondrusek, Michael/0000-0002-5311-9094</t>
  </si>
  <si>
    <t>10.1007/BF00347137</t>
  </si>
  <si>
    <t>TM301</t>
  </si>
  <si>
    <t>WOS:A1995TM30100018</t>
  </si>
  <si>
    <t>Kaufmann, RS; Smith, KL; Baldwin, RJ; Glatts, RC; Robison, BH; Reisenbichler, KR</t>
  </si>
  <si>
    <t>Effects of seasonal pack ice on the distribution of macrozooplankton and micronekton in the northwestern Weddell Sea</t>
  </si>
  <si>
    <t>KRILL EUPHAUSIA-SUPERBA; CENTRAL NORTH PACIFIC; COMMUNITY STRUCTURE; ANTARCTIC KRILL; EDGE ZONE; ZOOPLANKTON COMMUNITY; ACOUSTIC OBSERVATIONS; SCAVENGING AMPHIPODS; COPPER SPHERES; SCOTIA SEA</t>
  </si>
  <si>
    <t>The presence of mesopelagic organisms in the guts of surface-foraging seabirds feeding in open areas within seasonal pack ice in the Antarctic has given rise to questions regarding the effects of pack ice on the underlying mesopelagic community. Bottom-moored free-vehicle acoustic instruments were used in concert with midwater trawls and baited traps to examine the abundance, size distribution and vertical distribution of pelagic organisms in the uppermost 100 m of the water column during the austral spring of 1992 in two areas of the northwestern Weddell Sea, one covered by seasonal pack ice and the other free of ice cover. Acoustic targets were more abundant and significantly larger at the open-water station than beneath pack ice. However, targets at the ice-covered site exhibited a pronounced diel pattern, with the largest targets detected only at night. Samples from night trawls at the ice-covered site contained several species of large, vertically-migrating mesopelagic fishes, whereas these species were absent from trawls taken during the day. In addition, baited traps deployed in pack ice just beneath the ice-water interface collected large numbers of scavenging lysianassoid amphipods, while deeper traps beneath the ice and traps at the open-water station were empty, indicating the presence of a scavenging community associated with the undersurface of the ice. These results support the idea that mesopelagic organisms migrate closer to the surface beneath pack ice than in open water, exposing them to possible predation by surface-foraging seabirds.</t>
  </si>
  <si>
    <t>MONTEREY BAY AQUARIUM RES INST, PACIFIC GROVE, CA 93950 USA</t>
  </si>
  <si>
    <t>Kaufmann, RS (corresponding author), SCRIPPS INST OCEANOG, DIV MARINE BIOL RES, LA JOLLA, CA 92093 USA.</t>
  </si>
  <si>
    <t>10.1007/BF00363912</t>
  </si>
  <si>
    <t>TM471</t>
  </si>
  <si>
    <t>WOS:A1995TM47100005</t>
  </si>
  <si>
    <t>Hoppema, M; Fahrbach, E; Schroder, M; Wisotzki, A; deBaar, HJW</t>
  </si>
  <si>
    <t>Winter-summer differences of carbon dioxide and oxygen in the Weddell Sea surface layer</t>
  </si>
  <si>
    <t>ANTARCTIC BOTTOM WATER; SOUTHERN-OCEAN; DISSOCIATION-CONSTANTS; MIXED LAYER; SEAWATER; PHYTOPLANKTON; CIRCULATION; NUTRIENTS; MARINE; CO2</t>
  </si>
  <si>
    <t>Mid-winter total inorganic carbon (TCO2) and oxygen measurements are presented for the central fully ice-covered Weddell Sea, Lateral variations of these properties in the surface layer of the central Weddell Sea were small but significant. These variations were caused by vertical transport of Warm Deep Water into the surface layer and air-sea exchange before the ice cover. Oxygen saturation in the surface layer of the central Weddell Sea was near 82%, whereas in the eastern shelf area this was 89%, Surprisingly, pCO(2), as calculated under the assumption of (reported) conservativeness of alkalinity, was also found to be below saturation (86-93%). This was not expected since ongoing Warm Deep Water entrainment into the surface layer tends to increase the pCO(2). Rapid cooling and subsequent ice formation during the previous autumn, however, might have brought about a sufficiently low undersaturation of CO2, that as to the point of sampling had not yet been replenished through Warm Deep Water entrainment. In the ensuing early summer the measurements were repeated. In the shelf area and the central Weddell Sea, where the ice-cover had almost disappeared, photosynthesis had caused a decrease of pCO(2) and an increase of oxygen compared to the previous winter, In between these two regions there was an area with significant ice-cover where essentially winter conditions prevailed, Based on the summer-winter difference a (late-winter) entrainment rate of Warm Deep Water into the surface layer of 4-5 m/month was calculated. A complete surface water balance, including entrainment, biological activity and air-sea exchange, showed that between the winter and summer cruises CO2 and oxygen had both been absorbed from the atmosphere. The TCO2 increase due to entrainment of Warm Deep Water was partly countered by (autumn) cooling, and partly through biological drawdown. Part of the CO2 removed through biological activity sinks down the water column as organic material and is remineralised at depth. It is well-known that bottom water formation constitutes a sink for atmospheric CO2. However, whether the Weddell Sea as a whole is a sink for CO2 depends on the ratio of two counteracting processes, i.e. entrainment, which increases CO2 in the surface and the biological pump, which decreases it. As deep water is not only entrained into the surface, but also conveyed out of the Weddell Sea, the relative importances of these (CO2-enriched) deep water transports are important as well.</t>
  </si>
  <si>
    <t>NETHERLANDS INST SEA RES,1790 AB DEN BURG,NETHERLANDS</t>
  </si>
  <si>
    <t>Hoppema, M (corresponding author), ALFRED WEGENER INST POLAR &amp; MARINE RES,POB 120161,D-27515 BREMERHAVEN,GERMANY.</t>
  </si>
  <si>
    <t>Hoppema, Mario/I-6286-2013</t>
  </si>
  <si>
    <t>Hoppema, Mario/0000-0002-2326-619X</t>
  </si>
  <si>
    <t>10.1016/0304-4203(95)00065-8</t>
  </si>
  <si>
    <t>TK938</t>
  </si>
  <si>
    <t>WOS:A1995TK93800001</t>
  </si>
  <si>
    <t>Lara, RJ; Thomas, DN</t>
  </si>
  <si>
    <t>Formation of recalcitrant organic matter: Humification dynamics of algal derived dissolved organic carbon and its hydrophobic fractions</t>
  </si>
  <si>
    <t>PHYTOPLANKTON; BACTERIOPLANKTON; OCEAN; SEA</t>
  </si>
  <si>
    <t>The incorporation of radiolabeled carbon into XAD2-fractions of dissolved organic matter was followed during the growth, stationary and degradation phases of a batch culture of the Antarctic diatom Thalassiosira tumida. Changes in the fractions over the 267 day experiment were correlated with the production and decomposition of particulate organic matter. The bulk of the acid and neutral hydrophobic XAD-fractions, traditionally considered to be humic, were produced mainly during the diatom growth phase: 70% of this carbon was present in a relatively stable form by the end of the first month, representing 5% of the maximum carbon biomass. There was a progressive accumulation of a hydrophobic DOC fraction tightly bound to the XAD resin. This fraction is normally not considered following XAD2 extraction of aquatic humic material. However, it is evidently an important component of a resistant DOC pool, increasing during the experiment to levels between 40 and 50% of total DOC after 7-8 months. This fraction is thought to be mainly a product of particulate material degradation. At the end of the experiment the sum of all hydrophobic DOC fractions was 14% of the maximum particulate carbon.</t>
  </si>
  <si>
    <t>Lara, RJ (corresponding author), ALFRED WEGENER INST POLAR &amp; MARINE RES, AM HANDELSHAFEN 12, D-27570 BREMERHAVEN, GERMANY.</t>
  </si>
  <si>
    <t>Thomas, David Neville/0000-0001-8832-5907</t>
  </si>
  <si>
    <t>10.1016/0304-4203(95)00066-6</t>
  </si>
  <si>
    <t>WOS:A1995TK93800002</t>
  </si>
  <si>
    <t>Frew, RD; Hunter, KA</t>
  </si>
  <si>
    <t>Cadmium-phosphorus cycling at the subtropical convergence south of New Zealand</t>
  </si>
  <si>
    <t>SURFACE WATERS; CONTINENTAL-SHELF; NORTHEAST PACIFIC; ATLANTIC SURFACE; TRACE-METALS; INDIAN-OCEAN; WEDDELL SEA; COPPER; NICKEL; ZINC</t>
  </si>
  <si>
    <t>The water column distributions of cadmium (Cd) and phosphorus (P) in the region of the subtropical convergence (STC) south of New Zealand have been studied. Mixed layer Cd concentrations were extremely tow throughout the study area, varying from 0.012 to 0.059 nmol kg(-1). In subantarctic waters south of the STC, deep-water Cd concentrations were intermediate between those of the North Atlantic and the North Pacific oceans, consistent with deep-water circulation. Cd varied linearly with P with a slope of 0.35 x 10(-3) mol Cd/mol P, but waters in the upper 1000 m were significantly depleted in Cd compared to temperate waters (zero-P intercept at -0.23 nmol Cd kg(-1)). The lowest Cd concentrations were observed in subtropical waters north of the STC. Here the Cd-P slope was only 0.08 x 10(-3) mol Cd/mol P, indicating that the Cd-P properties in this region are dominated by mixing of low-Cd, high-P subantarctic water across the STC. Freshwater sources of Cd and P were found to be negligible. This work implies that the northern region of the Southern Ocean plays a major role in the global Cd-P relationship. Two mechanisms are suggested: (1) the ventilation of low-Cd-P subantarctic water to intermediate depth through Antarctic Intermediate Water formation, and (2) the remineralisation of low-Cd-P detritus from biota produced in waters formed at the STC.</t>
  </si>
  <si>
    <t>UNIV OTAGO,DEPT CHEM,DUNEDIN,NEW ZEALAND</t>
  </si>
  <si>
    <t>Frew, Russell/HDN-6138-2022; Frew, Russell/I-5591-2012</t>
  </si>
  <si>
    <t>Frew, Russell/0000-0002-6138-2116</t>
  </si>
  <si>
    <t>10.1016/0304-4203(95)00057-7</t>
  </si>
  <si>
    <t>WOS:A1995TK93800005</t>
  </si>
  <si>
    <t>Metz, C; SchnackSchiel, SB</t>
  </si>
  <si>
    <t>Observations on carnivorous feeding in Antarctic calanoid copepods</t>
  </si>
  <si>
    <t>copepod; carnivorous feeding; Antarctic</t>
  </si>
  <si>
    <t>MARGINAL ICE-ZONE; WESTERN WEDDELL SEA; MIDWATER FOOD WEB; RHINCALANUS-GIGAS; ZOOPLANKTON COMMUNITY; PROPINQUUS COPEPODA; METRIDIA-GERLACHEI; LIFE-CYCLES; SCOTIA SEA; ACUTUS</t>
  </si>
  <si>
    <t>Feeding experiments were carried out on board RV 'Polarstern' in February 1994 in the Bellingshausen Sea, Antarctica, to investigate carnivorous feeding in dominant large calanoid copepods. Adult females of the winter diapause species Calanoides acutus and Rhincalanus gigas did not feed on females of the poecilostomatoid copepod Oncaea curvata. In contrast, adult Calanus propinquus and Metridia gerlachei females, which remain active during winter, fed on O. curvata females. However, no feeding on O. curvata females by juvenile M. gerlachei was observed. Additional food sources, such as detritus and small protozooplankton, are suggested, because the amount of animal prey ingested is not sufficient to meet the energy demands of the investigated species.</t>
  </si>
  <si>
    <t>Metz, C (corresponding author), ALFRED WEGENER INST POLAR &amp; MARINE RES, POSTFACH 12 01 61, D-27515 BREMERHAVEN, GERMANY.</t>
  </si>
  <si>
    <t>10.3354/meps129071</t>
  </si>
  <si>
    <t>TP664</t>
  </si>
  <si>
    <t>WOS:A1995TP66400008</t>
  </si>
  <si>
    <t>Kang, SH; Lee, SH</t>
  </si>
  <si>
    <t>Antarctic phytoplankton assemblage in the western Bransfield Strait region, February 1993: Composition, biomass, and mesoscale distributions</t>
  </si>
  <si>
    <t>Antarctic phytoplankton; Bransfield Strait; Cryptomonas sp; Phaeocystis antarctica (motile stage)</t>
  </si>
  <si>
    <t>WATER-COLUMN ASSEMBLAGES; ELEPHANT-ISLAND; WEDDELL-SEA; ULTRAVIOLET-RADIATION; AUSTRAL SUMMER; ABUNDANCE; KRILL; CHLOROPHYLL; PENINSULA; VICINITY</t>
  </si>
  <si>
    <t>The Bransfield Strait region shows complex patterns of water circulation due to mixing of diverse water masses. Physicochemical properties of the different water types should affect the distribution, biomass, and species composition of the phytoplankton assemblages. We examined these features of phytoplankton in the western Bransfield Strait region during early February 1993. Diversity of the phytoplankton species was low. Only 5 or 6 species accounted for more than 95% of the total phytoplankton carbon biomass. Integrated phytoplankton biomass in the upper 100 m ranged from 407 to 3605 mg C m(-2) (average 1906 mg C m(-2)). Areas with the higher biomass values (2000 to 3500 mg C m(-2)) were located in the northern part of the study area including waters to the north of the South Shetland Islands, and were generally related to increased stability of the surface water originating from the Bellingshausen Sea featuring lower salinity (33.69 to 33.78 parts per thousand) and higher temperature (1.89 to 2.36 degrees C). Distribution of autotrophic nanoflagellates (&lt;20 mu m) showed a marked contrast to that of diatoms. Waters in the Bransfield Strait region were characterized by a dominance of nanoflagellates such as Cryptomonas sp, and Phaeocystis antarctica (motile stage) accounting for 83 % of the total phytoplankton carbon. In the Drake Passage area, however, diatoms such as the nanoplanktonic Fragilariopsis pseudonana and the microplanktonic (&gt;20 pm) Rhizosolenia antennata f. semispina accounted for 84 % of the total phytoplankton carbon. From measurements of upper ocean physical parameters and nutrients in combination with the data on composition, biomass, and distribution of the major phytoplankton species, it was found that mesoscale distributions of phytoplankton species reflect the physical conditions of the upper water column, particularly the profile of vertical stability of the water.</t>
  </si>
  <si>
    <t>Kang, SH (corresponding author), KOREA OCEAN RES &amp; DEV INST, POLAR RES CTR, ANSAN POB 29, SEOUL 425600, SOUTH KOREA.</t>
  </si>
  <si>
    <t>10.3354/meps129253</t>
  </si>
  <si>
    <t>WOS:A1995TP66400025</t>
  </si>
  <si>
    <t>Cherel, Y; Weimerskirch, H</t>
  </si>
  <si>
    <t>Seabirds as indicators of marine resources: Black-browed albatrosses feeding on ommastrephid squids in Kerguelen waters</t>
  </si>
  <si>
    <t>bioindicator; diet; Antarctic; marine food web; satellite tracking</t>
  </si>
  <si>
    <t>MARTIALIA-HYADESI TEUTHOIDEA; ANTARCTIC POLAR FRONT; WANDERING ALBATROSSES; CEPHALOPOD PREY; SOUTHERN-OCEAN</t>
  </si>
  <si>
    <t>The species, distributions and abundances of squids in the Southern Ocean are difficult to assess by conventional oceanographic means. The study of the food and feeding ecology of squid-eating predators such as procellariiform seabirds appears to be a supplemental way to collect useful information on cephalopod biology. Regurgitations were collected from 52 chicks of the black-browed albatross Diomedea melanophrys at Kerguelen Island in February 1994. Cephalopod remains were removed and identified by means of beaks, gladius and mantle. Squid beaks of the family Ommastrephidae amounted to 55 % (n = 348) of the accumulated squid beaks. They were also those most often regurgitated in association with partially digested crowns and mantles (90 % of the squid fresh remains, n = 28). Two species of ommastrephids equally dominated the squid diet, Martialia hyadesi (only found once in Kerguelen waters) and a Todarodes species, probably T. angolensis, previously unknown in the area. The concomitant satellite tracking of 16 adult birds over a total of 35 foraging trips identified their main feeding areas as the inner shelf break to the NE and over a bank to the SE of Kerguelen Island. Taken together, albatross dietary and foraging data indicate that juveniles of M. hyadesi and Todarodes sp, concentrate over the upper shelf slope to the east of Kerguelen Island, some of them occurring in the top 5 m of the water column where they are caught by the albatrosses.</t>
  </si>
  <si>
    <t>Cherel, Y (corresponding author), CTR ETUD BIOL CHIZE, CNRS, F-79360 VILLIERS EN BOIS, FRANCE.</t>
  </si>
  <si>
    <t>Weimerskirch, Henri/F-5562-2013; Weimerskirch, Henri/K-7306-2019</t>
  </si>
  <si>
    <t>Weimerskirch, Henri/0000-0002-0457-586X</t>
  </si>
  <si>
    <t>10.3354/meps129295</t>
  </si>
  <si>
    <t>WOS:A1995TP66400028</t>
  </si>
  <si>
    <t>Why are there no post-Paleogene dinoflagellate cysts in the Southern Ocean?</t>
  </si>
  <si>
    <t>MICROPALEONTOLOGY</t>
  </si>
  <si>
    <t>DIPLOPSALIS-GROUP DINOPHYCEAE; MARINE-SEDIMENTS; AUSTRALIA</t>
  </si>
  <si>
    <t>Dinoflagellates are an important component of Antarctic coastal and sea ice communities but comprise only a relatively minor component of Southern Ocean oceanic phytoplankton assemblages. However, living species capable of producing geologically-preservable cysts have been reported only rarely from Antarctic waters and no Quaternary cysts have ever been recovered from Southern Ocean surface sediments. The youngest fossil dinoflagellate cysts to occur anywhere in the Antarctic - Southern Ocean region are Oligocene and these predate the period of rapid sea-floor spreading and major continental glaciation. This geographic and thermal isolation has prevented the poleward migration of cyst-producing dinoflagellates, which require a continental shelf or slope pathway to migrate. The loss of shallow water shelves from the Antarctic continent, due to the isostatic effects of ice accumulation, must have contributed to the local extinction of the Paleogene cyst-forming groups.</t>
  </si>
  <si>
    <t>UNIV TASMANIA, INST ANTARCTIC &amp; SO OCEAN STUDIES, HOBART, TAS, AUSTRALIA</t>
  </si>
  <si>
    <t>McMinn, A (corresponding author), UNIV TASMANIA, ANTARCTIC CRC, BOX 252C, HOBART, TAS, AUSTRALIA.</t>
  </si>
  <si>
    <t>MICROPALEONTOLOGY PRESS</t>
  </si>
  <si>
    <t>256 FIFTH AVE, NEW YORK, NY 10001 USA</t>
  </si>
  <si>
    <t>0026-2803</t>
  </si>
  <si>
    <t>Micropaleontology</t>
  </si>
  <si>
    <t>WIN</t>
  </si>
  <si>
    <t>10.2307/1485813</t>
  </si>
  <si>
    <t>TM617</t>
  </si>
  <si>
    <t>WOS:A1995TM61700008</t>
  </si>
  <si>
    <t>Allen, PJ; Amos, W; Pomeroy, PP; Twiss, SD</t>
  </si>
  <si>
    <t>Microsatellite variation in grey seals (Halichoerus grypus) shows evidence of genetic differentiation between two British breeding colonies</t>
  </si>
  <si>
    <t>MOLECULAR ECOLOGY</t>
  </si>
  <si>
    <t>F-ST genetic differentiation; grey seal; Halichoerus grypus; microsatellite; migration</t>
  </si>
  <si>
    <t>SIMPLE SEQUENCES; RARE ALLELES; POPULATION; MAP; POLYMORPHISMS; BEHAVIOR; MARKERS; GENOMES; REPEAT; FLOW</t>
  </si>
  <si>
    <t>Eight highly variable microsatellite loci were used to examine the genetic variability and differentiation of grey seals (Halichoerus grypus) at two widely spaced British breeding colonies. Samples were collected from adults and pups on the island of North Rona, off the north-west coast of Scotland, and on the Isle of May, situated at the mouth of the Firth of Forth on the east coast. Highly significant differences in allele frequencies between these two sites were found for all eight loci, indicating considerable genetic differentiation. Thus, although grey seals are known to range over very large areas outside the breeding season, site fidelity of adults and philopatry of pups for these breeding colonies must be sufficiently common to have effects, through genetic drift, at the sub-population level. Migration rate was estimated using Wright's fixation index (F-ST), Slatkin's private alleles model and the new statistic, R(ST), which is analogous to F-ST but which takes into account the process of microsatellite mutation. An almost 8-fold discrepancy between the values we obtained provides cautionary evidence that microsatellite loci may contravene one or more of the assumptions on which these methods are based.</t>
  </si>
  <si>
    <t>BRITISH ANTARCTIC SURVEY, NERC, SEA MANUAL RES UNIT, CAMBRIDGE CB3 0ET, ENGLAND; UNIV DURHAM, DEPT BIOL SCI, DURHAM DH1 3LE, ENGLAND</t>
  </si>
  <si>
    <t>UK Research &amp; Innovation (UKRI); Natural Environment Research Council (NERC); NERC British Antarctic Survey; Durham University</t>
  </si>
  <si>
    <t>UNIV CAMBRIDGE, DEPT GENET, DOWNING ST, CAMBRIDGE CB2 3EH, ENGLAND.</t>
  </si>
  <si>
    <t>pomeroy, patrick p/C-1597-2010</t>
  </si>
  <si>
    <t>Twiss, Sean/0000-0002-1923-8874</t>
  </si>
  <si>
    <t>0962-1083</t>
  </si>
  <si>
    <t>1365-294X</t>
  </si>
  <si>
    <t>MOL ECOL</t>
  </si>
  <si>
    <t>Mol. Ecol.</t>
  </si>
  <si>
    <t>10.1111/j.1365-294X.1995.tb00266.x</t>
  </si>
  <si>
    <t>TN999</t>
  </si>
  <si>
    <t>WOS:A1995TN99900001</t>
  </si>
  <si>
    <t>BROMWICH, DH; ROBASKY, FM; CULLATHER, RI; VANWOERT, ML</t>
  </si>
  <si>
    <t>ATMOSPHERIC HYDROLOGIC-CYCLE OVER THE SOUTHERN-OCEAN AND ANTARCTICA FROM OPERATIONAL NUMERICAL-ANALYSES</t>
  </si>
  <si>
    <t>WATER-VAPOR TRANSPORT; DATA ASSIMILATION; ICE-SHEET; HEMISPHERE; PRECIPITATION; CLIMATE; FIELDS; ECMWF; FGGE; HEAT</t>
  </si>
  <si>
    <t>Moisture budget calculations for Antarctica and the Southern Ocean (40 degrees-72 degrees S) are performed using operational numerical analyses from the European Centre for Medium-Range Weather Forecasts (ECMWF), the National Meteorological Center (NMC), and the Australian Bureau of Meteorology (ABM). The analyses are intercompared for an 8-yr period from 1985 to 1992 and are evaluated against representative rawinsonde sites, which are considered accurate depictions of moisture transport at these sites. The comparisons to East Antarctic rawinsondes and those from Macquarie Island show the ECMWF analyses to be superior in reproducing sounding values at each level. While results are highly variable depending on the station location, agreement of the ECMWF analyses to zonally averaged sounding moisture Bur values along the East Antarctic coast is very close. The zonally averaged annual meridional moisture flux, for example, is within as little as 0.03 g kg(-1) m s(-1), or 2% at the surface. This is particularly good considering the highly variable inflow and outflow patterns along the Antarctic perimeter. The NMC and ABM analyses generally underestimate transport at each level; error cancellation occurs during vertical integration however. A comparison of moisture convergence for East Antarctica with values calculated from rawinsonde data indicates the ECMWF analysis is within 5 mm yr(-1) of the observed value, while the NMC result is severely deficient. Overall these results are not surprising given the coarse resolution and spectral nature of the analyses. The ability of the ECMWF analyses to reproduce the observed moisture transport at each level is reassuring. Comparison of the moisture transport convergence derived from the numerical analyses with previous moisture flux studies over the Southern Ocean reveals general agreement in the location of the boundary between the moisture source and sink. The ECMWF and NMC analyses place the convergence maximum slightly farther south than has been previously found. It is inferred that this results from the blocking effect of the Antarctic coastal topography. At full resolution this point is at approximately 64 degrees S. Long-term net precipitation (precipitation minus sublimation/evaporation)derived from the numerical analyses is somewhat smaller than values determined by glaciological methods. Net precipitation varies interannually by 25%, with most of the variation concentrated in the South Pacific sector, the region of greatest poleward moisture transport. The results presented here offer a substantially more positive outlook on the prospects of determining continental-scale precipitation trends in Antarctica through atmospheric methods than has been previously found and demonstrate that the ECMWF analyses provide generally good estimates.</t>
  </si>
  <si>
    <t>OHIO STATE UNIV,ATMOSPHER SCI PROGRAM,COLUMBUS,OH 43210; OFF NAVAL RES,ARLINGTON,VA 22217</t>
  </si>
  <si>
    <t>University System of Ohio; Ohio State University; United States Department of Defense; United States Navy</t>
  </si>
  <si>
    <t>BROMWICH, DH (corresponding author), OHIO STATE UNIV,BYRD POLAR RES CTR,POLAR METEOROL GRP,COLUMBUS,OH 43210, USA.</t>
  </si>
  <si>
    <t>10.1175/1520-0493(1995)123&lt;3518:TAHCOT&gt;2.0.CO;2</t>
  </si>
  <si>
    <t>TG285</t>
  </si>
  <si>
    <t>WOS:A1995TG28500008</t>
  </si>
  <si>
    <t>Alexeev, VA; Ustinova, GK</t>
  </si>
  <si>
    <t>Cosmogenic nuclide evidence on ages, sizes and orbits of meteorites</t>
  </si>
  <si>
    <t>NUCLEAR GEOPHYSICS</t>
  </si>
  <si>
    <t>Meteorites, being the most ancient objects in the solar system, retain evidence of many events and processes which have played, perhaps, a crucial role in its formation. To derive and interpret correctly the available information, the history and evolution of the meteorites themselves must be studied thoroughly. Due to radiogenic and cosmogenic nuclides the chronology of meteorites can be retraced from the moment of solidification to their fall to Earth. A consideration of the properties and features of meteorites with different radiogenic and cosmic-ray ages of exposure makes it possible to locate key events in their evolution on a long term scale. Peculiarities in the formation mechanism of H- and L-chondrites have emerged. The genetic kindred of Antarctic and non-Antarctic chondrites has been established. A difference of terrestrial ages of the Antarctic H- and L-chondrites has been revealed. By using the depth distributions of cosmogenic radionuclides with different half-lives inside meteorites, the pre-atmospheric sizes of the latter for the different time periods can be determined, and hence the evolution of the meteorites in space can be retraced. As ascertained, only about 30% of chondrites undergo repeated collisions, and small chondrites have, presumably, rather low exposure ages, i.e. shorter lifetimes in interplanetary space. An elaborated isotopic approach provides estimates of the extent of meteorite orbits, so that the aphelion of orbits of more than 100 chondrites have been determined. According to the results, the aphelion of ordinary chondrites are mainly in the range of 2-2.5 AU from the sun, which proves the origin of the chondrites from the Mars or Apollo families of asteroids. A consideration of properties and features of the chondrites with various orbits makes it possible to locate the main events in their life on a space scale. Any essential chemical or petrological distinction of chondrites with different orbits (within each type) has not been observed. However, some random factors, which influence what meteorites can undergo in space, are most operative between 2 and 2.5 AU from the sun.</t>
  </si>
  <si>
    <t>Alexeev, VA (corresponding author), RUSSIAN ACAD SCI,VI VERNADSKII INST GEOCHEM &amp; ANALYT CHEM,MOSCOW 117334,RUSSIA.</t>
  </si>
  <si>
    <t>Alexeev, Victor/0000-0002-1835-9009</t>
  </si>
  <si>
    <t>0969-8086</t>
  </si>
  <si>
    <t>NUCL GEOPHYS</t>
  </si>
  <si>
    <t>Nucl. Geophys.</t>
  </si>
  <si>
    <t>Geochemistry &amp; Geophysics; Nuclear Science &amp; Technology; Mining &amp; Mineral Processing</t>
  </si>
  <si>
    <t>TN224</t>
  </si>
  <si>
    <t>WOS:A1995TN22400009</t>
  </si>
  <si>
    <t>FLOWER, BP</t>
  </si>
  <si>
    <t>MIDDLE MIOCENE DEEP-WATER PALEOCEANOGRAPHY IN THE SOUTHWEST PACIFIC - RELATIONS WITH EAST ANTARCTIC ICE-SHEET DEVELOPMENT</t>
  </si>
  <si>
    <t>SEA BENTHIC FORAMINIFERA; PROJECT LEG 90; EQUATORIAL PACIFIC; STABLE ISOTOPE; NORTH-ATLANTIC; OXYGEN; NEOGENE; CARBON; DEPTH; OCEAN</t>
  </si>
  <si>
    <t>A suite of middle Miocene Deep Sea Drilling Project sites in the southwest Pacific reveals large-scale changes in deepwater circulation associated with East Antarctic Ice Sheet (EAIS) variations from similar to 16.5 to 13.8 Ma. Oxygen and carbon isotopic records based on Cibicidoides benthic foraminifera from a depth transect (sites 590B, 588A, 591B, and 206 from 1200- to 3150-m paleodepth at similar to 35 degrees S paleolatitude) and from a meridional transect (sites 588A, 590B, 593, and 594 from 30 degrees to 48 degrees S paleolatitude at intermediate water depth) allow detailed examination of southwest Pacific deepwater circulation from similar to 17.5 to 12 Ma. Significantly, intervals of low delta(18)O from 16.5 to 16.3 Ma and perhaps at 15.7 Ma were marked by similar delta(18)O values at upper bathyal (similar to 1200-1500 m; sites 588A and 590B) and midbathyal (similar to 2100 m; site 591B) water depths. Small vertical delta(18)O gradients during delta(18)O minima may indicate warm saline deep water (WSDW) at midbathyal depths in the southwest Pacific during intervals of inferred global warmth and low global ice volume. Increased vertical delta(18)O gradients after similar to 15.6 Ma and especially after 13.8 Ma indicate increased production of Southern Component Water (SCW) in association with EAIS growth. These data are consistent with the hypothesis (Woodruff and Savin, 1989) that major EAIS growth was fostered by diminished meridional heat transport to the high southern latitudes related to the termination of Tethyan Indian Saline Water (TISW) and an increase in SCW production during the early middle Miocene after similar to 15.6 Ma. Further, a maximum vertical carbon isotopic gradient of similar to 0.8 parts per thousand at 13.6 Ma suggests that Southern Component Intermediate Water (SCIW) production and Pacific Deep Water (PDW) strength were each at a maximum at this time and were critical to major EAIS growth. The establishment of near-modern delta(13)C and delta(18)O gradients following major EAIS growth from similar to 14.0 to 13.8 Ma marks a major step in the development of the Neogene ocean/cryosphere system.</t>
  </si>
  <si>
    <t>UNIV CALIF SANTA BARBARA,DEPT GEOL SCI,SANTA BARBARA,CA 93106; UNIV CALIF SANTA BARBARA,INST MARINE SCI,SANTA BARBARA,CA 93106</t>
  </si>
  <si>
    <t>FLOWER, BP (corresponding author), UNIV CALIF SANTA CRUZ,DEPT EARTH SCI,SANTA CRUZ,CA 95064, USA.</t>
  </si>
  <si>
    <t>10.1029/95PA02022</t>
  </si>
  <si>
    <t>TH675</t>
  </si>
  <si>
    <t>WOS:A1995TH67500007</t>
  </si>
  <si>
    <t>Lovelock, CE; Osmond, CB; Seppelt, RD</t>
  </si>
  <si>
    <t>Photoinhibition in the Antarctic moss Grimmia antarctici Card when exposed to cycles of freezing and thawing</t>
  </si>
  <si>
    <t>PLANT CELL AND ENVIRONMENT</t>
  </si>
  <si>
    <t>Antarctic moss; Grimmia antarctici Card; photoinhibition; freezing and thawing</t>
  </si>
  <si>
    <t>ISOLATED MESOPHYLL PROTOPLASTS; CHLOROPHYLL FLUORESCENCE; PHOTOSYNTHETIC APPARATUS; THYLAKOID MEMBRANES; SCOTS PINE; DESICCATION; PLANTS; STRESS; WINTER; LIGHT</t>
  </si>
  <si>
    <t>Freezing and thawing of the endemic moss species Grimmia antarctici Card, caused photoinhibition. When snow cover was removed from moss in the field, resulting in exposure to fluctuating temperatures and light conditions, photoinhibition, measured as a reduction in the ratio of variable to maximum chlorophyll a fluorescence (F-v/F-m), was observed. The extent of photoinhibition was highly variable and appeared to be reversible during periods of warmer temperatures, A series of controlled laboratory studies found that the light conditions that prevail between freezing and thawing events influenced the recovery from photoinhibition observed during freezing and thawing, with low light conditions facilitating the greatest rates of recovery, After four cycles of freezing and thawing, recovery from photoinhibition in hydrated moss was achieved within 12 h of transfer to 5 degrees C and 15 mu mol quanta m(-2) s(-1). These results favour the hypothesis that photoinhibition observed during freezing represents a protective process involving the down-regulation of photosystem II when photosynthetic carbon assimilation is limited by low temperatures.</t>
  </si>
  <si>
    <t>JAMES COOK UNIV N QUEENSLAND,TOWNSVILLE,QLD 4811,AUSTRALIA; AUSTRALIAN NATL UNIV,RES SCH BIOL SCI,CANBERRA,ACT 2601,AUSTRALIA; AUSTRALIAN ANTARCTIC DIV,KINGSTON,TAS 7050,AUSTRALIA</t>
  </si>
  <si>
    <t>James Cook University; Australian National University; Australian Antarctic Division</t>
  </si>
  <si>
    <t>Lovelock, Catherine E/G-7370-2012; Lovelock, Catherine E./AAF-7294-2020</t>
  </si>
  <si>
    <t>Lovelock, Catherine E./0000-0002-2219-6855</t>
  </si>
  <si>
    <t>0140-7791</t>
  </si>
  <si>
    <t>PLANT CELL ENVIRON</t>
  </si>
  <si>
    <t>Plant Cell Environ.</t>
  </si>
  <si>
    <t>10.1111/j.1365-3040.1995.tb00200.x</t>
  </si>
  <si>
    <t>TK973</t>
  </si>
  <si>
    <t>WOS:A1995TK97300006</t>
  </si>
  <si>
    <t>Fox, AJ</t>
  </si>
  <si>
    <t>Using multiple data sources to enhance photogrammetry for mapping Antarctic terrain</t>
  </si>
  <si>
    <t>Extensive aerial photography cover is available for parts of the British Antarctic Territory, but the characteristics of the photography, combined with the sparsity of ground control information and rugged snow-covered terrain, make photogrammetric mapping techniques difficult to apply. This paper shows, by reference to a new 1:50,000 scale topographic map of part of the Antarctic Peninsula, how merging topographic data from various sources in a GIS environment can make photogrammetric mapping more effective. Information sources used in the map compilation include three types of aerial photography, georeferenced satellite imagery, surveyed points in a control network and satellite image-derived control points. A shape-from-shading algorithm was used to generate contours for snowfields where absence of surface detail prevented photogrammetric contouring. A horizontal and vertical accuracy of better than +/- 5 m was achieved in orientation of photography covering almost all of the map area. Such errors have allowed the construction of an accurate large-scale map for an area where previous mapping had been restricted to medium and small scales.</t>
  </si>
  <si>
    <t>Fox, AJ (corresponding author), BRITISH ANTARCTIC SURVEY,NERC,HIGH CROSS,MADINGLEY RD,CAMBRIDGE CB3 0ET,ENGLAND.</t>
  </si>
  <si>
    <t>NORWEGIAN POLAR INST</t>
  </si>
  <si>
    <t>POSTBOKS 5072 MAJORSTUA, 1330 OSLO, NORWAY</t>
  </si>
  <si>
    <t>10.1111/j.1751-8369.1995.tb00718.x</t>
  </si>
  <si>
    <t>UE163</t>
  </si>
  <si>
    <t>WOS:A1995UE16300004</t>
  </si>
  <si>
    <t>Talarico, F; Castelli, D</t>
  </si>
  <si>
    <t>Relict granulites in the Ross orogen of northern Victoria Land (Antarctica) .1. Field occurrence, petrography and metamorphic evolution</t>
  </si>
  <si>
    <t>PRECAMBRIAN RESEARCH</t>
  </si>
  <si>
    <t>Conference on the Precambrian Tectonic Evolution of East Antarctica</t>
  </si>
  <si>
    <t>OCT, 1993</t>
  </si>
  <si>
    <t>UTRECHT, NETHERLANDS</t>
  </si>
  <si>
    <t>ORTHO-PYROXENE; WILSON TERRANE; GARNET; STABILITY; MINERALS; BIOTITE; ROCKS; FE; MG</t>
  </si>
  <si>
    <t>Granulite-facies rocks occur as mappable relies in the Wilson Terrane (northern Victoria Land), the lithotectonic unit of the Cambro-Ordovician Ross orogen closest to the East Antarctic craton. Despite the widespread amphibolite-facies overprinting of Ross age, large-scale low-strain tectonic lozenges preserve a layered unit of felsic and quartz-poor garnet+orthopyroxene+/-cordierite metasedimentary granulite, with minor, metre-thick, layers of mafic two-pyroxene granulite and rare lenses of marble. Large bodies of massive enderbite are also present and locally show discordant, intrusive contacts with respect to the layered metasedimentary sequence. Mineral assemblages, reaction textures and geothermobarometric estimates in granulite rocks point to a pre-Ross decompressional evolution from higher-pressure (P=7.7+/-0.7 kbar at T=820+/-100 degrees C) to lower-pressure (6.3+/-0.4 kbar and 830+/-50 degrees C) granulite-facies conditions. Geological and petrological data suggest that the granulite-facies rocks of the Wilson Terrane form a distinct tectonometamorphic unit very similar to other Neoproterozoic granulite-facies terrains of the East Antarctic craton. In this aspect, the occurrence of granulite-rocks within the Transantarctic Mountains strongly suggests the reactivation of the palaeo-Pacific margin of East Antarctica during the Ross orogeny.</t>
  </si>
  <si>
    <t>UNIV TURIN,DIPARTIMENTO SCI MINERAL &amp; PETROL,I-10125 TURIN,ITALY</t>
  </si>
  <si>
    <t>Talarico, F (corresponding author), UNIV SIENA,DIPARTIMENTO SCI TERRA,VIA CERCHIA 3,I-53100 SIENA,ITALY.</t>
  </si>
  <si>
    <t>talarico, franco/G-9472-2012</t>
  </si>
  <si>
    <t>talarico, franco/0000-0002-7254-4301</t>
  </si>
  <si>
    <t>0301-9268</t>
  </si>
  <si>
    <t>PRECAMBRIAN RES</t>
  </si>
  <si>
    <t>Precambrian Res.</t>
  </si>
  <si>
    <t>10.1016/0301-9268(96)80996-X</t>
  </si>
  <si>
    <t>TL904</t>
  </si>
  <si>
    <t>WOS:A1995TL90400003</t>
  </si>
  <si>
    <t>Talarico, F; Borsi, L; Lombardo, B</t>
  </si>
  <si>
    <t>Relict granulites in the Ross Orogen of northern Victoria Land (Antarctica) .2. Geochemistry and palaeo-tectonic implications</t>
  </si>
  <si>
    <t>SM-ND; CHEMICAL EVOLUTION; CONTINENTAL CRUST; MOUNTAINS; GRANITE; BASALTS; SHIELD; ROCKS</t>
  </si>
  <si>
    <t>Relict granulite facies rocks of the region between Priestley and Aviator Glaciers (Wilson Terrane, Ross Orogen) comprise an older supracrustal sequence which has been intruded by meta-igneous mafic and intermediate granulites and by later synmetamorphic intrusive enderbite and charno-enderbite. The intrusive granulites show chemical patterns which are similar to the similar to 1000-Ma-old Mawson Charnockite of Mac Robertson Land. Despite significant chemical modifications which have affected most granulite rocks during the Ross amphibolite facies metamorphic overprinting, Cpx+/-Opx-bearing felsic granulites of the Campbell Glacier still retain similarities to depleted compositions. Whole-rock Sm-Nd model ages ranging between 1.8 and 2.2 Ga and comparison of the meta-igneous granulites with similar rocks of the Proterozoic mobile belts of East Antarctica support the idea that the relict granulite rocks of the Wilson Terrane represent reworked Proterozoic fragments of the East Antarctic Craton in the Early Palaeozoic Ross Orogen.</t>
  </si>
  <si>
    <t>CNR,IST GEOCRONOL &amp; GEOCHIM ISOTOP,I-56100 PISA,ITALY; CNR,CS GEODINAM CATENE COLLISIONALI,I-10125 TURIN,ITALY</t>
  </si>
  <si>
    <t>Consiglio Nazionale delle Ricerche (CNR); Consiglio Nazionale delle Ricerche (CNR)</t>
  </si>
  <si>
    <t>Talarico, F (corresponding author), UNIV SIENA,DIPARTIMENTO SCI TERRA,VIA LATERINA 8,I-53100 SIENA,ITALY.</t>
  </si>
  <si>
    <t>10.1016/0301-9268(96)80997-1</t>
  </si>
  <si>
    <t>WOS:A1995TL90400004</t>
  </si>
  <si>
    <t>Zhao, Y; Liu, XH; Song, B; Zhang, ZQ; Li, JL; Yao, YP; Wang, YB</t>
  </si>
  <si>
    <t>Constraints on the stratigraphic age of metasedimentary rocks from the Larsemann Hills, East Antarctica: Possible implications for Neoproterozoic tectonics</t>
  </si>
  <si>
    <t>PRYDZ BAY AREA; HIGH-GRADE PARAGNEISSES; GEOLOGICAL RELATIONSHIPS; SCANDINAVIAN CALEDONIDES; PRECAMBRIAN PROVENANCE; WESTERN-AUSTRALIA; ISOTOPIC EVIDENCE; DETRITAL ZIRCONS; ION MICROPROBE; RAUER-ISLANDS</t>
  </si>
  <si>
    <t>In this study we investigate crystallization ages of detrital zircon from paragneiss from the Larsemann Hills, East Antarctica, using the single zircon Pb-Pb thermal evaporation technique. The Pb-207/Pb-206 ages of eleven detrital zircons range from 1200+/-6(sigma) Ma to 766+/-12(sigma) Ma. Although these ages must be regarded as minimum crystallization ages, investigation of the U content and damage state of the internal crystal structure using fission track analysis suggests that they may approach crystallization ages. This is confirmed by zircons from a granitic orthogneiss (W20401), which show consistent radiogenic Pb ratios released during the final evaporation steps. The Pb-207/Pb-206 age of this orthogneiss is 940+/-6(sigma) Ma, similar to its whole-rock Rb-Sr isochron age of 1024+/-45(sigma) Ma (IR =0.7241+/-40). Its Sm-Nd model age (T-DM) is about 2.2 Ga. Further Sm-Nd model ages (T-DM) include 2.1 Ga for the paragneiss, and 1.6-1.7 Ga for a 0.55 Ga granite. The presented field and isotopic chronological data suggest that: (1) the 1-Ga event represents emplacement of the orthogneiss protolith, but does not necessarily involve high-grade metamorphism; (2) deposition of the paragneiss protoliths occurred during the Neoproterozoic, which suggests that accretion of the East Antarctic craton had not been completed until the early Palaeozoic; (3) deformation and granulite facies metamorphism in the region can be attributed to the similar to 0.5-Ga ('Pan-African') event.</t>
  </si>
  <si>
    <t>CHINESE ACAD SCI, INST GEOL, BEIJING 100029, PEOPLES R CHINA</t>
  </si>
  <si>
    <t>Chinese Academy of Sciences</t>
  </si>
  <si>
    <t>CHINESE ACAD GEOL SCI, INST GEOL, BAIWANZHUANG RD, BEIJING 100037, PEOPLES R CHINA.</t>
  </si>
  <si>
    <t>1872-7433</t>
  </si>
  <si>
    <t>10.1016/0301-9268(95)80005-3</t>
  </si>
  <si>
    <t>WOS:A1995TL90400005</t>
  </si>
  <si>
    <t>Dirks, PHGM; Wilson, CJL</t>
  </si>
  <si>
    <t>Crustal evolution of the East Antarctic mobile belt in Prydz Bay: Continental collision at 500 Ma?</t>
  </si>
  <si>
    <t>LARSEMANN-HILLS AREA; P-T PATH; VESTFOLD HILLS; GEOLOGICAL RELATIONSHIPS; RAUER-ISLANDS; MAFIC DYKES; TEMPERATURE; GRANULITES; ROCKS; METAMORPHISM</t>
  </si>
  <si>
    <t>The East Antarctic mobile belt as exposed in Prydz Bay presents an excellent example of a poly-metamorphic terrain where complicated high-grade structures can be grouped on the basis of lineation direction, sense of shear and metamorphic grade. In this way local intricacies resulting from truncating and interfering foliations and folds can be simplified by ordering structures with respect to their kinematic connotation. The resulting deformation scheme is simple and facilitates regional correlations, and simultaneously places metamorphic textures in a kinematic-structural background. The mobile belt in Prydz Bay is exposed along 200 km of coastline, and consists of granulite-facies gneiss in which low- to mid-crustal, compressional D-1-2 structures, and mid- to upper-crustal, extensional D-3-6 structures and related decompression-cooling textures are best explained in an exhumation model involving extensional collapse of upper crust in an overall compressional tectonic setting. This implies that compression and extension structures are genetically related. However, D-3-6 structures in the Larsemann Hills appear to have formed between 550 and 500 Ma, whilst D-2 structures in the Rauer Group have been dated at 1100-1000 Ma. Reinterpretation of the latter dates is possible, implying that most high-grade deformation in Prydz Bay is early Palaeozoic.</t>
  </si>
  <si>
    <t>UNIV UTRECHT, INST EARTH SCI, 3508 TA UTRECHT, NETHERLANDS; UNIV MELBOURNE, SCH EARTH SCI, PARKVILLE, VIC 3052, AUSTRALIA</t>
  </si>
  <si>
    <t>Utrecht University; University of Melbourne</t>
  </si>
  <si>
    <t>10.1016/0301-9268(95)00030-5</t>
  </si>
  <si>
    <t>WOS:A1995TL90400006</t>
  </si>
  <si>
    <t>Groenewald, PB; Moyes, AB; Grantham, GH; Krynauw, JR</t>
  </si>
  <si>
    <t>East Antarctic crustal evolution: Geological constraints and modelling in western Dronning Maud Land</t>
  </si>
  <si>
    <t>GRANITOIDS; AGE; LAURENTIA; HISTORY; AFRICA; ORIGIN; ROCKS</t>
  </si>
  <si>
    <t>Two geological provinces of western Dronning Maud Land provide constraints which allow preliminary modelling of crustal evolution in this part of East Antarctica. The Grunehogna province comprises a 3000 Ma granitic basement overlain by a 1000 Ma sequence of sedimentary and volcanic rocks which accumulated in a foreland basin. Juxtaposed with this cratonic province is the Mesoproterozoic Maud orogenic belt. The H.U, Sverdrupfjella portion of this belt consists of two lithostratigraphic assemblages: (i) adjacent to the suture are amphibolite facies calc-alkaline metavolcanic rocks suggesting a volcanic are environment; (ii) further to the east and southeast are granulite facies para- and ortho-gneisses compatible with a retro-arc marginal basin heritage. Both assemblages were intruded by Proterozoic and lower Phanerozoic granitoids and provide evidence of two distinct major events in the orogenic history. In the eastern assemblage, the first event (1200-900 Ma) involved metamorphism with initial high pressures (12-15 kbar, 750 degrees C) followed by decompression and thermal relaxation (8 kbar, 850 degrees C), a path attributed to continental collision with deep burial of a marginal basin characterised by an elevated geotherm. The second event (similar to 500 Ma), also under medium- to high-grade metamorphic conditions (similar to 600 degrees C, 5-6 kbar), caused tectonic inversion of the metamorphic profile by thrusting followed by rapid uplift and exhumation. Tectonothermal overprinting of the Maud Belt and folding of the 1000 Ma supracrustal sequence near boundaries between the cratonic and orogenic terrains suggest that a Cambrian-Ordovician suture is close to (within?) the 1000 Ma belt. Geological correlation of the two Antarctic provinces with those in southeastern Africa identifies this area as a portion of the Kalahari Craton detached during Gondwana break-up. Similar overprinting of the Proterozoic belts in Africa, such as the Mozambique belt, suggests that these zones of crustal disequilibrium were the loci of repeated continental break-up and convergence.</t>
  </si>
  <si>
    <t>UNIV WITWATERSRAND,BERNARD PRICE INST,JOHANNESBURG,SOUTH AFRICA; UNIV PRETORIA,DEPT GEOL,PRETORIA 0002,SOUTH AFRICA</t>
  </si>
  <si>
    <t>University of Witwatersrand; University of Pretoria</t>
  </si>
  <si>
    <t>Groenewald, PB (corresponding author), UNIV NATAL,DEPT GEOL,PRIVATE BAG X01,SCOTTSVILLE 3209,SOUTH AFRICA.</t>
  </si>
  <si>
    <t>Moyes, Andrew B/J-3339-2016; Grantham, Geoffrey/M-8637-2014</t>
  </si>
  <si>
    <t>Grantham, Geoffrey/0000-0001-9862-0547</t>
  </si>
  <si>
    <t>10.1016/0301-9268(95)00032-1</t>
  </si>
  <si>
    <t>WOS:A1995TL90400008</t>
  </si>
  <si>
    <t>FRIEDMAN, PD</t>
  </si>
  <si>
    <t>EAST-BASE-HISTORIC-MONUMENT, STONINGTON-ISLAND ANTARCTIC-PENINSULA, PT-1, A GUIDE FOR MANAGEMENT, PT-2, DESCRIPTION OF THE CULTURAL RESOURCES AND RECOMMENDATIONS - SPUDE,CH, SPUDE,RL</t>
  </si>
  <si>
    <t>PUBLIC HISTORIAN</t>
  </si>
  <si>
    <t>FRIEDMAN, PD (corresponding author), FED ENERGY REGULATORY COMMISS,WASHINGTON,DC, USA.</t>
  </si>
  <si>
    <t>UNIV CALIF PRESS</t>
  </si>
  <si>
    <t>BERKELEY</t>
  </si>
  <si>
    <t>JOURNALS DEPT 2120 BERKELEY WAY, BERKELEY, CA 94720</t>
  </si>
  <si>
    <t>0272-3433</t>
  </si>
  <si>
    <t>PUBL HISTORIAN</t>
  </si>
  <si>
    <t>Public Hist.</t>
  </si>
  <si>
    <t>History</t>
  </si>
  <si>
    <t>QH060</t>
  </si>
  <si>
    <t>WOS:A1995QH06000021</t>
  </si>
  <si>
    <t>REBEYROL, Y</t>
  </si>
  <si>
    <t>ANTARCTIC VESTIGES</t>
  </si>
  <si>
    <t>RECHERCHE</t>
  </si>
  <si>
    <t>SOC ED SCIENTIFIQUES</t>
  </si>
  <si>
    <t>PARIS 06</t>
  </si>
  <si>
    <t>57 RUE DE SEINE, 75280 PARIS 06, FRANCE</t>
  </si>
  <si>
    <t>0029-5671</t>
  </si>
  <si>
    <t>Recherche</t>
  </si>
  <si>
    <t>TH479</t>
  </si>
  <si>
    <t>WOS:A1995TH47900019</t>
  </si>
  <si>
    <t>HEUSSER, CJ</t>
  </si>
  <si>
    <t>PALEOECOLOGY OF A DONATIA-ASTELIA CUSHION BOG, MAGELLANIC MOORLAND-SUB-ANTARCTIC EVERGREEN FOREST TRANSITION, SOUTHERN TIERRA-DEL-FUEGO, ARGENTINA</t>
  </si>
  <si>
    <t>CHILEAN CHANNELS; VEGETATION; CLIMATE; HISTORY; BEETLE; POLLEN; CHILOE</t>
  </si>
  <si>
    <t>Cushion bogs are an integral feature of Magellanic Moorland of subantarctic, southernmost Chile (48-56 degrees S). The palaeoecology of an outlying cushion-type bog at Bahia Moat, located in moorland-forest vegetation on the southeastern coast of Argentine Tierra del Fuego, traces the 7000 yr development of the site, local and surrounding vegetational history, and palaeoclimate. Pollen and spore stratigraphy indicates that cushion plants, Donatia and Astelia, characterized the bog over the past 2600 yr. Regional vegetation became forest-dominated after 4750 yr BP, following displacement of open communities of Gramineae and Compositae by the evergreens Nothofagus betuloides and Drimys winteri. Increased precipitation/evaporation ratios in effect during the late Holocene were coupled with lower temperatures, contrasting less humid, moderated conditions with high fire incidence prevailing early in the bog record.</t>
  </si>
  <si>
    <t>10.1016/0034-6667(95)00004-2</t>
  </si>
  <si>
    <t>TK117</t>
  </si>
  <si>
    <t>WOS:A1995TK11700013</t>
  </si>
  <si>
    <t>MERVIS, J</t>
  </si>
  <si>
    <t>POLAR RESEARCH - PRESSURE ON BUDGET TRIGGERS REVIEW OF ANTARCTIC PROGRAM</t>
  </si>
  <si>
    <t>10.1126/science.270.5241.1433</t>
  </si>
  <si>
    <t>TH375</t>
  </si>
  <si>
    <t>WOS:A1995TH37500014</t>
  </si>
  <si>
    <t>Pinglot, JF; Pourchet, M</t>
  </si>
  <si>
    <t>Radioactivity measurements applied to glaciers and lake sediments</t>
  </si>
  <si>
    <t>radioactivity measurements; glaciers; lake sediments</t>
  </si>
  <si>
    <t>ACCELERATOR MASS-SPECTROMETRY; SELF-ABSORPTION CORRECTIONS; PHOTON ANALYSIS; HALF-LIFE; PB-210; ACCUMULATION; SAMPLES; SI-32; GREENLAND; CAMEROON</t>
  </si>
  <si>
    <t>The behaviour of glaciers, polar ice-caps and lakes can be studied by means of natural and artificial radioactivity measurements conducted on snow (Alps, Arctic and Antarctic) and sediments samples. The nuclear decay of elements (Pb-210 and U-238 filiation products) and nuclear events (atmospheric thermonuclear tests: 1954 and 1962-63; Chernobyl accident: 1986) allow an absolute dating of corresponding layers. These determinations need radiochemical separations (electro-plating, ion exchange filters), followed by ultra low level alpha and gamma spectrometries, or beta counting (Cs-137, Sr-90). The high purity - N type - germanium detector (Compton-suppressed) allows the Pb-210 analysis at 46.52 keV, enabling a direct comparison with Po-210 alpha spectrometry. Typical applications concern primarily dating, and the determination of mean annual accumulation rates of glaciers, sedimentation rate and mixing time in lakes, with their associated spatio-temporal variations. These measurements give access to the global fallouts of radionuclides and to meteorological parameters: air to snow (or sediment) transfer, deposition processes and atmospheric circulation.</t>
  </si>
  <si>
    <t>Pinglot, JF (corresponding author), CNRS,LAB GLACIOL &amp; GEOPHYS ENVIRONNEMENT,BP 96,F-38402 ST MARTIN DHERES,FRANCE.</t>
  </si>
  <si>
    <t>1-6</t>
  </si>
  <si>
    <t>10.1016/0048-9697(95)04779-4</t>
  </si>
  <si>
    <t>TN644</t>
  </si>
  <si>
    <t>WOS:A1995TN64400025</t>
  </si>
  <si>
    <t>ROHANI, P; RUXTON, GD</t>
  </si>
  <si>
    <t>SPATIAL DYNAMICS AND CHAOS</t>
  </si>
  <si>
    <t>MATHEMATICAL-MODELS; MIGRATION; STABILITY; SYSTEMS</t>
  </si>
  <si>
    <t>BIOMATH &amp; STAT SCOTLAND,EDINBURGH EH9 3JZ,MIDLOTHIAN,SCOTLAND</t>
  </si>
  <si>
    <t>James Hutton Institute</t>
  </si>
  <si>
    <t>ROHANI, P (corresponding author), BRITISH ANTARCTIC SURVEY,SEA MAMMAL RES UNIT,HIGH CROSS,MADINGLEY RD,CAMBRIDGE CB3 0ET,ENGLAND.</t>
  </si>
  <si>
    <t>rohani, pejman/0000-0002-7221-3801</t>
  </si>
  <si>
    <t>10.1016/S0169-5347(00)89201-0</t>
  </si>
  <si>
    <t>TF925</t>
  </si>
  <si>
    <t>WOS:A1995TF92500012</t>
  </si>
  <si>
    <t>Holasteroid Echinoids .2. The genus Pourtalesia</t>
  </si>
  <si>
    <t>SEA</t>
  </si>
  <si>
    <t>Nine species of sea urchins of the genus Pourtalesia including a new species from the Antarctic are identified from the samples made by the Institute of Oceanology (Moscow). In addition to that, five species are not identified and seem to be new. P. laguncula beringiana is considered as a separate species. The analysis of literary data shows the incorrect identification of P. miranda from the northern Atlantic and P. tanneri from the northern Pacific. P. aff. alcocki is recorded from the northern Atlantic. Probably, Antarctic P. hispida occurs in this region. A key is given to the species of Pourtalesia.</t>
  </si>
  <si>
    <t>TQ908</t>
  </si>
  <si>
    <t>WOS:A1995TQ90800006</t>
  </si>
  <si>
    <t>Bevan, RM; Butler, PJ; Woakes, AJ; Prince, PA</t>
  </si>
  <si>
    <t>The energy expenditure of free-ranging black-browed albatrosses</t>
  </si>
  <si>
    <t>WANDERING ALBATROSSES; HEART-RATE; DIOMEDEA-EXULANS; AYTHYA-FULIGULA; HEADED ALBATROSSES; SATELLITE TRACKING; DIVING BEHAVIOR; SOUTH GEORGIA; TUFTED DUCKS; ENERGETICS</t>
  </si>
  <si>
    <t>As heart rate Vk) can be used to determine the energy expenditure of black-browed albatrosses (Diomedea melanophrys) (Bevan et al. 1994), data loggers - recording f(H) and abdominal temperature (T-ab) - were implanted into free-ranging black-browed albatrosses breeding at South Georgia. Five birds also had salt water switches (sws) attached to one leg to record when the birds were on the water, and two others had satellite transmitters attached to their back to determine the birds' position at sea. The birds were released into their natural environment and recaptured, on average, 23 days later when the data loggers were removed. The f(H) data were then converted into estimates of energy expenditure (EE) using a previously derived equation. The mean EE during incubation and brooding were 2.22 and 2.42 W kg(-1), respectively. When the birds were foraging at sea, EE increased to between 4.63 and 5.80 W kg(-1), depending on the phase of the reproductive cycle. As the birds spent approximately the same length of time at the nest and at sea during incubation and brooding, the overall mean EE during these phases were 3.63 and 3.54 W kg(-1) respectively. These rates are significantly lower than that during the chick-rearing phase when a high level of foraging EE is maintained almost continuously. By combining information from the sws with the f(H) data, it was possible to determine the EE of the birds when on the water (5.77 W kg(-1)) and when flying (6.21 W kg(-1)). These values are approximately twice the estimated basal metabolic rate (BMR) for the species. The energy costs of flight are half previous values, estimated using the doubly labelled water technique, because of the previous assumption that birds on the water have an EE equivalent to BMR. When the birds were on the nest, T-ab was 39.3 +/- 0.4 degrees C and this changed very little with time. However, when they were at sea, T-ab showed large variations, depending on the behaviour of the bird. Information from the sws indicated that all large drops (&gt; 0.5 degrees C) in T-ab occurred when the birds were on water. The mean minimum value reached was 32.5 +/- 2.0 degrees C. It is likely that ingestion of prey or water are the major causes of this decrease. This is the first study to have used f(H) extensively to determine the EE of a free-ranging marine bird. The advantages of using this technique are that data can be obtained over long durations with high resolution, permitting the EE Of different activities to be estimated.</t>
  </si>
  <si>
    <t>Bevan, RM (corresponding author), UNIV BIRMINGHAM, SCH BIOL SCI, POB 363, BIRMINGHAM B15 2TT, W MIDLANDS, ENGLAND.</t>
  </si>
  <si>
    <t>Woakes, Anthony/JYD-0387-2024</t>
  </si>
  <si>
    <t>NOV 29</t>
  </si>
  <si>
    <t>10.1098/rstb.1995.0146</t>
  </si>
  <si>
    <t>TL075</t>
  </si>
  <si>
    <t>WOS:A1995TL07500002</t>
  </si>
  <si>
    <t>Parthiban, S</t>
  </si>
  <si>
    <t>Pioneers of ozone study bag chemistry Nobel</t>
  </si>
  <si>
    <t>CURRENT SCIENCE</t>
  </si>
  <si>
    <t>News Item</t>
  </si>
  <si>
    <t>STRATOSPHERIC OZONE; ANTARCTIC OZONE; DEPLETION; CHLORINE; CHLOROFLUOROCARBONS; DESTRUCTION; ATMOSPHERE; NITROGEN; IMPACT; CLOUD</t>
  </si>
  <si>
    <t>Parthiban, S (corresponding author), INDIAN INST SCI,DEPT AEROSP ENGN,BANGALORE 560012,KARNATAKA,INDIA.</t>
  </si>
  <si>
    <t>CURRENT SCIENCE ASSN</t>
  </si>
  <si>
    <t>BANGALORE</t>
  </si>
  <si>
    <t>C V RAMAN AVENUE, PO BOX 8005, BANGALORE 560 080, INDIA</t>
  </si>
  <si>
    <t>0011-3891</t>
  </si>
  <si>
    <t>CURR SCI INDIA</t>
  </si>
  <si>
    <t>Curr. Sci.</t>
  </si>
  <si>
    <t>NOV 25</t>
  </si>
  <si>
    <t>TP845</t>
  </si>
  <si>
    <t>WOS:A1995TP84500001</t>
  </si>
  <si>
    <t>ALLAKHVERDOV, A</t>
  </si>
  <si>
    <t>RUSSIA - ANTARCTIC RESEARCH SHIP NARROWLY SAVED</t>
  </si>
  <si>
    <t>NOV 24</t>
  </si>
  <si>
    <t>10.1126/science.270.5240.1290</t>
  </si>
  <si>
    <t>TF899</t>
  </si>
  <si>
    <t>WOS:A1995TF89900011</t>
  </si>
  <si>
    <t>DWYER, GS; CRONIN, TM; BAKER, PA; RAYMO, ME; BUZAS, JS; CORREGE, T</t>
  </si>
  <si>
    <t>NORTH-ATLANTIC DEEP-WATER TEMPERATURE-CHANGE DURING LATE PLIOCENE AND LATE QUATERNARY CLIMATIC CYCLES</t>
  </si>
  <si>
    <t>DEEP-OCEAN CIRCULATION; EUSTATIC SEA-LEVEL; OSTRACODES; RATES; WATER; MODE</t>
  </si>
  <si>
    <t>Variations in the ratio of magnesium to calcium (Mg/Ca) in fossil ostracodes from Deep Sea Drilling Project Site 607 in the deep North Atlantic show that the change in bottom water temperature during late Pliocene 41,000-year obliquity cycles averaged 1,5 degrees C between 3.2 and 2.8 million years ago (Ma) and increased to 2.3 degrees C between 2.8 and 2.3 Ma, coincidentally with the intensification of Northern Hemisphere glaciation. During the last two 100,000-year glacial-to-interglacial climatic cycles of the Quaternary, bottom water temperatures changed by 4.5 degrees C. These results show that glacial deepwater cooling has intensified since 3.2 Ma, most likely as the result of progressively diminished deepwater production in the North Atlantic and of the greater influence of Antarctic bottom water in the North Atlantic during glacial periods. The ostracode Mg/Ca data also allow the direct determination of the temperature component of the benthic foraminiferal oxygen isotope record from Site 607, as well as derivation of a hypothetical sea-level curve for the late Pliocene and late Quaternary. The effects of dissolution on the Mg/Ca ratios of ostracode shells appear to have been minimal.</t>
  </si>
  <si>
    <t>DUKE UNIV, DEPT GEOL, DURHAM, NC 27708 USA; US GEOL SURVEY, PALEONTOL &amp; STRATIG BRANCH, RESTON, VA 22092 USA; MIT, DEPT EARTH ATMOSPHER &amp; PLANETARY SCI, CAMBRIDGE, MA 02139 USA; UNIV VERMONT, DEPT MATH &amp; STAT, BURLINGTON, VT 05051 USA; UNIV BORDEAUX 1, DEPT GEOL &amp; OCEANOG, BORDEAUX, FRANCE</t>
  </si>
  <si>
    <t>Duke University; United States Department of the Interior; United States Geological Survey; Massachusetts Institute of Technology (MIT); University of Vermont; Universite de Bordeaux</t>
  </si>
  <si>
    <t>Raymo, Maureen E/A-1270-2012</t>
  </si>
  <si>
    <t>10.1126/science.270.5240.1347</t>
  </si>
  <si>
    <t>WOS:A1995TF89900035</t>
  </si>
  <si>
    <t>DRINKWATER, MR; HOSSEINMOSTAFA, R; GOGINENI, P</t>
  </si>
  <si>
    <t>C-BAND BACKSCATTER MEASUREMENTS OF WINTER SEA-ICE IN THE WEDDELL-SEA, ANTARCTICA</t>
  </si>
  <si>
    <t>During the 1992 Winter Weddell Gyre Study, a C-band scatterometer was used from the German ice-breaker R/V Polarstern to obtain detailed shipborne measurement scans of Antarctic sea-ice. The frequency-modulated continuous-wave (FM-CW) radar operated at 4.3 GHz and acquired like- (VV) and cross-polarization (HV) data at a variety of incidence angles (10-75 degrees). Calibrated backscatter data were recorded for several ice types as the icebreaker crossed the Weddell Sea and detailed measurements were made of corresponding snow and sea-ice characteristics at each measurement site, together with meteorological information, radiation budget and oceanographic data. The primary scattering contributions under cold winter conditions arise from the air/snow and snow/ice interfaces. Observations indicate some similarities with Arctic sea-ice scattering signatures, although the main difference is generally lower mean backscattering coefficients in the Weddell Sea. This is due to the younger mean ice age and thickness, and correspondingly higher mean salinities. In particular, smooth white ice found in 1992 in divergent areas within the Weddell Gyre ice pack was generally extremely smooth and undeformed. Comparisons of held scatterometer data with calibrated 20-26 degrees incidence ERS-1 radar image data show close correspondence, and indicate that rough Antarctic first-year and older second-year ice forms do not produce as distinctively different scattering signatures as observed in the Arctic. Thick deformed first-year and second-year ice on the other hand are clearly discriminated from younger undeformed ice, thereby allowing successful separation of thick and thin ice. Time-series data also indicate that C-band is sensitive to changes in snow and ice conditions resulting from atmospheric and oceanographic forcing and the local heat flux environment. Variations of several dB in 45 degrees incidence backscatter occur in response to a combination of thermally-regulated parameters including sea-ice brine volume, snow and ice complex dielectric properties, and snow physical properties.</t>
  </si>
  <si>
    <t>UNIV KANSAS,CTR RES INC,RADAR SYST &amp; REMOTE SENSING LAB,LAWRENCE,KS 66045; CALTECH,JET PROP LAB,PASADENA,CA 91109</t>
  </si>
  <si>
    <t>University of Kansas; California Institute of Technology; National Aeronautics &amp; Space Administration (NASA); NASA Jet Propulsion Laboratory (JPL)</t>
  </si>
  <si>
    <t>Drinkwater, Mark/C-2478-2011</t>
  </si>
  <si>
    <t>Drinkwater, Mark/0000-0002-9250-3806</t>
  </si>
  <si>
    <t>TAYLOR &amp; FRANCIS LTD LONDON</t>
  </si>
  <si>
    <t>NOV 20</t>
  </si>
  <si>
    <t>10.1080/01431169508954635</t>
  </si>
  <si>
    <t>TH689</t>
  </si>
  <si>
    <t>WOS:A1995TH68900011</t>
  </si>
  <si>
    <t>VIEHOFF, T; LI, A</t>
  </si>
  <si>
    <t>ICEBERG OBSERVATIONS AND ESTIMATION OF SUBMARINE RIDGES IN THE WESTERN WEDDELL-SEA</t>
  </si>
  <si>
    <t>ICE</t>
  </si>
  <si>
    <t>A number of small patches of relatively high temperatures and low reflectances were observed in the western and south-western Weddell Sea between October 1991 and February 1994 by aid of Advanced Very High Resolution Radiometer (AVHRR) images. From ERS-1 Synthetic Aperture Radar (SAR) data acquired during the same period these patches could be identified as high backscatter areas in the lee of small icebergs. Most of the icebergs were grounded for the entire period of observation. North of the icebergs a number of extended bands (&gt; 100 km) of high backscatter and low reflectance were detected in most of the images. These bands demonstrate the effect of the icebergs as fixed barriers on the drifting ice cover creating a perturbation in the lee of the barriers. The combination of SAR data, AVHRR data and the Argos tracked buoys shows a very homogenous behaviour of the ice cover on the continental shelf with strong tidal component and low large scale shear activities. From the analysis of the shadows created by the tabular icebergs a rough estimation of the heights of the icebergs and the corresponding draughts could be made, which were then used for an estimation of the submarine topography responsible for the grounding of the icebergs. These indirect measurements are the first ones made on the continental shelf off the Antarctic Peninsula. They indicate a submarine ridge of about 150 to 300 m water depth nearly perpendicular to the coastline at about 70 degrees 45'S between 56 degrees 30'W and 58 degrees 30'W.</t>
  </si>
  <si>
    <t>VIEHOFF, T (corresponding author), ALFRED WEGENER INST POLAR &amp; MARINE RES, AM HANDELSHAFEN 12, D-27570 BREMERHAVEN, GERMANY.</t>
  </si>
  <si>
    <t>10.1080/01431169508954636</t>
  </si>
  <si>
    <t>WOS:A1995TH68900012</t>
  </si>
  <si>
    <t>THOMAS, JP; TURNER, J; LACHLANCOPE, TA; CORCORAN, G</t>
  </si>
  <si>
    <t>HIGH-RESOLUTION OBSERVATIONS OF WEDDELL SEA-SURFACE CURRENTS USING ERS-1 SAR SEA-ICE MOTION VECTORS</t>
  </si>
  <si>
    <t>CIRCULATION; WATER; GYRE</t>
  </si>
  <si>
    <t>Two areas of the Weddell Sea, one in the south and one in the west, were chosen for a preliminary investigation of sea-ice motion tracking from ERS-1 Synthetic Aperture Radar (SAR) images during the Austral summer. Only a small number of images were processed, so a manual tracking method was used. In the 3-day period between SAR images the atmosphere warmed near the surface, which led to significant changes in radar backscatter from, and thus in contrast between, ice flees and the areas between them. It was therefore not always possible to track features from one image to the next. The tracked features were clearly identified in images which were sub-sampled at one-sixteenth of the full resolution available. In the southern Weddell Sea images, many large floes were present which allowed a quite detailed pattern of the surface water circulation to be mapped as the ice motion was predominantly forced by the ocean currents during a period of low surface wind speeds. The observed circulation pattern agreed well with previous observations from hydrographic surveys in this area north of the Filchner Ice Shelf. In the western Weddell Sea images good tracers were hard to find, but it was still possible to detect the edge of the western boundary current of the Weddell Gyre. Continuous monitoring of sea-ice motion in these two areas using SAR imagery could be a useful means of detecting changes in surface water how which may be linked to the rate of formation of Antarctic bottom water.</t>
  </si>
  <si>
    <t>THOMAS, JP (corresponding author), BRITISH ANTARCTIC SURVEY,MADINGLEY RD,CAMBRIDGE CB3 0ET,ENGLAND.</t>
  </si>
  <si>
    <t>Turner, John/0000-0002-6111-5122</t>
  </si>
  <si>
    <t>10.1080/01431169508954637</t>
  </si>
  <si>
    <t>WOS:A1995TH68900013</t>
  </si>
  <si>
    <t>WETZEL, G; VONCLARMANN, T; OELHAF, H; FISCHER, H</t>
  </si>
  <si>
    <t>VERTICAL PROFILES OF N2O5 ALONG WITH CH4, N2O, AND H2O IN THE LATE ARCTIC WINTER RETRIEVED FROM MIPAS-B INFRARED LIMB EMISSION MEASUREMENTS</t>
  </si>
  <si>
    <t>HIGH-LATITUDE STRATOSPHERE; ABSORPTION CROSS-SECTIONS; REACTIVE NITROGEN; VOLCANIC AEROSOLS; ANTARCTIC OZONE; SPECTRA; MODEL; HNO3</t>
  </si>
  <si>
    <t>Vertical profiles of N2O5, CH4, N2O, and H2O inside the arctic vortex were retrieved from nighttime infrared limb emission spectra obtained during a flight of the Michelson interferometer for passive atmospheric sounding, balloonborne version (MIPAS-B) Fourier spectrometer from Kiruna (Sweden, 68 degrees N) on March 14/15, 1992, as part of the European Arctic Stratospheric Ozone Experiment. Spectra were analyzed by a nonlinear multiparameter least squares fitting procedure in combination with an onion-peeling retrieval algorithm. The N2O5 results were derived from the intensity of the via band near 8 mu m. These data represent the first ever reported N2O5 profile inside the polar vortex. Between 21.5 and 31.7 km altitude, N2O5 mixing ratios from 0.38 to 0.74 parts per billion by volume (ppbv) were inferred. Below 21.5 km there is a steep decrease in the mixing ratio toward values lower than 0.07 ppbv at 18.9 and 16.1 km. This discontinuity in the vertical profile correlates in altitude with the bulk of the Pinatubo aerosol layer inside the arctic vortex. N2O5 concentrations are calculated as a function of time since local sunset by using initial NO2 concentrations, O-3 concentrations, aerosol surface area densities, and reaction rate coefficients, as found in the literature; calculated N2O5 concentrations are consistent with the MIPAS results. These suggest efficient heterogeneous hydrolysis of N2O5 having taken place on sulphate aerosol particles. Retrieved CH4 and N2O profiles reflect the subsided polar vortex air.</t>
  </si>
  <si>
    <t>WETZEL, G (corresponding author), UNIV KARLSRUHE, FORSCHUNGSZENTRUM KARLSRUHE, INST METEOROL &amp; KLIMAFORSCH, POB 3640, D-76021 KARLSRUHE, GERMANY.</t>
  </si>
  <si>
    <t>Oelhaf, Hermann A/A-7895-2013; Wetzel, Gerald/A-7065-2013; von Clarmann, Thomas/A-7287-2013</t>
  </si>
  <si>
    <t>Wetzel, Gerald/0000-0002-6671-0297;</t>
  </si>
  <si>
    <t>10.1029/95JD02344</t>
  </si>
  <si>
    <t>TF791</t>
  </si>
  <si>
    <t>WOS:A1995TF79100037</t>
  </si>
  <si>
    <t>SHIN, J; SEO, Y; RHO, JR; BAEK, E; KWON, BM; JEONG, TS; BOK, SH</t>
  </si>
  <si>
    <t>SUBERITENONE-A AND SUBERITENONE-B - SESTERTERPENOIDS OF AN UNPRECEDENTED SKELETAL CLASS FROM THE ANTARCTIC SPONGE SUBERITES SP</t>
  </si>
  <si>
    <t>JOURNAL OF ORGANIC CHEMISTRY</t>
  </si>
  <si>
    <t>ESTER TRANSFER PROTEIN; LIPOPROTEIN; CHOLESTEROL; DEFICIENCY; PLASMA</t>
  </si>
  <si>
    <t>Suberitenones A (1) and B (2), sesterterpenoids of an unprecedented skeletal class, have been isolated from the Antarctic sponge Suberites sp. Structures of these compounds have been determined by combined spectral and chemical studies. Absolute stereochemistry has been assigned on the basis of a combination of the Kusumi and Kakisawa modification of Mosher's method and CD measurement, Suberitenone B inhibited the cholesteryl ester transfer protein (CETP), which mediates the transfer of cholesteryl ester and triglyceride between high-density lipoproteins and low-density lipoproteins, In addition, suberitenone A has been chemically transformed to suberiquinol (10), a hydroquinone derivative.</t>
  </si>
  <si>
    <t>KOREA RES INST BIOSCI &amp; BIOTECHNOL,TAEJON 305606,SOUTH KOREA</t>
  </si>
  <si>
    <t>Korea Research Institute of Bioscience &amp; Biotechnology (KRIBB)</t>
  </si>
  <si>
    <t>SHIN, J (corresponding author), KOREA OCEAN RES &amp; DEV INST,MARINE NAT PROD CHEM LAB,ANSAN POB 29,SEOUL 425600,SOUTH KOREA.</t>
  </si>
  <si>
    <t>PO BOX 57136, WASHINGTON, DC 20037-0136</t>
  </si>
  <si>
    <t>0022-3263</t>
  </si>
  <si>
    <t>J ORG CHEM</t>
  </si>
  <si>
    <t>J. Org. Chem.</t>
  </si>
  <si>
    <t>NOV 17</t>
  </si>
  <si>
    <t>10.1021/jo00128a034</t>
  </si>
  <si>
    <t>TF699</t>
  </si>
  <si>
    <t>WOS:A1995TF69900034</t>
  </si>
  <si>
    <t>PEEL, DA</t>
  </si>
  <si>
    <t>ICE CORES - PROFILES OF THE PAST</t>
  </si>
  <si>
    <t>PEEL, DA (corresponding author), BRITISH ANTARCTIC SURVEY, NERC, HIGH CROSS, MADINGLEY RD, CAMBRIDGE CB3 0ET, ENGLAND.</t>
  </si>
  <si>
    <t>NOV 16</t>
  </si>
  <si>
    <t>10.1038/378234a0</t>
  </si>
  <si>
    <t>TE858</t>
  </si>
  <si>
    <t>WOS:A1995TE85800025</t>
  </si>
  <si>
    <t>KNAPP, S</t>
  </si>
  <si>
    <t>ARCTIC AND ANTARCTIC - TAYLOR,B</t>
  </si>
  <si>
    <t>KNAPP, S (corresponding author), NAT HIST MUSEUM, DEPT BOT, CROMWELL RD, LONDON SW7 5BD, ENGLAND.</t>
  </si>
  <si>
    <t>WOS:A1995TE85800095</t>
  </si>
  <si>
    <t>Detrich, HW; Cocca, E; RatnayakeLecamwasam, M; Parker, SK; Camardella, L; Ciaramella, M; diPrisco, G</t>
  </si>
  <si>
    <t>beta-globin gene deletion in the hemoglobinless Antarctic icefishes.</t>
  </si>
  <si>
    <t>BLOOD</t>
  </si>
  <si>
    <t>NORTHEASTERN UNIV,BOSTON,MA 02115; CHILDRENS HOSP,BOSTON,MA; CNR,I-80125 NAPLES,ITALY</t>
  </si>
  <si>
    <t>Northeastern University; Harvard University; Boston Children's Hospital; Consiglio Nazionale delle Ricerche (CNR)</t>
  </si>
  <si>
    <t>Ciaramella, Maria/O-1152-2015</t>
  </si>
  <si>
    <t>Ciaramella, Maria/0000-0003-1583-1694</t>
  </si>
  <si>
    <t>W B SAUNDERS CO</t>
  </si>
  <si>
    <t>PHILADELPHIA</t>
  </si>
  <si>
    <t>INDEPENDENCE SQUARE WEST CURTIS CENTER, STE 300, PHILADELPHIA, PA 19106-3399</t>
  </si>
  <si>
    <t>0006-4971</t>
  </si>
  <si>
    <t>Blood</t>
  </si>
  <si>
    <t>NOV 15</t>
  </si>
  <si>
    <t>Hematology</t>
  </si>
  <si>
    <t>TH910</t>
  </si>
  <si>
    <t>WOS:A1995TH91002572</t>
  </si>
  <si>
    <t>VIHMA, T</t>
  </si>
  <si>
    <t>SUBGRID PARAMETERIZATION OF SURFACE HEAT AND MOMENTUM FLUXES OVER POLAR OCEANS</t>
  </si>
  <si>
    <t>ATMOSPHERIC BOUNDARY-LAYER; MARGINAL ICE-ZONE; EFFECTIVE ROUGHNESS LENGTHS; ANTARCTIC SEA ICE; GULF-STREAM; TRANSFER-COEFFICIENTS; CANADIAN ARCHIPELAGO; DRAG COEFFICIENT; COASTAL POLYNYAS; ENERGY EXCHANGE</t>
  </si>
  <si>
    <t>The parameterization of heat and momentum fluxes over a heterogeneous surface consisting of sea ice and large areas of open ocean (polynyas) has been studied. Various theories required to calculate grid-averaged fluxes are discussed, and a two-dimensional mesoscale boundary layer model has been applied to simulate the flow and heat exchange processes inside a single grid element of a hypothetical atmospheric general circulation model. The theories are compared with model results. Considering the surface fluxes of sensible and latent heat, a mosaic method, based on the use of estimates for local surface temperature, air temperature, specific humidity, and wind speed over the ice-covered and ice-free parts of the grid square, performed well in the comparison. Parameterizing the net longwave radiation, an estimate for the subgrid distribution of cloudiness was useful. Parameterization of surface momentum flux seemed to be most reasonable on the basis of the surface pressure field and a geostrophic drag coefficient depending on the air-surface temperature difference.</t>
  </si>
  <si>
    <t>HELSINKI UNIV, DEPT GEOPHYS, POB 4, SF-00014 HELSINKI, FINLAND.</t>
  </si>
  <si>
    <t>Vihma, Timo/ABC-9771-2020</t>
  </si>
  <si>
    <t>C11</t>
  </si>
  <si>
    <t>10.1029/95JC02498</t>
  </si>
  <si>
    <t>TF782</t>
  </si>
  <si>
    <t>WOS:A1995TF78200006</t>
  </si>
  <si>
    <t>WATKINS, AB; SIMMONDS, I</t>
  </si>
  <si>
    <t>SENSITIVITY OF NUMERICAL PROGNOSES TO ANTARCTIC SEA-ICE DISTRIBUTION</t>
  </si>
  <si>
    <t>CIRCULATION; WINTER; LEADS; MODEL; HEAT</t>
  </si>
  <si>
    <t>To examine the effect of Antarctic sea ice concentration upon the atmosphere on synoptic timescales, a general circulation model was used hi conjunction with the Australian Bureau of Meteorology's Global Assimilation and Prediction system analyses and the Defense Meteorological Satellite Program's Special Sensor Microwave/Imager sea ice data to perform a suite of 5-day forecasts. As well as using a generic July sea ice concentration, further experiments were conducted with 0, 10, 25, 50, 80, and 100% sea ice concentrations. The 100% forecast was used as the control. Results show that the central pressure, structure and tracks of individual cyclones are sensitive to the ''switch on'' of different. sea ice conditions. Composites of all forecasts made with each concentration showed considerable and statistically significant anomalies in the surface temperatures and turbulent heat fluxes over the sea ice. The magnitudes of these changes varied monotonically with the area of open water. The largest changes were simulated closest to the coast for all concentrations, except for the generic July sea ice run, which displayed maxima over the outer pack. Significant westerly anomalies were also induced over the ice in all cases. Mean sea level pressure (MSLP) anomalies occurred in all forecasts. Again, the generic July sea ice run displayed a distribution of the MSLP anomaly different from all other runs, with maxima occurring in the central to outer pack. All other forecasts displayed maxima at the coast. These results suggest that sea ice concentration induces anomalies in the atmospheric parameters in timescales of less than 5 days. Further, use of a realistic distribution of sea-ice concentration produces results distinct from the constant concentration forecasts. Hence it is suggested that real-time Antarctic sea ice data may be of considerable benefit to numerical weather prediction and analysis.</t>
  </si>
  <si>
    <t>WATKINS, AB (corresponding author), UNIV MELBOURNE, SCH EARTH SCI, PARKVILLE, VIC 3052, AUSTRALIA.</t>
  </si>
  <si>
    <t>Simmonds, Ian/0000-0002-4479-3255</t>
  </si>
  <si>
    <t>10.1029/95JC02581</t>
  </si>
  <si>
    <t>WOS:A1995TF78200010</t>
  </si>
  <si>
    <t>HAKKINEN, S</t>
  </si>
  <si>
    <t>SEASONAL SIMULATION OF THE SOUTHERN-OCEAN COUPLED ICE-OCEAN SYSTEM</t>
  </si>
  <si>
    <t>ANTARCTIC CIRCUMPOLAR CURRENT; SEA-ICE; WEDDELL SEA; BOTTOM WATER; MIXED LAYER; FRESH-WATER; THICKNESS DISTRIBUTION; NUMERICAL-MODEL; LARGE-SCALE; HEAT</t>
  </si>
  <si>
    <t>The Southern Ocean ice-ocean system is investigated using a coupled model developed at Princeton University. The ocean model uses the primitive equations and solves the second-moment closure for turbulent mixing; the snow-ice model uses a three-level thermodynamic scheme resembling Semtner's (1976) model. The focus here is to study the seasonal variability of the ice covered areas and water mass formation. The model simulates reasonably well the seasonal cycle of the ice cover in the Southern Ocean. The annual rapid advance of the ice extent is tied to the ice advection away from the coast toward the Antarctic Circumpolar Current (ACC), where it melts rapidly with the increase of radiative fluxes in the austral spring. The European Center for Medium-Range Weather Forecasts climatology tends to produce too little ice in the Pacific sector, for which the primary cause is a weak meridional wind stress. The oceanic heat fluxes are up to 100 W m(-2) in open water areas and along the coastal areas except in the Weddell and Ross Seas, which are occupied by a year-round sea ice cover and have average heat flux of 20 W m(-2) or less. However, there is a small region in the Ross Sea with high heat loss suggesting deep convection. The meridional and zonal heat fluxes are in reasonable agreement with observational estimates. The Atlantic meridional heat flux is zero at 34 degrees S (northern boundary of the model), which is an inadequacy in the model. In the Indian Ocean sector the flux is southward, while in the Pacific sector it is weak and equatorward. From the water mass balance we can deduce that the Antarctic Bottom Water (AABW) (sigma(t) &gt; 27.85) annual production is 12 Sv in the Atlantic sector and 5 Sv in the Ross Sea. The total production of 17 Sv is in excellent agreement with the observational estimates of 10-20 Sv. Intermediate water types are produced in the Indian Ocean sector, where some of the AABW is lost during that conversion. In the Atlantic sector, 6 Sv of the annually formed AABW is advected north across the ACC. In the Pacific sector the northward AABW flow is 7.5 Sv, which is in excess of the Ross Sea production, suggesting that a considerable portion of the AABW formed in the Weddell Sea is contributing to that flux.</t>
  </si>
  <si>
    <t>NASA, GODDARD SPACE FLIGHT CTR, HYDROSPHER PROC LAB, CODE 971, GREENBELT, MD 20771 USA.</t>
  </si>
  <si>
    <t>Hakkinen, Sirpa/E-1461-2012</t>
  </si>
  <si>
    <t>10.1029/95JC02441</t>
  </si>
  <si>
    <t>WOS:A1995TF78200013</t>
  </si>
  <si>
    <t>LENIHAN, HS; KIEST, KA; CONLAN, KE; SLATTERY, PN; KONAR, BH; OLIVER, JS</t>
  </si>
  <si>
    <t>PATTERNS OF SURVIVAL AND BEHAVIOR IN ANTARCTIC BENTHIC INVERTEBRATES EXPOSED TO CONTAMINATED SEDIMENTS - FIELD AND LABORATORY BIOASSAY EXPERIMENTS</t>
  </si>
  <si>
    <t>ANTARCTICA; BEHAVIOR; BENTHIC INVERTEBRATE; HYDROCARBON; SEDIMENT BIOASSAYS</t>
  </si>
  <si>
    <t>PHOXOCEPHALID AMPHIPOD; INFAUNAL AMPHIPODS; CALIFORNIA; COMMUNITY; PREDATORS; SOUND; BAY</t>
  </si>
  <si>
    <t>Benthic invertebrates were exposed to chemically contaminated sediments (primarily petroleum hydrocarbons) from a well-defined pollution gradient around McMurdo Station, Antarctica in a series of held and laboratory bioassay experiments. The patterns of survival and behavior in these experiments corresponded to patterns observed in standard U.S. Environmental Protection Agency laboratory bioassays. The contaminated end of the pollution gradient is Winter Quarters Bay where total hydrocarbons are as high as 4500 mu g . g sediment(-1). Mortality of Heterophoxus videns K.H. Barnard, a phoxocephalid amphipod crustacean, in standard laboratory bioassays was highest in sediment from Winter Quarters Bay, high in sewage outfall sediments, and generally decreased in sediments from increasing distances from the bay. Similar survival patterns were documented for several other crustacean species. Amphipods, tanaids, and cumaceans consistently avoided sediments from Winter Quarters Bay in the survival bioassays and were more abundant in uncontaminated sediments in laboratory habitat choice experiments. Fewer H. videns and the heart urchin, Abatus shackletoni Koehler, burrowed into Winter Quarters Bay sediment compared with uncontaminated sediment in field and laboratory assays. We exposed H. videns and Eudorella splendida Zimmer, a cumacean, to Winter Quarters Bay and uncontaminated sediments for 10 and 28 days in field bioassays. Greater mortality was evident in Winter Quarters Bay sediment but the difference between treatments was not significant. In contrast, when benthic communities were transplanted along the pollution gradient and sampled a year later, there were dramatic changes in community structure in Winter Quarters Bay, less at the edge of the bay, and little at an uncontaminated site. Overall, these assays showed similar patterns of increased survival and decreased avoidance of sediment along a steep and well-defined pollution gradient.</t>
  </si>
  <si>
    <t>MOSS LANDING MARINE LABS,MOSS LANDING,CA 95039; CANADIAN MUSEUM NAT,OTTAWA,ON K1P 6P4,CANADA</t>
  </si>
  <si>
    <t>Moss Landing Marine Laboratories</t>
  </si>
  <si>
    <t>NOV 13</t>
  </si>
  <si>
    <t>10.1016/0022-0981(95)00070-8</t>
  </si>
  <si>
    <t>TF978</t>
  </si>
  <si>
    <t>WOS:A1995TF97800006</t>
  </si>
  <si>
    <t>ANKEN, RH; RAHMANN, H</t>
  </si>
  <si>
    <t>UNUSUAL BRAIN NUCLEUS IN THE DIENCEPHALON OF A PERCIFORM (NOTOTHENIID) FISH FROM ANTARCTICA</t>
  </si>
  <si>
    <t>NEUROREPORT</t>
  </si>
  <si>
    <t>PLEURAGRAMMA ANTARCTICUM; DIENCEPHALON; NUCLEUS ROSTROLATERALIS; LATERAL ENTOPEDUNCULAR NUCLEAR AREA; VISUAL SYSTEM; ANTARCTIC FISH; HISTOLOGY; NOTOTHENIOIDS; UNUSUAL NUCLEUS</t>
  </si>
  <si>
    <t>PANTODON-BUCHHOLZI OSTEOGLOSSOIDEI; WATER BUTTERFLY FISH; CYTOARCHITECTONIC ANALYSIS; RETINAL PROJECTIONS; ANGUILLA-ANGUILLA; VISUAL PATHWAYS; TELEOST FISH; CICHLID FISH; PRETECTUM; HYPOTHALAMUS</t>
  </si>
  <si>
    <t>THIS cytoarchitectonic analysis on the rostral diencephalon of antarctic perciform fishes confirms the previously established perciform diencephalic body plan. However, it resulted in the detection of an additional, large and conspicuous brain nucleus (unusual nucleus, UN) in the antarctic nototheniid Pleuragramma antarcticum. This nucleus has not been seen before in any other perciform. The UN is probably homologous to a visually related nucleus (named nucleus rostrolateralis and lateral entopeduncular nuclear area, respectively), that has so far only been found in two most primitive (osteoglossoform) and one most highly derived (atherinoform) species of teleost. Our present results indicate that this brain region, which belongs to the ancient diencephalic organization of ray-finned fishes, is expressed in the brains of fishes due to their particular requirements regarding life styles rather than due to their phylogenetical relationships.</t>
  </si>
  <si>
    <t>UNIV STUTTGART,INST ZOOL,D-70593 STUTTGART,GERMANY</t>
  </si>
  <si>
    <t>University of Stuttgart</t>
  </si>
  <si>
    <t>RAPID SCIENCE PUBLISHERS</t>
  </si>
  <si>
    <t>2-6 BOUNDARY ROW, LONDON, ENGLAND SE1 8NH</t>
  </si>
  <si>
    <t>0959-4965</t>
  </si>
  <si>
    <t>Neuroreport</t>
  </si>
  <si>
    <t>10.1097/00001756-199511000-00004</t>
  </si>
  <si>
    <t>TH461</t>
  </si>
  <si>
    <t>WOS:A1995TH46100003</t>
  </si>
  <si>
    <t>ROWLAND, FS</t>
  </si>
  <si>
    <t>HOT PAPERS - ATMOSPHERIC CHEMISTRY - CHLOROFLUROMETHANES IN THE ENVIRONMENT BY ROWLAND,F.S. ET-AL - COMMENTS</t>
  </si>
  <si>
    <t>SCIENTIST</t>
  </si>
  <si>
    <t>ANTARCTIC OZONE; CHLORINE; CHLOROFLUOROMETHANES; SINK</t>
  </si>
  <si>
    <t>Atmospheric chemist F. Sherwood Rowland reports on his ozone studies that garnered him the prize.</t>
  </si>
  <si>
    <t>ROWLAND, FS (corresponding author), UNIV CALIF IRVINE,DEPT CHEM,IRVINE,CA 92717, USA.</t>
  </si>
  <si>
    <t>SCIENTIST INC</t>
  </si>
  <si>
    <t>3600 MARKET ST SUITE 450, PHILADELPHIA, PA 19104</t>
  </si>
  <si>
    <t>0890-3670</t>
  </si>
  <si>
    <t>Scientist</t>
  </si>
  <si>
    <t>Information Science &amp; Library Science; Multidisciplinary Sciences</t>
  </si>
  <si>
    <t>Information Science &amp; Library Science; Science &amp; Technology - Other Topics</t>
  </si>
  <si>
    <t>TD483</t>
  </si>
  <si>
    <t>WOS:A1995TD48300015</t>
  </si>
  <si>
    <t>PYLE, DG; CHRISTIE, DM; MAHONEY, JJ; DUNCAN, RA</t>
  </si>
  <si>
    <t>GEOCHEMISTRY AND GEOCHRONOLOGY OF ANCIENT SOUTHEAST INDIAN AND SOUTHWEST PACIFIC SEA-FLOOR</t>
  </si>
  <si>
    <t>AUSTRALIAN-ANTARCTIC DISCORDANCE; MID-OCEAN RIDGE; MANTLE PLUME; TASMANTID SEAMOUNTS; ISOTOPIC VARIATIONS; KERGUELEN PLATEAU; TRIPLE JUNCTION; BASALTS; EVOLUTION; BENEATH</t>
  </si>
  <si>
    <t>Within the Australian-Antarctic Discordance (AAD), a boundary exists between isotopically defined ''Pacific-type'' and ''Indian-type'' mid-ocean ridge basalt (MORB) erupted along the Southeast Indian Ridge (SEIR). This boundary has migrated westward beneath the easternmost AAD spreading segment at a minimum rate of 25 mm/yr since 4 Ma; however, its long-term history remains a matter of speculation. To determine if Pacific-type upper mantle has migrated westward beneath the eastern Indian Ocean basin as Australia and Antarctica drifted apart during the last 70 m.y., we present new Sr-Nd-Pb isotope data, combined with trace element and 40Ar/39Ar radiometric age determinations, for samples from Legs 28 and 29 of the Deep Sea Drilling Project (DSDP). Basaltic basement at these DSDP sites provides a record of their upper mantle source composition and shows regional variations consistent with upper mantle flow in this region. East of the South Tasman Rise, all DSDP basalts have Sr-87/Sr-86 (0.7025-0.7029) and Pb-206/Pb-204 (18.80-19.48) ratios typical of Pacific-type MORE indicating that Pacific-type upper mantle existed east of the Australian-Antarctic continental margin and beneath the Tasman Sea during the early stages of seafloor spreading in this region. Basalts from DSDP sites west of the AAD have high Sr-87/Sr-86 (0.7030-0.7035), low Pb-206/Pb-204 (17.99-18.10) and trace element characteristics typical of present day Indian-type SEIR MORE. Between these two regions, DSDP basalts recovered along the western margin of the South Tasman Rise have isotopic characteristics that are, in one case consistent with an Indian-type MORE source (Site 280A) and, in the second case, transitional between Pacific-type and Indian-type mantle sources. The occurrence of seafloor basalts with transitional or Indian-type isotopic characteristics well to the east of the present Indian-Pacific MORE isotopic boundary within the AAD strongly implies that Pacific-type upper mantle has migrated westward into the region since the South Tasman Rise separated from Antarctica circa 40 Ma.</t>
  </si>
  <si>
    <t>OREGON STATE UNIV, COLL OCEAN &amp; ATMOSPHER SCI, CORVALLIS, OR 97331 USA</t>
  </si>
  <si>
    <t>Oregon State University</t>
  </si>
  <si>
    <t>WOODS HOLE OCEANOG INST, DEPT GEOL &amp; GEOPHYS, WOODS HOLE, MA 02543 USA.</t>
  </si>
  <si>
    <t>Duncan, Robert A/A-2168-2013</t>
  </si>
  <si>
    <t>NOV 10</t>
  </si>
  <si>
    <t>B11</t>
  </si>
  <si>
    <t>10.1029/95JB01424</t>
  </si>
  <si>
    <t>TE225</t>
  </si>
  <si>
    <t>WOS:A1995TE22500018</t>
  </si>
  <si>
    <t>CANDE, SC; RAYMOND, CA; STOCK, J; HAXBY, WF</t>
  </si>
  <si>
    <t>GEOPHYSICS OF THE PITMAN FRACTURE-ZONE AND PACIFIC-ANTARCTIC PLATE MOTIONS DURING THE CENOZOIC</t>
  </si>
  <si>
    <t>RELATIVE MOTIONS; SOUTH-PACIFIC; HOTSPOT TRACKS; INDIAN-OCEAN; ATLANTIC; UNCERTAINTIES; EVOLUTION; HISTORY; TECTONICS; AUSTRALIA</t>
  </si>
  <si>
    <t>Multibeam bathymetry and magnetometer data from the Pitman fracture zone (FZ) permit construction of a plate motion history for the South Pacific over the past 65 million years. Reconstructions show that motion between the Antarctic and Bellingshausen plates was smaller than previously hypothesized and ended earlier, at chron C27 (61 million years ago). The fixed hot-spot hypothesis and published paleomagnetic data require additional motion elsewhere during the early Tertiary, either between East Antarctica and West Antarctica or between the North and South Pacific. A plate reorganization at chron C27 initiated the Pitman FZ and may have been responsible for the other right-stepping fracture zones along the ridge. An abrupt (8 degrees) clockwise rotation in the abyssal hill fabric along the Pitman flowline near the young end of chron C3a (5.9 million years ago) dates the major change in Pacific-Antarctic relative motion in the late Neogene.</t>
  </si>
  <si>
    <t>CALTECH, JET PROP LAB, PASADENA, CA 91109 USA; CALTECH, SEISMOL LAB, PASADENA, CA 91125 USA; LAMONT DOHERTY EARTH OBSERV, PALISADES, NY 10964 USA</t>
  </si>
  <si>
    <t>National Aeronautics &amp; Space Administration (NASA); NASA Jet Propulsion Laboratory (JPL); California Institute of Technology; California Institute of Technology; Columbia University</t>
  </si>
  <si>
    <t>Stock, Joann Miriam/AAN-1526-2021</t>
  </si>
  <si>
    <t>Stock, Joann Miriam/0000-0003-4816-7865</t>
  </si>
  <si>
    <t>10.1126/science.270.5238.947</t>
  </si>
  <si>
    <t>TD878</t>
  </si>
  <si>
    <t>WOS:A1995TD87800037</t>
  </si>
  <si>
    <t>ECUREUILS SUPPORT ANTARCTIC SCIENCE MISSION</t>
  </si>
  <si>
    <t>AVIATION WEEK &amp; SPACE TECHNOLOGY</t>
  </si>
  <si>
    <t>MCGRAW HILL INC</t>
  </si>
  <si>
    <t>1221 AVENUE OF THE AMERICAS, NEW YORK, NY 10020</t>
  </si>
  <si>
    <t>0005-2175</t>
  </si>
  <si>
    <t>AVIAT WEEK SPACE TEC</t>
  </si>
  <si>
    <t>Aviat. Week Space Technol.</t>
  </si>
  <si>
    <t>NOV 6</t>
  </si>
  <si>
    <t>Engineering, Aerospace</t>
  </si>
  <si>
    <t>TC870</t>
  </si>
  <si>
    <t>WOS:A1995TC87000040</t>
  </si>
  <si>
    <t>Pejler, B</t>
  </si>
  <si>
    <t>Relation to habitat in rotifers</t>
  </si>
  <si>
    <t>7th International Rotifer Symposium</t>
  </si>
  <si>
    <t>JUN 06-11, 1994</t>
  </si>
  <si>
    <t>POLISH ACAD SCI, INST ECOL, MIKOLAJKI, POLAND</t>
  </si>
  <si>
    <t>POLISH ACAD SCI, INST ECOL</t>
  </si>
  <si>
    <t>rotifers; ecology; substrate; habitat</t>
  </si>
  <si>
    <t>BRACHIONUS-CALYCIFLORUS; COMMUNITY STRUCTURE; ECOLOGY; POLYARTHRA; INDICATORS; KERATELLA; SUBSTRATE; ESCAPE; LAKE; CEPHALODELLA</t>
  </si>
  <si>
    <t>Rotifera should be especially suited for an analysis of habitat relations because this group contains such a high number of species, inhabiting diverse environments. Furthermore, rotifers are to a large extent cosmopolitan, implying that ecological barriers, rather than geographical, are decisive of their distribution. In this review a short characterization of the rotifer fauna in different habitats is given, whereby macroenvironments and microenvironments are reported separately. The macroenvironments are classified as follows: 'harmonious' lakes and ponds, arctic and antarctic waters, hot springs, hypertrophic-saprobic environments, mires, strongly acidic waters, saline waters, temporary water bodies, subterranean waters, running waters, oceans, terrestrial environments. The following microenvironments are distinguished: macrophytes (housing periphytic rotifers), open water (with planktic forms), minerogenous sediments (with psammon and hyporheos), organogenous sediments, other organisms (i.e. parasites and epizoans). Many rotifers are more or less euryecious, while relatively few are strongly restricted in their choice of habitat. In extreme environments a low number of species is found, but often a high number of individuals within these species. These rotifers are usually primary consumers, and for natural reasons extreme environments are characterized by a low number of trophic levels. In environments with a high species number the separate species differ very much in their morphology, making it difficult to find common traits which may be interpreted as adaptations to the respective habitats. The most apparent adaptations ought to be found among the planktic rotifers, and these adaptations seem to constitute largely a protection against predators. Rotifers in extreme environments are usually not very apart in a morphological or taxonomical respect, with their most close relatives living in 'normal' habitats and sometimes euryecious (an apparent exception from this rule is formed by the class Seisonidea). Adaptations to deviating chemical and physical environments may develop relatively rapidly (seen from a geological perspective), while the more fundamental changes (occurring during a longer period of time) seem to be a response to biotic factors (e.g., the development of different types of trophi for facilitating food collection).</t>
  </si>
  <si>
    <t>Pejler, B (corresponding author), INST LIMNOL, NORBYVAGEN 20, S-75236 UPPSALA, SWEDEN.</t>
  </si>
  <si>
    <t>NOV 3</t>
  </si>
  <si>
    <t>10.1007/BF00025959</t>
  </si>
  <si>
    <t>TR666</t>
  </si>
  <si>
    <t>WOS:A1995TR66600036</t>
  </si>
  <si>
    <t>MORRISON, K; FREEMAN, MP</t>
  </si>
  <si>
    <t>THE ROLE OF UPSTREAM ULF WAVES IN THE GENERATION OF QUASI-PERIODIC ELF-VLF EMISSIONS</t>
  </si>
  <si>
    <t>INTERPLANETARY MAGNETIC-FIELD; BOW SHOCK; PULSATIONS; ORIENTATION; DEPENDENCE</t>
  </si>
  <si>
    <t>Recent work suggests that the quasi-periodic (QP) modulation similar to 10-50 s of naturally occurring ELF-VLF radio emissions (similar to 0.5-5 kHz) is produced by the compressional action of Pc3 magnetic pulsations on the source of the emissions. Whilst it is generally accepted that these magnetic pulsations have an exogenic source, it is not clear what the mechanism of their generation is. A study of QP emissions observed during 1988 at Halley, Antarctica, in conjunction with IMP-8 satellite solar wind data, shows that the occurrence and modulation frequency of the emissions are strongly dependent upon the direction and strength of the IMF, respectively. The observed relationships are very similar to those previously reported for Pc3 pulsations associated with upstream ion-cyclotron resonance, involving proton beams reflected at the bowshock. In comparing the observed QP modulation frequencies with upstream wave theory, agreement was found by considering wave excitation exclusively associated with a proton beam reflected from a position on the bowshock at which the shock normal is parallel to the ambient IMF direction. Other geometries were found to be either impropitious or uncertain. The work indicates the useful diagnostic role QP emissions could play in the study of compressional ULF waves in the upstream solar wind and in monitoring the IMF conditions responsible for their generation.</t>
  </si>
  <si>
    <t>NOV</t>
  </si>
  <si>
    <t>10.1007/s00585-995-1127-3</t>
  </si>
  <si>
    <t>TG061</t>
  </si>
  <si>
    <t>WOS:A1995TG06100001</t>
  </si>
  <si>
    <t>MORELLI, JP; BUNTING, RJ; COWLEY, SWH; FARRUGIA, CJ; FREEMAN, MP; FRIISCHRISTENSEN, E; JONES, GOL; LESTER, M; LEWIS, RV; LUBR, H; ORR, D; PINNOCK, M; REEVES, GD; WILLIAMS, PJS; YEOMAN, TK</t>
  </si>
  <si>
    <t>RADAR OBSERVATIONS OF AURORAL-ZONE FLOWS DURING A MULTIPLE-ONSET SUBSTORM</t>
  </si>
  <si>
    <t>WESTWARD TRAVELING SURGE; TWO-DIMENSIONAL OBSERVATIONS; GROUND-BASED OBSERVATIONS; HIGH-LATITUDE IONOSPHERE; SOLAR-WIND CONTROL; ELECTRIC-FIELDS; MAGNETOSPHERIC SUBSTORMS; MAGNETIC OBSERVATIONS; GEOMAGNETIC-ACTIVITY; CURRENT SYSTEMS</t>
  </si>
  <si>
    <t>We present an analysis of ground magnetic field, ionospheric flow, geosynchronous particle, and interplanetary data during a multiple-onset substorm on 12 April 1988. Our principal results concern the modulations of the ionospheric flow which occur during the impulsive electrojet activations associated with each onset. During the first hour of the disturbance these take place every similar to 12.5 min and involve the formation of a new intense westward current filament in the premidnight sector, just poleward of the preexisting extended current system driven by the large-scale flow. These filaments are similar to 1 h MLT wide (similar to 600 km), and initially expand poleward to a width of similar to 300 km before contracting equatorward and coalescing with the preexisting current, generally leaving the latter enhanced in magnitude and/or expanded in latitude. Within the impulsive electrojets the flow is found to be suppressed to values 50-100 m s(-1) or less during the first few minutes, before surging equatorward at 0.5-1.0 km s (-1) during the phase of rapid coalescence. The implication is that the precipitation-induced Hall conductivity within the impulsive electrojet initially rises to exceed similar to 100 mho, before decaying over a few minutes. This value compares with Hall conductivities of similar to 20 mho in the quasi-steady current regions, and a few mho or less in the regions poleward of the electrojets and in the preonset ionosphere. Preliminary evidence has also been found that the flow surges propagate from midnight to the morning sector where they are associated with arrested equatorward motion or poleward contractions of the current system. These observations are discussed in terms of present theoretical paradigms of the global behaviour of fields and flows which occur during substorms.</t>
  </si>
  <si>
    <t>UNIV LONDON IMPERIAL COLL SCI &amp; TECHNOL,BLACKETT LAB,LONDON SW7 2BZ,ENGLAND; UNIV YORK,DEPT PHYS,YORK YO1 5DD,N YORKSHIRE,ENGLAND; NASA,GODDARD SPACE FLIGHT CTR,GREENBELT,MD 20771; BRITISH ANTARCTIC SURVEY,CAMBRIDGE CB3 0ET,ENGLAND; DANISH METEOROL INST,DK-2100 COPENHAGEN,DENMARK; UNIV LEICESTER,DEPT PHYS,LEICESTER LE1 7RH,LEICS,ENGLAND; UNIV COLL WALES,DEPT PHYS,ABERYSTWYTH SY23 3BZ,DYFED,WALES; TECH UNIV CAROLO WILHELMINA BRAUNSCHWEIG,D-38106 BRAUNSCHWEIG,GERMANY; LOS ALAMOS NATL LAB,LOS ALAMOS,NM 87545</t>
  </si>
  <si>
    <t>Imperial College London; University of York - UK; National Aeronautics &amp; Space Administration (NASA); NASA Goddard Space Flight Center; UK Research &amp; Innovation (UKRI); Natural Environment Research Council (NERC); NERC British Antarctic Survey; Danish Meteorological Institute DMI; University of Leicester; Aberystwyth University; Braunschweig University of Technology; United States Department of Energy (DOE); Los Alamos National Laboratory</t>
  </si>
  <si>
    <t>Yeoman, Timothy k/L-9105-2014; Reeves, Geoffrey/E-8101-2011; Freeman, Mervyn/E-5687-2019</t>
  </si>
  <si>
    <t>Yeoman, Timothy k/0000-0002-8434-4825; Reeves, Geoffrey/0000-0002-7985-8098; Freeman, Mervyn/0000-0002-8653-8279</t>
  </si>
  <si>
    <t>10.1007/s00585-995-1144-2</t>
  </si>
  <si>
    <t>WOS:A1995TG06100003</t>
  </si>
  <si>
    <t>LUCEK, EA; RODGER, AS</t>
  </si>
  <si>
    <t>THE USE OF SPREAD-F AND SPORADIC-E OBSERVATIONS IN INTERPLANETARY SCINTILLATION FORECASTS OF GEOMAGNETIC-ACTIVITY</t>
  </si>
  <si>
    <t>Previous work has shown that interplanetary scintillation (IPS) observations produce a poor forecast for geomagnetic activity. An explanation of some of the problems encountered would be the existence of an additional scintillation signal, e.g. of ionospheric origin. Hoping to reduce the effect of any ionospheric activity, and hence improve the forecast, local ionospheric observations were used in selecting IPS data. The success of geomagnetic forecasts based on these data was calculated, in this case by correlating the scintillation level with Ap. The coefficient at one day lag increased from 0.40+/-0.04 to 0.62+/-0.05, but did not represent a significant improvement in forecast quality since the data were heavily biased towards periods of low Ap.</t>
  </si>
  <si>
    <t>LUCEK, EA (corresponding author), UNIV LONDON IMPERIAL COLL SCI &amp; TECHNOL,BLACKETT LAB,SPACE &amp; ATMOSPHER PHYS GRP,LONDON SW7 2BZ,ENGLAND.</t>
  </si>
  <si>
    <t>WOS:A1995TG06100011</t>
  </si>
  <si>
    <t>COULSON, SJ; HODKINSON, ID; STRATHDEE, AT; BLOCK, W; WEBB, NR; BALE, JS; WORLAND, MR</t>
  </si>
  <si>
    <t>THERMAL ENVIRONMENTS OF ARCTIC SOIL ORGANISMS DURING WINTER</t>
  </si>
  <si>
    <t>ARCTIC AND ALPINE RESEARCH</t>
  </si>
  <si>
    <t>LOW-TEMPERATURE; SNOW; COLLEMBOLA; INVERTEBRATES; CANADA; WATER</t>
  </si>
  <si>
    <t>This paper compares winter soil temperatures at five high arctic sites (Ny Alesund, West Spitsbergen) and one subarctic site (Slattatjakka, Abisko) during 1992/93 and 1993/94. At the high arctic sites snow cover afforded slight insulation where minimum air temperatures were as low as -32 degrees C (March 1993). However, snow did not accumulate significantly until late winter, by which time the ground had cooled to approximately -20 degrees C. The polar night aided soil cooling by minimizing solar heat gain. Soil temperatures at 3 cm depth during the autumn freeze were initially higher than surface temperatures, but once frozen, the zone inhabited by soil microarthropods (approximately 10 cm depth) remained isothermal and closely tracked air temperature. By contrast, throughout the spring thaw, the soil at 3 cm depth was cooler than the surface. Hence, snow cover reduced absolute minimum temperatures in late winter but prolonged the effective winter period. Hence soil organisms may be inactive for up to 79% (289 d) of the year, owing to the extended period that the ground is frozen. The incidence of daily ground freeze/thaw events was reduced at high arctic sites compared with a subarctic location. Similarly, there were differences in temperature means and minima at the adjacent high arctic sites dependent on location and topography; for example, on opposite coasts of the Broggerhaloya, West Spitsbergen the minimum temperatures in 1993/94 were -15.7 degrees C (Stuphallet) and -8.2 degrees C (Kjaerstranda). Terrestrial microarthropods inhabiting sites with late snow accumulation and cold air temperatures experience extreme low soil temperatures and hence require effective cold-hardiness strategies.</t>
  </si>
  <si>
    <t>UNIV BIRMINGHAM,SCH BIOL SCI,BIRMINGHAM B15 2TT,W MIDLANDS,ENGLAND; BRITISH ANTARCTIC SURVEY,NERC,CAMBRIDGE CB3 0ET,ENGLAND; INST TERR ECOL,NERC,FURZEBROOK RES STN,WAREHAM BH20 5AS,DORSET,ENGLAND</t>
  </si>
  <si>
    <t>University of Birmingham; UK Research &amp; Innovation (UKRI); Natural Environment Research Council (NERC); NERC British Antarctic Survey; UK Research &amp; Innovation (UKRI); Natural Environment Research Council (NERC); UK Centre for Ecology &amp; Hydrology (UKCEH)</t>
  </si>
  <si>
    <t>COULSON, SJ (corresponding author), LIVERPOOL JOHN MOORES UNIV,SCH BIOL &amp; EARTH SCI,BYROM ST,LIVERPOOL L3 3AF,MERSEYSIDE,ENGLAND.</t>
  </si>
  <si>
    <t>INST ARCTIC ALPINE RES</t>
  </si>
  <si>
    <t>UNIV COLORADO, BOULDER, CO 80309</t>
  </si>
  <si>
    <t>0004-0851</t>
  </si>
  <si>
    <t>ARCTIC ALPINE RES</t>
  </si>
  <si>
    <t>Arct. Alp. Res.</t>
  </si>
  <si>
    <t>10.2307/1552029</t>
  </si>
  <si>
    <t>Environmental Sciences; Geography</t>
  </si>
  <si>
    <t>Environmental Sciences &amp; Ecology; Geography</t>
  </si>
  <si>
    <t>TF250</t>
  </si>
  <si>
    <t>WOS:A1995TF25000007</t>
  </si>
  <si>
    <t>Becker, K; Wohrmann, APA; Rahmann, H</t>
  </si>
  <si>
    <t>Brain gangliosides and cold-adaptation in high-Antarctic fish</t>
  </si>
  <si>
    <t>gangliosides; brain; Antarctica; cold-adaptation; Notothenioidei; fish</t>
  </si>
  <si>
    <t>THIN-LAYER CHROMATOGRAPHY; POLAR HEAD GROUP; HOMEOVISCOUS ADAPTATION; VARIABILITY; MEMBRANES; TEMPERATURE; EVOLUTION; PRESSURE; ORDER</t>
  </si>
  <si>
    <t>The concentration and composition of gangliosides from the brain of eight species of Antarctic Notothenioid fishes belonging to the class of perciformes and two species of boreal fishes (tropic cichlid fish Oreochromis mossambicus: Codfish Gadus morhua) were investigated. The concentra tion of whole brain gangliosides in Notothenioid fishes (between 1622 and 2183 mu g NeuAc/g dry wt.) was slightly lower than that in the brains of fish species, which live in warm, temperate habitats (2483 mu g NeuAc/g dry wt.). The composition of brain gangliosides was completely different from that of warm adapted fish species (e.g. the tropic cichlid fish Oreochromis mossambicus). The relative concentration of polysialogangliosides (GT1b-GH) is strongly increased in all the investigated Antarctic species. They were found to have the most complex and most polar brain ganglioside pattern (high degree of sialylation and alkali-lability) within the teleosts. This may be one of the mechanisms, beside antifreeze proteins, to keep the neuronal membranes functional even below the freezing point.</t>
  </si>
  <si>
    <t>INST POLAR ECOL, D-24148 KIEL, GERMANY</t>
  </si>
  <si>
    <t>Becker, K (corresponding author), INST ZOOL, GARBENSTR 30, D-70599 STUTTGART, GERMANY.</t>
  </si>
  <si>
    <t>1873-2925</t>
  </si>
  <si>
    <t>NOV-DEC</t>
  </si>
  <si>
    <t>7-8</t>
  </si>
  <si>
    <t>10.1016/0305-1978(95)00086-0</t>
  </si>
  <si>
    <t>TQ327</t>
  </si>
  <si>
    <t>WOS:A1995TQ32700002</t>
  </si>
  <si>
    <t>ZUMMO, G; ACIERNO, R; AGNISOLA, C; TOTA, B</t>
  </si>
  <si>
    <t>THE HEART OF THE ICEFISH - BIOCONSTRUCTION AND ADAPTATION</t>
  </si>
  <si>
    <t>International Symposium on Regulatory Mechanisms of Cardiovascular and Respiratory Function in Vertebrates</t>
  </si>
  <si>
    <t>SEP 08-13, 1994</t>
  </si>
  <si>
    <t>SAO CARLOS, BRAZIL</t>
  </si>
  <si>
    <t>ICEFISH; HEART; CARDIAC MORPHODYNAMICS; STROKE WORK; MITOCHONDRIA; ADAPTATION</t>
  </si>
  <si>
    <t>FISH CHAENOCEPHALUS-ACERATUS; ANTARCTIC NOTOTHENIOID FISHES; HEMOGLOBIN-FREE; VENTRICULAR MYOCARDIUM; ULTRASTRUCTURE; LONNBERG; TISSUE; PHYSIOLOGY; MYOGLOBIN; EVOLUTION</t>
  </si>
  <si>
    <t>The Channichthyidae or ''icefish'' represent an intriguing example of extreme adaptation to the stable low temperature and high oxygen content of the Antarctic waters. The lack of respiratory pigments (hemoglobin and myoglobin) in these teleosts is associated with relatively low oxygen consumption and relevant. cardio-circulatory adjustments which include large blood volume, increased relative heart weight (cardiomegaly), and very high cardiac output. The heart has the ability to displace large systolic volumes at a low rate and relatively low pressure, with large ventricular fillings (high ventricular compliance), whereas it is incapable effacing increased afterloads. These functional aspects of mechanical flexibility and restrictions of the cardiac pump have been tentatively related to some constructional aspects of the icefish cardiomegaly, particularly, at the whole ventricular level, to the trabeculate type of myo-architecture, and, at the subcellular level, to the conflict in space economy between the exceptionally high mitochondrial densities and the consequent severe reduction in myofibrillar volume. On the basis of this morphodynamic approach, we suggest that the icefish may illustrate how a certain feature (i.e., an architectural cardiac design) common to the suborder and to most teleosts, and apparently with ''irrelevant'' properties, can become useful for a specialized purpose (i.e., volume pump design); and how, in contrast, the internal machinery construction. because of structural and ultrastructural constraints, may pre;ent these stenothermal sedentary teleosts from conquering niches requiring more active locomotory habits.</t>
  </si>
  <si>
    <t>STAZ ZOOL ANTON DOHRN, DIPARTIMENTO DISCIPLINE ANAT &amp; CHIRURG, I-80121 NAPLES, ITALY; POLICLIN G GIACCONE, DIPARTIMENTO BIOL, I-90127 PALERMO, ITALY; UNIV LECCE, DIPARTIMENTO FISIOL GEN &amp; AMBIENTALE, I-73100 LECCE, ITALY; UNIV NAPLES FEDERICO II, DIPARTIMENTO BIOL CELLULARE, I-80134 NAPLES, ITALY; UNIV CALABRIA, I-87030 ARCAVACATA, ITALY</t>
  </si>
  <si>
    <t>Stazione Zoologica Anton Dohrn di Napoli; University of Salento; University of Naples Federico II; University of Calabria</t>
  </si>
  <si>
    <t>AGNISOLA, Claudio/0000-0003-1382-3498</t>
  </si>
  <si>
    <t>FACULDADE MEDICINA, SALA 21, 14049 RIBEIRAO PRETO, SAO PAULO, BRAZIL</t>
  </si>
  <si>
    <t>11-12</t>
  </si>
  <si>
    <t>TJ266</t>
  </si>
  <si>
    <t>WOS:A1995TJ26600020</t>
  </si>
  <si>
    <t>BUTLER, PJ; BEVAN, RM; WOAKES, AJ; CROXALL, JP; BOYD, IL</t>
  </si>
  <si>
    <t>THE USE OF DATA LOGGERS TO DETERMINE THE ENERGETICS AND PHYSIOLOGY OF AQUATIC BIRDS AND MAMMALS</t>
  </si>
  <si>
    <t>PENGUINS; FUR SEALS; DATA LOGGER; FIELD ENERGETICS; DOUBLY LABELED WATER; BODY TEMPERATURE</t>
  </si>
  <si>
    <t>DOUBLY LABELED WATER; PENGUINS PYGOSCELIS-ADELIAE; ANTARCTIC FUR SEALS; HEART-RATE; OXYGEN-CONSUMPTION; AYTHYA-FULIGULA; DIVING BEHAVIOR; TUFTED DUCKS; REQUIREMENTS; PAPUA</t>
  </si>
  <si>
    <t>By deploying a data logger specifically designed for the purpose, it was possible to record heart rate, f(H) (beats/min), from free-ranging gentoo penguins, Pygoscelis papua, and Antarctic fur seals, Arctocephalus gazella, at the British Antarctic Survey Base at Bird Island. The heart rate data were then converted into oxygen consumption (V over dotO(2), mi O-2 min(-1) kg(-1)) and/or energy expenditure (W/kg) using equations that had been derived from calibration experiments. In these experiments the relationships between f(H) and Vover dotO(2) were determined in animals at rest and while exercising at different levels on a, treadmill or in a static water channel (penguins) and in a variable speed flume (California sea lions, Zalophus californianus, as surrogate fur seals) or in a static water channel (fur seals). The validity of using these relationships was tested by recording simultaneously f(H), Vover dotO(2) by direct respirometry and V over dotCO(2) by the doubly labelled water (DLW) technique in six penguins and in six California sea lions during 72 h and 24 h, respectively, at various levels of activity. For the penguins, both indirect methods gave mean algebraic errors within 2% of the measured V over dotO(2), whereas for the sea lions, the mean algebraic errors were 36.4% for the DLW method and 2.7% for the f(H) method. The range of errors was greater for the DLW method, in both species. Field data from 15 penguins indicate that the f(H) method provides data that are comparable to those obtained using the DLW method, but with the added advantage that they can be broken down into the energy costs for specific types of behaviour. The implanted data loggers also recorded the temperature of the abdominal cavity (T1ab) and it was evident that this routinely decreased by approximately 2 degrees C during diving bouts and by a maximum of almost 5 degrees C. Such temperature decreases, particularly if representative of similar decreases in other tissues, may at least partly explain why the energy costs of travelling to and from the foraging site and offoraging itself are similar to those for penguins resting in water at 5 degrees C. Field data from 15 female fur seals indicate that, when the animals are ashore, there is good agreement between the values for mean energy expenditure obtained by the f(H) and DLW methods. However, when the animals are at sea, the values obtained by DLW are substantially greater than those obtained by f(H). When the at-sea values are corrected for the apparent overestimations referred to above, there is good agreement between the data obtained using the two methods. The data derived from f(H) indicate that, as with the penguins, the energy expenditures during travelling to and from the foraging site and during foraging are similar to those of fur seals resting in water at 7 degrees C.</t>
  </si>
  <si>
    <t>BUTLER, PJ (corresponding author), UNIV BIRMINGHAM, SCH BIOL SCI, BIRMINGHAM B15 2TT, W MIDLANDS, ENGLAND.</t>
  </si>
  <si>
    <t>WOS:A1995TJ26600023</t>
  </si>
  <si>
    <t>CARCAILLET, C</t>
  </si>
  <si>
    <t>EFFECTS OF GALES AND SALT SPRAYS ON THE COMPOSITION AND STRUCTURE OF VEGETATION ON WELL-DRAINED SLOPES OF POSSESSION-ISLAND (CROZET-ARCHIPELAGO, SUB-ANTARCTIC)</t>
  </si>
  <si>
    <t>CANADIAN JOURNAL OF BOTANY-REVUE CANADIENNE DE BOTANIQUE</t>
  </si>
  <si>
    <t>CLIMATIC PRESSURE; COMMUNITY ECOLOGY; BRYOPHYTES; BLECHNUM PENNAMARINA; TRANSECT</t>
  </si>
  <si>
    <t>A study of the vegetation communities along two transects on the well drained slope of the Possession Island (subantarctic island, Indian Ocean) was carried out. The aim of this study was to investigate the structure of the vegetation under permanent pressure from gales and salt sprays and where there was no major perturbation. In the areas protected from gales, a Blechnum pennamarina community dominates. This fern hinders the vegetation dynamics in two ways: (i) by forming a very dense canopy that prevents sunlight from reaching shorter plants (passive competition) and (ii) by the accumulation of thick litter resulting from dead fronds. This community thus acts as the ''inhibition'' model of Connell and Slatyer. In areas exposed to gales and salt spray, B. pennamarina partly or completley disappears. The soil surface is consequently covered with several bryophytes and Azorella selago that form a mosaic on the soil surface. The vegetation dynamics end at this stage, despite the ability of B. pennamarina to colonize moss litter. The bryophyte community probably represent a stational climax stage acting as a ''facilitation'' model to B. pennamarina in an area protected from gales. It has therefore been concluded that the fernbrake community constitutes the optimal vegetation development on the well drained slopes of the Possession Island.</t>
  </si>
  <si>
    <t>UNIV RENNES 1, BOT LAB, F-35042 RENNES, FRANCE</t>
  </si>
  <si>
    <t>Universite de Rennes</t>
  </si>
  <si>
    <t>Carcaillet, Christopher/G-1218-2011</t>
  </si>
  <si>
    <t>Carcaillet, Christopher/0000-0002-6632-1507</t>
  </si>
  <si>
    <t>CANADIAN SCIENCE PUBLISHING, NRC RESEARCH PRESS</t>
  </si>
  <si>
    <t>0008-4026</t>
  </si>
  <si>
    <t>CAN J BOT</t>
  </si>
  <si>
    <t>Can. J. Bot.-Rev. Can. Bot.</t>
  </si>
  <si>
    <t>10.1139/b95-186</t>
  </si>
  <si>
    <t>TD029</t>
  </si>
  <si>
    <t>WOS:A1995TD02900004</t>
  </si>
  <si>
    <t>Werner, R; Campagna, C</t>
  </si>
  <si>
    <t>Diving behaviour of lactating southern sea lions (Otaria flavescens) in Patagonia</t>
  </si>
  <si>
    <t>ANTARCTIC FUR SEALS; NORTHERN ELEPHANT SEALS; ZALOPHUS-CALIFORNIANUS; ENERGETICS; PREY</t>
  </si>
  <si>
    <t>The diving behaviour of six lactating female southern sea lions (Otaria flavescens) was recorded during 52.4 animal-days at sea. Information was obtained from 18 057 dives. Females spent 52.7 +/- 6.2% of the time at sea diving. Median and maximum dive depths ranged from 19 to 62 and from 97 to 175 m, respectively. Dives were short, with median and maximum durations ranging from 2.1 to 3.2 and from 4.4 to 7.7 min, respectively. Dives deeper than 10 m represented 56-89% of total dives and involved 93-97% of total diving time. Mean dive depth and duration of dives greater than 10 m were 61 m and 3 min, respectively. Most of these dives (69%) had a flat-bottomed U-shaped profile, bottom time constituting about half of the dive duration. Shallow dives, with a modal depth of 2 m, were short (median duration 0.1-0.8 min), with virtually no time spent at the bottom of the dive. During trips to sea, which ranged from less than 1 day to more than 4 days, females dove continuously. Mean dive frequency was between 11 and 19 per hour. Surface intervals were short (median 0.9-1.2 min) and there was no apparent diel variation in dive depth or frequency. The estimated aerobic dive limit of the females was exceeded on only a few dives (0.7-6.2%). Transit to potential foraging areas took 0.2-8.3 h.</t>
  </si>
  <si>
    <t>CONSEJO NACL INVEST CIENT &amp; TECN, CTR NACL PATAGONICO, RA-9120 PUERTO MADRYN, ARGENTINA; NEW YORK ZOOL SOC, NEW YORK, NY 10460 USA; WILDLIFE CONSERVAT SOC, NEW YORK, NY 10460 USA</t>
  </si>
  <si>
    <t>Centro Nacional Patagonico (CENPAT); Consejo Nacional de Investigaciones Cientificas y Tecnicas (CONICET); Wildlife Conservation Society; Wildlife Conservation Society</t>
  </si>
  <si>
    <t>Werner, R (corresponding author), UNIV GUELPH, DEPT ZOOL, GUELPH, ON N1G 2W1, CANADA.</t>
  </si>
  <si>
    <t>Campagna, Claudio/0000-0002-7971-5062</t>
  </si>
  <si>
    <t>10.1139/z95-232</t>
  </si>
  <si>
    <t>TQ063</t>
  </si>
  <si>
    <t>WOS:A1995TQ06300001</t>
  </si>
  <si>
    <t>WILSON, P; RAMLOV, H</t>
  </si>
  <si>
    <t>HEMOLYMPH ICE NUCLEATING PROTEINS FROM THE NEW-ZEALAND ALPINE WETA HEMIDEINA-MAORI (ORTHOPTERA, STENOPELMATIDAE)</t>
  </si>
  <si>
    <t>COMPARATIVE BIOCHEMISTRY AND PHYSIOLOGY B-BIOCHEMISTRY &amp; MOLECULAR BIOLOGY</t>
  </si>
  <si>
    <t>DYNAMIC LIGHT SCATTERING; FREEZE TOLERANCE; ICE-NUCLEATING AGENTS; SUPERCOOLING POINT; WETA; HEMOLYMPH; COLD TOLERANCE; ORTHOPTERA</t>
  </si>
  <si>
    <t>HUTTON ORTHOPTERA; ANTARCTIC FISH; TOLERANCE; BACTERIA; LARVAE; AGENTS; SIZE</t>
  </si>
  <si>
    <t>We report measurements of the supercooling point of the hemolymph of the freeze-tolerant New Zealand alpine weta Hemideina maori Hutton (Orthoptera; Stenopelmatidae). Dilution curve and supercooling points following ultrafiltration argue that the ice-nucleation agents present are proteinaceous. We also report dynamic light-scattering measurements leading to hydrodynamic diameters of large molecules found in the weta hemolymph. The measured diameters agree well with theoretical estimates for sizes of ice-nucleating proteins corresponding to the measured supercooling points.</t>
  </si>
  <si>
    <t>UNIV COPENHAGEN,DEPT CELL BIOL &amp; ANAT,COPENHAGEN,DENMARK</t>
  </si>
  <si>
    <t>University of Copenhagen</t>
  </si>
  <si>
    <t>WILSON, P (corresponding author), UNIV OTAGO,SCH MED,DEPT PHYSIOL,POB 913,DUNEDIN,NEW ZEALAND.</t>
  </si>
  <si>
    <t>Wilson, Peter W/E-9174-2010; Wilson, Peter/AAT-6428-2020</t>
  </si>
  <si>
    <t>Wilson, Peter/0000-0002-1535-6398; Ramlov, Hans/0000-0003-1113-0583</t>
  </si>
  <si>
    <t>0305-0491</t>
  </si>
  <si>
    <t>COMP BIOCHEM PHYS B</t>
  </si>
  <si>
    <t>Comp. Biochem. Physiol B-Biochem. Molec. Biol.</t>
  </si>
  <si>
    <t>10.1016/0305-0491(95)00080-1</t>
  </si>
  <si>
    <t>Biochemistry &amp; Molecular Biology; Zoology</t>
  </si>
  <si>
    <t>TG981</t>
  </si>
  <si>
    <t>WOS:A1995TG98100014</t>
  </si>
  <si>
    <t>Tseitlin, VB</t>
  </si>
  <si>
    <t>Evaluation of annual primary production and export organic carbon flux in Antarctic</t>
  </si>
  <si>
    <t>Tseitlin, VB (corresponding author), PP SHIRSHOV OCEANOL INST,MOSCOW,RUSSIA.</t>
  </si>
  <si>
    <t>TK940</t>
  </si>
  <si>
    <t>WOS:A1995TK94000029</t>
  </si>
  <si>
    <t>VERBITSKY, M; SALTZMAN, B</t>
  </si>
  <si>
    <t>BEHAVIOR OF THE EAST ANTARCTIC ICE-SHEET AS DEDUCED FROM A COUPLED GCM ICE-SHEET MODEL</t>
  </si>
  <si>
    <t>CLIMATE</t>
  </si>
  <si>
    <t>While the possible instability of the West Antarctic ice sheet has been widely recognized for some time as a potential source of sea-level rise in an enhanced greenhouse warming, the stability of the East Antarctic ice sheet has only recently become the subject of such a conjecture. We approach an aspect of this issue using a numerical experiment with an atmospheric general circulation model (GCM) coupled to a 3-dimensional ice-sheet model. Response of the ice sheet model to the external forcing generated by an atmospheric GCM due to doubling the CO2 concentration does not show any appreciable changes in the horizontal extent of the ice sheet due to normal creep and topographic instabilities, suggesting that an Antarctic collapse resulting from these factors is unlikely. The mechanics of basal sliding, nonisothermal effects, and ice shelves are as yet too poorly understood to make quantitative estimates of possible instabilities due to these processes.</t>
  </si>
  <si>
    <t>VERBITSKY, M (corresponding author), YALE UNIV, DEPT GEOL &amp; GEOPHYS, POB 6666, NEW HAVEN, CT 06520 USA.</t>
  </si>
  <si>
    <t>NOV 1</t>
  </si>
  <si>
    <t>10.1029/95GL02935</t>
  </si>
  <si>
    <t>TE108</t>
  </si>
  <si>
    <t>WOS:A1995TE10800008</t>
  </si>
  <si>
    <t>MACHIDA, T; NAKAZAWA, T; FUJII, Y; AOKI, S; WATANABE, O</t>
  </si>
  <si>
    <t>INCREASE IN THE ATMOSPHERIC NITROUS-OXIDE CONCENTRATION DURING THE LAST 250 YEARS</t>
  </si>
  <si>
    <t>ANTARCTIC ICE CORE; METHANE; N2O; CO2; CH4; AIR; RECORD; TRENDS</t>
  </si>
  <si>
    <t>In order to estimate the concentrations of atmospheric nitrous oxide (N2O) during the last 250 years, air samples were extracted from an Antarctic ice core, H15, using a dry extraction system and were then analyzed with a precision of +/-2 ppbv. The results obtained were clearly less scattered acid much tighter than those of the previous studies. Our data showed that the concentrations of atmospheric N2O in the 18th century were about 276 ppbv on average. It was also obvious that the N2O concentration began to increase in the mid-19th century and reached approximately 293 ppbv around 1965, the trend of the concentration increase correlating quite well with the direct atmospheric measurements at the South Pole. Such an increase in the atmospheric N2O concentration is thought to be of anthropogenic origin.</t>
  </si>
  <si>
    <t>TOHOKU UNIV, FAC SCI, CTR ATMOSPHER &amp; OCEAN STUDIES, SENDAI, MIYAGI 980, JAPAN; NATL INST POLAR RES, TOKYO 173, JAPAN</t>
  </si>
  <si>
    <t>Tohoku University; Research Organization of Information &amp; Systems (ROIS); National Institute of Polar Research (NIPR) - Japan</t>
  </si>
  <si>
    <t>10.1029/95GL02822</t>
  </si>
  <si>
    <t>WOS:A1995TE10800010</t>
  </si>
  <si>
    <t>BODEKER, GE; SCOURFIELD, MWJ</t>
  </si>
  <si>
    <t>PLANETARY-WAVES IN TOTAL OZONE AND THEIR RELATION TO ANTARCTIC OZONE DEPLETION</t>
  </si>
  <si>
    <t>QUASI-BIENNIAL OSCILLATION; MODEL; TEMPERATURE; MODULATION; DYNAMICS; HOLE; TOMS</t>
  </si>
  <si>
    <t>Stanford and Ziemke [1993] have recently demonstrated the versatility of the Total Ozone Mapping Spectrometer (TOMS) data set in characterizing the behaviour of Rossby-gravity waves. Similar analyses performed here are extended to relate interannual differences in Southern Hemisphere mid-latitude wave activity to the severity of the Antarctic ozone depletion. Total ozone wave powers for wavenumber 1 to 6 have been calculated from TOMS distributions for each day from 1979 to 1992 and a mean measure of Antarctic ozone depletion has been determined for each year. After normalization with respect to stratospheric chlorine loading, interannual differences in the severity of the Antarctic ozone hole are anti-correlated with total wave powers. Furthermore, wintertime mean wave power and polar stratospheric temperatures are well correlated and appear to lag the equatorial Quasi-biennial Oscillation (QBO) by 1 year.</t>
  </si>
  <si>
    <t>BODEKER, GE (corresponding author), UNIV NATAL,SPACE PHYS RES INST,DURBAN 4001,SOUTH AFRICA.</t>
  </si>
  <si>
    <t>Bodeker, Greg E/A-8870-2008</t>
  </si>
  <si>
    <t>Bodeker, Gregory/0000-0003-1094-5852</t>
  </si>
  <si>
    <t>10.1029/95GL01778</t>
  </si>
  <si>
    <t>WOS:A1995TE10800017</t>
  </si>
  <si>
    <t>NEUDEGG, DA; FRASER, BJ; MENK, FW; HANSEN, HJ; BURNS, GB; MORRIS, RJ; UNDERWOOD, MJ</t>
  </si>
  <si>
    <t>SOURCES AND VELOCITIES OF PC1-2 ULF WAVES AT HIGH-LATITUDES</t>
  </si>
  <si>
    <t>POLAR CUSP; PULSATIONS; BURSTS; REGION</t>
  </si>
  <si>
    <t>The polar cusp and boundary layer are important in coupling magnetospheric energy sources to the high latitude ionosphere. ULF waves are one of the processes by which this coupling is realized. To study the source regions and propagation characteristics of discrete Pcl-2 (0.1-2 Hz) ULF wave packets, particularly unstructured emissions and Pcl bursts at high latitudes, a triangular array of closely spaced induction magnetometers (similar to 150 km) was deployed beneath the average cusp projection during the 1992 Antarctic winter. From interstation time lags the wave velocity and direction of arrival were calculated with average uncertainties of +/-60 kms(-1) and +/-8 degrees. Wave sources were poleward of the array at low geomagnetic activity and equatorward at high activity. The sources also moved east to west with time, centred around local noon. These results are interpreted as indicative of the ionospheric signature of sources localized in the cusp, the low latitude boundary layer (LLBL) or the outer magnetosphere. Intercalibration of the results for typical events with extrapolations of PACE radar observations and DMSP satellite particle signatures support sources within these regions. Observed group velocities in the range 300-800 kms(-1) with a mean of 450 kms(-1) are consistent with wave propagation in the ionospheric waveguide. Signals above the waveguide lower cutoff frequency likely propagate away from the source in the ionospheric waveguide and across the magnetometer array. The results suggest a technique for monitoring the high latitude boundary regions and outer magnetosphere using local ULF wave measurements.</t>
  </si>
  <si>
    <t>AUSTRALIAN ANTARCTIC DIV, SCI BRANCH, KINGSTON, TAS 7050, AUSTRALIA</t>
  </si>
  <si>
    <t>UNIV NEWCASTLE, DEPT PHYS, CALLAGHAN, NSW 2308, AUSTRALIA.</t>
  </si>
  <si>
    <t>Menk, Frederick/A-2640-2009</t>
  </si>
  <si>
    <t>Menk, Frederick/0000-0002-1154-6223</t>
  </si>
  <si>
    <t>10.1029/95GL02939</t>
  </si>
  <si>
    <t>WOS:A1995TE10800021</t>
  </si>
  <si>
    <t>Sakunov, GG; Barteneva, OD; Radionov, VF</t>
  </si>
  <si>
    <t>Experimental investigations of light scattering in the atmospheric surface layer</t>
  </si>
  <si>
    <t>Atmospheric phase functions, measured near the surface in the Antarctic, Arctic, over oceans and under midlatitude continental conditions, are concerned. Shape modification of phase function vs variation of air transparency is considered. The data make it possible to assess the most probable shapes of phase functions in the studied regions. Average phase functions for the regions are presented. An estimation of optical parameters for the extinction of the light in the surface atmospheric layer is made.</t>
  </si>
  <si>
    <t>Sakunov, GG (corresponding author), ARCTIC &amp; ANTARCTIC RES INST,ST PETERSBURG 199226,RUSSIA.</t>
  </si>
  <si>
    <t>Radionov, Vladimir F./O-3038-2017</t>
  </si>
  <si>
    <t>TP380</t>
  </si>
  <si>
    <t>WOS:A1995TP38000007</t>
  </si>
  <si>
    <t>Vasilieva, VV; Pisarevskaya, LG; Shishkina, OD</t>
  </si>
  <si>
    <t>Generation of internal waves by a drifting iceberg</t>
  </si>
  <si>
    <t>On the basis of two-layer model with upper fluid layer of finite thickness and infinitely deep lower layer the waves generated by drifting icebergs are examined for the high-latitude seas conditions. Various distribution of sources are employed to model the effect of the iceberg as well as various cases of the body and density interface relative positions are examined. The comparison of theoretically obtained values of drag coefficient and critical velocities of iceberg motion with the data of laboratory experiments and natural observations in arctic seas is presented.</t>
  </si>
  <si>
    <t>ARCTIC &amp; ANTARCTIC RES INST,ST PETERSBURG 199226,RUSSIA; RUSSIAN ACAD SCI,INST APPL PHYS,NIZHNII NOVGOROD 603600,RUSSIA</t>
  </si>
  <si>
    <t>Arctic &amp; Antarctic Research Institute; Russian Academy of Sciences; Institute of Applied Physics of the Russian Academy of Sciences</t>
  </si>
  <si>
    <t>Vasilieva, VV (corresponding author), ST PETERSBURG STATE MARINE TECH UNIV,ST PETERSBURG,RUSSIA.</t>
  </si>
  <si>
    <t>WOS:A1995TP38000015</t>
  </si>
  <si>
    <t>YAHNIN, A; TITOVA, E; LUBCHICH, A; BOSINGER, T; MANNINEN, J; TURUNEN, T; HANSEN, T; TROSHICHEV, O; KOTIKOV, A</t>
  </si>
  <si>
    <t>DAYSIDE HIGH-LATITUDE MAGNETIC IMPULSIVE EVENTS - THEIR CHARACTERISTICS AND RELATIONSHIP TO SUDDEN IMPULSES</t>
  </si>
  <si>
    <t>CONVECTION TWIN-VORTICES; FLUX-TRANSFER EVENTS; GROUND-BASED OBSERVATIONS; MODEL; WAVES</t>
  </si>
  <si>
    <t>On 17 December 1990 a series magnetic impulsive events (MIEs) were observed at high latitudes near local noon. EISCAT, situated some 5 hours of MLT away from the noon sector, detected simultaneous impulsive electron density enhancements at heights between 90 and 120 km. The MIEs at noon were also associated with riometer absorption spikes. The correlated EISCAT and riometer observations indicate that there was an elongated electron precipitation region some 3000 km wide stretching from local noon to morning. In close association with the impulsive electron precipitation, VLF emissions were observed by groundbased stations in the morning side. We interpret the large scale electron precipitation and VLF emissions as signatures of a global compression of the Earth's magnetosphere. This is confirmed by the specific type of magnetic variations simultaneously recorded at the worldwide network of magnetometers. We conclude that the small scale MIEs with their drifting ionospheric current vortex structures can (but do not necessarily have to) occur in conjunction with large scale SIs. Moreover, MIEs and SIs have a common origin: the interaction of solar wind inhomogeneities with the Earth's magnetosphere. They do, however, represent different effects of the same primary agent.</t>
  </si>
  <si>
    <t>UNIV OULU,DEPT PHYS,SF-90570 OULU,FINLAND; GEOPHYS OBSERV,SF-99600 SODANKYLA,FINLAND; UNIV TROMSO,AURORAL OBSERV,TROMSO,NORWAY; ARCTIC &amp; ANTARCTIC RES INST,ST PETERSBURG 199226,RUSSIA</t>
  </si>
  <si>
    <t>University of Oulu; UiT The Arctic University of Tromso; Arctic &amp; Antarctic Research Institute</t>
  </si>
  <si>
    <t>YAHNIN, A (corresponding author), RUSSIAN ACAD SCI,POLAR GEOPHYS INST,APATITY,RUSSIA.</t>
  </si>
  <si>
    <t>Manninen, Jyrki/I-4004-2019; Yahnin, Alexander/B-5254-2014; Kotikov, Andrey/K-3339-2012; Titova, Elena/R-2613-2016; Lubchich, Andris/A-6865-2017</t>
  </si>
  <si>
    <t>Manninen, Jyrki/0000-0003-2866-4231; Yahnin, Alexander/0000-0003-1650-5436; Kotikov, Andrey/0000-0002-5941-2216; Titova, Elena/0000-0001-7622-3452; Lubchich, Andris/0000-0003-3596-4857</t>
  </si>
  <si>
    <t>10.1016/0021-9169(95)00090-O</t>
  </si>
  <si>
    <t>TJ664</t>
  </si>
  <si>
    <t>WOS:A1995TJ66400004</t>
  </si>
  <si>
    <t>JARVIS, MJ</t>
  </si>
  <si>
    <t>FIRST DYNASONDE OBSERVATIONS OF F-REGION PLASMA-FLOW AT HALLEY, ANTARCTICA</t>
  </si>
  <si>
    <t>INTERPLANETARY MAGNETIC-FIELD; CONVECTION; IONOSPHERE; DYNAMICS; MODELS; ARRAY</t>
  </si>
  <si>
    <t>Plasma flow vectors have been derived from data recorded by the Advanced Ionospheric Sounder (operating as a Dynasonde) at Halley, Antarctica (76 degrees, 27 degrees W). Single bulk flow vectors derived from the motion of echo reflection surfaces in the overhead F-region ionosphere are consistent both with plasma flow vectors, poleward of Halley, observed simultaneously by the PACE HF radar and also, for various levels of geomagnetic activity, with published mean plasma flow at the same invariant geomagnetic latitude (62 degrees). The results demonstrate application of the method and lend support to existing evidence that the velocity measured by this kind of technique, at least for moderate to active geomagnetic activity at high Latitudes, represents ionospheric plasma flow.</t>
  </si>
  <si>
    <t>JARVIS, MJ (corresponding author), BRITISH ANTARCTIC SURVEY,NERC,MADINGLEY RD,CAMBRIDGE CB3 0ET,ENGLAND.</t>
  </si>
  <si>
    <t>10.1016/0021-9169(94)00148-H</t>
  </si>
  <si>
    <t>WOS:A1995TJ66400008</t>
  </si>
  <si>
    <t>QUINTANAR, AI; MECHOSO, CR</t>
  </si>
  <si>
    <t>QUASI-STATIONARY WAVES IN THE SOUTHERN-HEMISPHERE .1. OBSERVATIONAL DATA</t>
  </si>
  <si>
    <t>PLANETARY-WAVES; MEAN FLOW; ATMOSPHERE; PROPAGATION; ANTARCTICA</t>
  </si>
  <si>
    <t>This Part I presents selected major features of the quasi-stationary (monthly mean) wave held in the troposphere and stratosphere of the Southern Hemisphere. It is confirmed that the quasi-stationary wave with zonal wavenumber 1 (QS-wave 1) is by far the dominant component of the geopotential height field at tropospheric and stratospheric levels. The amplitude of this wave is largest at about 60 degrees S all year round and reaches a maximum during September and October in the upper troposphere and stratosphere. Analysis of the Elliasen-Palm flux vector suggests that at high latitudes the quasi-stationary wave field is primarily forced from lower latitudes, most prominently from the Indian Ocean region during June and October. Orographic and thermal forcing from Antarctic regions seem to also be important sources of wave activity in polar and high latitudes, particularly over southern South America and the Atlantic Ocean. The contribution to the quasi-stationary Bow by the transient component of the flow is also analyzed. This analysis suggests that at high latitudes, the low-frequency transients act to strengthen QS-wave 1, while high-frequency transients weaken it The values found for these contributions suggest that the low-frequency component is dominant.</t>
  </si>
  <si>
    <t>UNIV CALIF LOS ANGELES, DEPT ATMOSPHER SCI, LOS ANGELES, CA USA</t>
  </si>
  <si>
    <t>Quintanar, Arturo/0000-0003-4030-7499</t>
  </si>
  <si>
    <t>1520-0442</t>
  </si>
  <si>
    <t>10.1175/1520-0442(1995)008&lt;2659:QSWITS&gt;2.0.CO;2</t>
  </si>
  <si>
    <t>TG724</t>
  </si>
  <si>
    <t>WOS:A1995TG72400006</t>
  </si>
  <si>
    <t>QUASI-STATIONARY WAVES IN THE SOUTHERN-HEMISPHERE .2. GENERATION MECHANISMS</t>
  </si>
  <si>
    <t>PLANETARY BOUNDARY-LAYER; CIRCULATION MODEL</t>
  </si>
  <si>
    <t>In this Part II the authors investigate the role that Antarctic elevations, the rest of the world orography, thermal forcing from lower latitudes, and the transient eddy component of the dow play on the generation of the quasistationary wave field in the Southern Hemisphere. An approach based on the UCLA GCM is followed. Results from a control simulation with full orography and from experiments without the Antarctic elevations and without the rest of the world orography, suggest that the quasi-stationary wave with zonal wavenumber 1 (QS-wave 1) around Antarctica is primarily generated by mechanisms other than the Antarctic elevations. Comparison of a three-dimensional Eliassen-Palm flux vector in the control simulation, and those where the Antarctic elevation and the rest of the world orography are removed suggests that wave activity propagates both from the subtropics and from polar latitudes. Although in qualitative agreement with results of Part I, the horizontal and vertical structure of these remote forcings is different in the simulations where a more barotropic wave train is generated from lower and polar latitudes. Antarctica is indeed a source of wave activity but unlike observations it is confined to polar regions at tropospheric levels. Additional evidence of thermal forcing was found in an experiment without orographic elevations and zonal asymmetries south of 45 degrees S. It is found that QS-wave 2 is most affected by the zonal asymmetries in sea ice and SST. The effects of the transient component of the flow were also analyzed. The heat transport by the transient eddies in the absence of Antarctic elevations is greater than in the control simulation consistent with a warming of the polar region. Analysis of the contribution by the low-pass and high-pass transients to QS-wave 1 in the control simulation reveals a very different behavior than in Part I. In the control simulation, the low-pass transients and QS-wave 1 are mostly in opposition of phase. High-frequency transients are uncorrelated with QS-wave 1 in all cases. In the experiments without Antarctic elevations or the rest of the world orography, lowpass transients are in phase with QS-wave 1 over high and polar latitudes. In summary, the results of this study suggest that the generation of QS-wave 1 at high latitudes is predominantly from lower latitudes.</t>
  </si>
  <si>
    <t>UNIV CALIF LOS ANGELES,DEPT ATMOSPHER SCI,LOS ANGELES,CA 90024</t>
  </si>
  <si>
    <t>10.1175/1520-0442(1995)008&lt;2673:QSWITS&gt;2.0.CO;2</t>
  </si>
  <si>
    <t>WOS:A1995TG72400007</t>
  </si>
  <si>
    <t>GONZALEZCABRERA, PJ; DOWD, F; PEDIBHOTLA, VK; ROSARIO, R; STANLEYSAMUELSON, D; PETZEL, D</t>
  </si>
  <si>
    <t>ENHANCED HYPO-OSMOREGULATION INDUCED BY WARM-ACCLIMATION IN ANTARCTIC FISH IS MEDIATED BY INCREASED GILL AND KIDNEY NA+/K+-ATPASE ACTIVITIES</t>
  </si>
  <si>
    <t>NA+/KC+-ATPASE; ANTARCTIC FISH; OSMOREGULATION; FATTY ACID COMPOSITION; OSMOLALITY; TREMATOMUS BERNACCHII; TREMATOMUS NEWNESI</t>
  </si>
  <si>
    <t>FATTY-ACID COMPOSITION; RENAL PROXIMAL TUBULE; FRESH-WATER FISH; NA-K-ATPASE; IONIC REGULATION; ADENOSINE-TRIPHOSPHATASE; SALVELINUS-ALPINUS; ANGUILLA-ANGUILLA; ARACHIDONIC-ACID; TEMPERATURE</t>
  </si>
  <si>
    <t>Serum osmolality and serum inorganic ion concentrations were studied in two antarctic fish species. Trematomus bernacchii and T. newnesi, during 5 weeks of acclimation to 4 degrees C and compared with control values for groups acclimated to -1.5 degrees C. Acclimation to 4 degrees C significantly decreased the serum osmolality of both species, thereby increasing their seawater-to-extracellular fluid (ECF) osmotic gradient. The decline in osmolality with acclimation to 4 degrees C was accompanied by significant and rapid losses of Na+ and C1(-) during the first 14 days of acclimation and was maintained throughout the study period. At day 35 of acclimation, the lipid composition and microsomal Na+/K+-ATPase specific activities at 4 degrees C and 37 degrees C were determined in membranes from gill, kidney, liver and muscle tissues. No warm-induced decrease in fatty acid unsaturation was found in the tissues of either species. In the gills and kidneys of both species, the Na+/K+- ATPase activities assayed at 4 degrees C were increased after acclimation to 4 degrees C. The Na+/K+-ATPase activities at 37 degrees C increased at the higher acclimation temperature in T. newnesi kidneys and T. bernacchii gills, but in both species there was no compensation to temperature in the liver, regardless of assay temperature, Muscle Na+/K+-ATPase activity decreased in response to warm-acclimation in T. bernacchii and T. newnesi assayed at 4 degrees C and 37 degrees C, respectively. During acclimation to 4 degrees C, the discontinuity in the Arrhenius plot of the Na+/K+-ATPase activities of T. newnesi gill moved to a lower temperature, whereas that of kidney remained unchanged, The results indicate that acclimation to 4 degrees C induced a decrease in serum osmolality which resulted from the positive compensation of Na+/K+-ATPase in osmoregulatory tissues. The enhancement in Na+/K+-ATPase activity at 4 degrees C suggests that energy expenditure in antarctic fish may be lessened, in part, by maintaining a reduced seawater-to-ECF osmotic gradient.</t>
  </si>
  <si>
    <t>CREIGHTON UNIV,SCH MED,DEPT BIOMED SCI,OMAHA,NE 68178; CREIGHTON UNIV,SCH MED,DEPT PHARMACOL,OMAHA,NE 68178; UNIV NEBRASKA,DEPT ENTOMOL,LINCOLN,NE 68583</t>
  </si>
  <si>
    <t>Creighton University; Creighton University; University of Nebraska System; University of Nebraska Lincoln</t>
  </si>
  <si>
    <t>TD912</t>
  </si>
  <si>
    <t>WOS:A1995TD91200005</t>
  </si>
  <si>
    <t>WANG, KT; THORNE, RM; HORNE, RB</t>
  </si>
  <si>
    <t>THE PROPAGATION CHARACTERISTICS AND LANDAU DAMPING OF JOVIAN WHISTLERS IN THE IO TORUS</t>
  </si>
  <si>
    <t>JUPITER; VOYAGER-1; GENERATION</t>
  </si>
  <si>
    <t>The propagation characteristics and path-integrated gain of Jovian lightning-generated whistlers are explored using the HOTRAY code. All waves are launched into the magnetosphere from just above the density peak in the ionosphere and followed using a realistic analytical density model based on Voyager and Pioneer data. Over a broader range of input L shells (3.5 less than or equal to L less than or equal to 6.5) these unducted waves are strongly guided into the equatorial region near 5.3 less than or equal to L less than or equal to 6 by the density maxima in the Io plasma torus. This is consistent with the limited spatial extent of the region where whistlers were detected by Voyager. The path-integrated attenuation of whistlers is relatively weak in the cool inner torus but becomes strong for waves that propagate into the outer warm torus region due to Landau damping by suprathermal electrons (E greater than or equal to 200 eV). This can explain the absence of whistlers observations by Voyager at L &gt; 6. To account for the observed upper frequency cutoff (f less than or equal to 9 kHz), our calculations indicate that the lightning source locations should be confined to lower L shells (L less than or equal to 4). The alternative explanation based on the plasma frequency cutoff requires an unreasonable plasma density model.</t>
  </si>
  <si>
    <t>BRITISH ANTARCTIC SURVEY, NATL ENVIRONM RES COUNCIL, CAMBRIDGE CB3 0ET, ENGLAND</t>
  </si>
  <si>
    <t>WANG, KT (corresponding author), UNIV CALIF LOS ANGELES, DEPT ATMOSPHER SCI, 405 HILGARD AVE, LOS ANGELES, CA 90095 USA.</t>
  </si>
  <si>
    <t>Horne, Richard B/0000-0002-0412-6407; Wang, Kaiti/0000-0003-2165-5922</t>
  </si>
  <si>
    <t>A11</t>
  </si>
  <si>
    <t>10.1029/95JA02206</t>
  </si>
  <si>
    <t>TD904</t>
  </si>
  <si>
    <t>WOS:A1995TD90400034</t>
  </si>
  <si>
    <t>ARHAN, M; KING, B</t>
  </si>
  <si>
    <t>LATERAL MIXING OF THE MEDITERRANEAN WATER IN THE EASTERN NORTH-ATLANTIC</t>
  </si>
  <si>
    <t>LABRADOR SEA-WATER; SALT LENS; EDDY; MEDDIES; BASIN</t>
  </si>
  <si>
    <t>Analysis of the salinity distribution along three quasi-meridional hydrographic sections in the eastern North Atlantic shows that different mesoscale processes act to mix the Mediterranean Water with the adjacent water masses. In the region of transition with the Antarctic Intermediate Water in the south, the salt transport by the meddles seems to account for most of the observed lateral diffusive exchanges at the large scale. In the north these exchanges are contributed to by parcels of both Mediterranean Water and Subarctic Intermediate Water travelling on average in opposite directions. Also in the north but at a deeper level, transition with the Labrador Sea Water is characterized by a pronounced thermohaline front. Coherent mesoscale structures carrying deep Mediterranean Water escape northward from that front. A simplified unidirectional mixing model is used diagnostically to relate the basic parameters associated with the mesoscale structures to those characterizing lateral mixing at the large scale.</t>
  </si>
  <si>
    <t>INST OCEANOG SCI,GODALMING GU8 5UB,SURREY,ENGLAND</t>
  </si>
  <si>
    <t>NERC National Oceanography Centre</t>
  </si>
  <si>
    <t>ARHAN, M (corresponding author), IFREMER,CNRS,PHYS OCEANS LAB,BP 70,F-29280 PLOUZANE,FRANCE.</t>
  </si>
  <si>
    <t>10.1357/0022240953212990</t>
  </si>
  <si>
    <t>TF719</t>
  </si>
  <si>
    <t>WOS:A1995TF71900001</t>
  </si>
  <si>
    <t>CONDIE, SA</t>
  </si>
  <si>
    <t>DESCENT OF DENSE WATER MASSES ALONG CONTINENTAL SLOPES</t>
  </si>
  <si>
    <t>SHELF-BREAK FRONTS; OCEAN; BOUNDARY; CURRENTS; CIRCULATION; LAYERS; DRIVEN</t>
  </si>
  <si>
    <t>The formation of dense water over the continental shelf and its descent along the continental slope have been investigated both theoretically and experimentally. Models have been developed for slope fronts and dense filaments, with emphasis on the role of the bottom boundary layer. An analytical, two-layer, two-dimensional model is first presented for the development of dense slope fronts near the shelf-break. The effects of vertical viscosity are explored and two behavioral regimes identified. The most relevant regime is determined by the parameter F = (U-Q/g epsilon s )(f(3)/nu)(1/2) where U-Q is the flux of newly created dense water per unit length of coastline, g is the gravitational acceleration, epsilon is the density anomaly, s is the bottom slope,fis the Coriolis parameter and nu is the vertical viscosity. In both cases, the alongslope velocity in the lower layer increases away from the coast during geostrophic adjustment, with an accompanying growth in the downslop Ekman flux. When F is small, dense water production near the coast can be balanced by transport within the boundary layer, which extends down the slope as a shallow intrusion with an alongslope speed of g epsilon s/f. However, when F is large this type of flow cannot provide sufficient downslope transport. Dense water then accumulates, causing the front to steepen while diminishing the influence of the bottom slope. There is a corresponding increase in alongslope speed, which eventually plateaus at (2f/nu)(1/2)/U-Q where the Ekman flux balances the production of new dense water. These behaviors are strongly supported by results from laboratory experiments and are consistent with the limited available observations of the Antarctic Slope Front. After moving off the shelf, the dense water mass may continue to move down the slope within the bottom boundary layer, or alternatively, form an isolated filament with a front on both sides. Theoretical solutions are developed for dense filaments both with and without an active upper layer. In the latter case, the influence of dissipation is investigated beginning with a simple bulk parameterization. This produces a filament which broadens as it moves down the slope, while its mean alongslope velocity increases with bottom slope and its horizontal shear decreases. More realistic boundary layer dynamics have also been incorporated using a similar approach to that described for slope fronts. The solutions compare well with results from laboratory experiments on relatively stable filaments. Implications of the study for deep water formation around Antarctica are discussed briefly.</t>
  </si>
  <si>
    <t>AUSTRALIAN NATL UNIV,RES SCH EARTH SCI,CANBERRA,ACT 0200,AUSTRALIA</t>
  </si>
  <si>
    <t>Australian National University</t>
  </si>
  <si>
    <t>Condie, Scott A/C-2953-2012</t>
  </si>
  <si>
    <t>10.1357/0022240953212936</t>
  </si>
  <si>
    <t>WOS:A1995TF71900002</t>
  </si>
  <si>
    <t>MCINNES, SJ</t>
  </si>
  <si>
    <t>TARDIGRADES FROM SIGNY-ISLAND, SOUTH-ORKNEY-ISLANDS, WITH PARTICULAR REFERENCE TO FRESH-WATER SPECIES</t>
  </si>
  <si>
    <t>TARDIGRADA; TAXONOMY; NEW SPECIES; SIGNY ISLAND; ANTARCTICA</t>
  </si>
  <si>
    <t>ANTARCTICA; AREA</t>
  </si>
  <si>
    <t>Seventeen species of Tardigrada from lakes and catchments on Signy Island, South Orkney Islands, are described. Two species, Echiniscus punctus and Isohypsibius laevis are new to science, and two, Oreella minor and Pseudechiniscus suillus, are new to the Signy Is. records.</t>
  </si>
  <si>
    <t>MCINNES, SJ (corresponding author), BRITISH ANTARCTIC SURVEY,NERC,HIGH CROSS,MADINGLEY RD,CAMBRIDGE CB3 0ET,ENGLAND.</t>
  </si>
  <si>
    <t>10.1080/00222939500770601</t>
  </si>
  <si>
    <t>TC959</t>
  </si>
  <si>
    <t>WOS:A1995TC95900004</t>
  </si>
  <si>
    <t>STARY, J</t>
  </si>
  <si>
    <t>ORIBATID MITES (ACARI, ORIBATIDA) OF BEAUCHENE-ISLAND, FALKLANDS, SOUTH-ATLANTIC</t>
  </si>
  <si>
    <t>ACARI ORIBATIDS; TAXONOMY; NEOTROPICAL AND SUB-ANTARCTIC; FALKLAND ISLANDS</t>
  </si>
  <si>
    <t>A total of 12 species of oribatid mites (Acari: Oribatida) are reported from Beauchene Island, including two new species. Furcobates lewissmithi n. sp. and Oribatella blocki n. sp. are described and figured.</t>
  </si>
  <si>
    <t>10.1080/00222939500770621</t>
  </si>
  <si>
    <t>WOS:A1995TC95900006</t>
  </si>
  <si>
    <t>STARY, J; BLOCK, W</t>
  </si>
  <si>
    <t>ORIBATID MITES (ACARI, ORIBATIDA) OF SOUTH GEORGIA, SOUTH-ATLANTIC</t>
  </si>
  <si>
    <t>MITES; ORIBATIDA; SUB-ANTARCTIC; SOUTH GEORGIA</t>
  </si>
  <si>
    <t>Twenty-one species of oribatid mites (Acari: Oribatida), including three new species, are reported from samples collected on the sub-Antarctic island of South Georgia. Fossonothrus wallworki n.sp., Lanceoppia elegantula n.sp. and Edwardzetes australis n.sp. are described and figured. Ten additional species, recorded previously, provides a total of 31 species for the island.</t>
  </si>
  <si>
    <t>10.1080/00222939500770631</t>
  </si>
  <si>
    <t>WOS:A1995TC95900007</t>
  </si>
  <si>
    <t>PALMER, AR; ROWELL, AJ</t>
  </si>
  <si>
    <t>EARLY CAMBRIAN TRILOBITES FROM THE SHACKLETON LIMESTONE OF THE CENTRAL TRANSANTARCTIC MOUNTAINS</t>
  </si>
  <si>
    <t>JOURNAL OF PALEONTOLOGY</t>
  </si>
  <si>
    <t>EARLY PALEOZOIC HISTORY; GLACIER AREA; ANTARCTICA; CONNECTION; AUSTRALIA; GONDWANA; BOUNDARY; MARGINS</t>
  </si>
  <si>
    <t>We document and describe the trilobite faunas of the Lower Cambrian Shackleton Limestone. The faunas include taxa of Atdabanian, Botomian and possible Toyonian ages and have affinities with those known previously from Gondwana or peri-Gondwana terranes. The geographic distribution of these organisms reveals a large measure of faunal connectedness around the margin of this vast supercontinent in Early Cambrian time. This connectedness extended even to taxa that inhabited shallow-water carbonate shelf environments, because the Shackleton Limestone accumulated in a variety of shallow subtidal and peritidal settings along the ocean-facing margin of the East Antarctic craton, subsequent to a Neoproterozoic rifting event. Although the fossilized Shackleton Limestone fauna is dominated by archaeocyathans, trilobites are common locally. We describe the remains of 35 trilobite taxa from 32 collecting localities. One species, H. granulosa, is assigned to the new genus Holyoakia; the remaining new species are Pagetides (Discomesites) spinosus, Lemdadella antarcticae, Kingaspis (?) convexus, Yuananocephalus longioccipitalis, and Onchocephalina (?) spinosa.</t>
  </si>
  <si>
    <t>UNIV KANSAS,MUSEUM NAT HIST,LAWRENCE,KS 66045; UNIV KANSAS,DEPT GEOL,LAWRENCE,KS 66045</t>
  </si>
  <si>
    <t>PALMER, AR (corresponding author), INST CAMBRIAN STUDIES,445 N CEDARBROOK RD,BOULDER,CO 80304, USA.</t>
  </si>
  <si>
    <t>PALEONTOLOGICAL SOC INC</t>
  </si>
  <si>
    <t>1259 TRUMANSBURG ROAD, ITHACA, NY 14850</t>
  </si>
  <si>
    <t>0022-3360</t>
  </si>
  <si>
    <t>J PALEONTOL</t>
  </si>
  <si>
    <t>J. Paleontol.</t>
  </si>
  <si>
    <t>TJ809</t>
  </si>
  <si>
    <t>WOS:A1995TJ80900001</t>
  </si>
  <si>
    <t>DELRIO, CJ</t>
  </si>
  <si>
    <t>THE GENUS SWIFTOPECTEN HERTLEIN, 1936, (BIVALVIA, PECTINIDAE) IN THE TERTIARY OF SOUTHERN SOUTH-AMERICA</t>
  </si>
  <si>
    <t>MOLLUSCA</t>
  </si>
  <si>
    <t>The presence of Swiftopecten Hertlein, 1936, in Patagonia (Argentina), a region situated in the southeastern extreme of the South American continent, is the oldest and southernmost fossil record of the genus. Furthermore, its occurrence during the Late Eocene in the circum-Antarctic region suggests that its origin was in the Southern Hemisphere; it has been known from Japan and the eastern Pacific, ranging from Miocene to Holocene(Moore, 1984). Swiftopecten iheringii new species, from the Late Eocene-Early Miocene sedimentary sequence of Patagonia, is described and illustrated.</t>
  </si>
  <si>
    <t>DELRIO, CJ (corresponding author), CTR INVEST RECURSOS GEOL,R DE VELAZCO 847,RA-1414 BUENOS AIRES,DF,ARGENTINA.</t>
  </si>
  <si>
    <t>10.1017/S0022336000038038</t>
  </si>
  <si>
    <t>TH900</t>
  </si>
  <si>
    <t>WOS:A1995TH90000006</t>
  </si>
  <si>
    <t>HUGHES, CW; KILLWORTH, PD</t>
  </si>
  <si>
    <t>EFFECTS OF BOTTOM TOPOGRAPHY IN THE LARGE-SCALE CIRCULATION OF THE SOUTHERN-OCEAN</t>
  </si>
  <si>
    <t>ANTARCTIC CIRCUMPOLAR CURRENT; BETA-PLANE CHANNEL; WIND-DRIVEN; MODEL; FLOW</t>
  </si>
  <si>
    <t>The characteristics of an unforced, stratified f-plane geostrophic flow over topography are described, and scaling arguments are made to justify the use of such a Bow as a first-order approximation to a real, large-scale circulation. Consideration of integral constraints then provides an insight into the ways in which second-order processes must balance the wind forcing. The importance of bottom pressure in this model is used to test the scalings and theory on a dataset taken from the Fine Resolution Antarctic Model. Two plots of bottom pressure, each with depth dependence filtered out in a different way, confirm the scalings producing the following conclusions: The effect of topography on the bottom boundary condition (no flow through the boundary) is important to the first-order (f-plane geostrophic) circulation; the turning of horizontal velocities with depth is limited, especially in regions of strong flow; and a picture of bottom pressure, appropriately filtered for depth dependence, contains a wealth of valuable information about the importance of second-order processes, demonstrating that they are most important in particular localized regions associated with topographic features.</t>
  </si>
  <si>
    <t>INST OCEANOG SCI, DEACON LAB, WORMLEY GU8 5UB, SURREY, ENGLAND</t>
  </si>
  <si>
    <t>Hughes, Chris W/0000-0002-9355-0233</t>
  </si>
  <si>
    <t>10.1175/1520-0485(1995)025&lt;2485:EOBTIT&gt;2.0.CO;2</t>
  </si>
  <si>
    <t>TH641</t>
  </si>
  <si>
    <t>WOS:A1995TH64100002</t>
  </si>
  <si>
    <t>WELLS, NC; DECUEVAS, BA</t>
  </si>
  <si>
    <t>DEPTH-INTEGRATED VORTICITY BUDGET OF THE SOUTHERN-OCEAN FROM A GENERAL-CIRCULATION MODEL</t>
  </si>
  <si>
    <t>An analysis of the depth-integrated vorticity budget of the U.K. Fine Resolution Antarctic Model is used to investigate the mechanisms that maintain and dissipate vorticity in the Antarctic Circumpolar Current (ACC) and adjacent circulations of the Southern Ocean. The individual contributions to the vorticity budget are evaluated over the last six years when the model had reached a quasi-steady state. It is shown that the primary balance in the ACC is between the curl of the wind stress and the bottom pressure torque (BPT). Regional analysis reveals that the predominant contribution to BPT is in the Drake Passage, Scotia Sea, and the Argentine Basin. The region to the south of Tasmania and New Zealand also contributes significantly to BPT in the ACC. In addition it is shown that Drake Passage and the Falkland Current are responsible for the major dissipation of the ACC. Within the ACC between 320 degrees and 290 degrees E, there is good correspondence between the integrated southward flow and the curl of the wind stress.</t>
  </si>
  <si>
    <t>JAMES RENNELL CTR OCEAN CIRCULAT,CHILWORTH RES CTR,SOUTHAMPTON SO1 7NS,HANTS,ENGLAND; UNIV SOUTHAMPTON,DEPT OCEANOG,SOUTHAMPTON SO9 5NH,HANTS,ENGLAND</t>
  </si>
  <si>
    <t>NERC National Oceanography Centre; University of Southampton; University of Southampton; NERC National Oceanography Centre</t>
  </si>
  <si>
    <t>J. Phys. Oceanog.</t>
  </si>
  <si>
    <t>10.1175/1520-0485(1995)025&lt;2569:DIVBOT&gt;2.0.CO;2</t>
  </si>
  <si>
    <t>WOS:A1995TH64100007</t>
  </si>
  <si>
    <t>ENGLAND, MH</t>
  </si>
  <si>
    <t>THE AGE OF WATER AND VENTILATION TIMESCALES IN A GLOBAL OCEAN MODEL</t>
  </si>
  <si>
    <t>WORLD OCEAN; CIRCULATION MODELS; ANNUAL CYCLE; DISTRIBUTIONS; SIMULATIONS; RADIOCARBON; STORAGE; MASSES; C-14</t>
  </si>
  <si>
    <t>The age of water in the World Ocean is studied using a passive age tracer introduced into a global ocean model. Additional information is derived from a transient ''dye'' tracer that tracks the time-dependent spreading of surface waters into the model ocean interior. Of particular interest is the nature of ocean ventilation over the 10-100-yr timescale, as well as the simulated age of deep and bottom water masses. In the upper model levels young water is found to correspond with regions of convergence (and downwelling) in the surface Ekman layer. Upwelling and convection are both shown to age the upper ocean by entraining older waters into the surface mixed layer. In the deep model levels, water age varies greatly between oceans, with young water found in convectively active regions (in the North Atlantic and in the Ross and Weddell Seas), and old water found in the deep North Pacific. The oldest water mass mixture (located at 2228-m depth in the western Pacific Ocean) is dated at 1494 years, made up of a combination of sources of water whose age varies between 500 and 5000 years. In the bottom layers of the model, Antarctic Bottom Water ventilates the extreme Southern Ocean over a 50-100-yr timescale, whereas the age approaches 1000 years in the northern limit of the Pacific basin. An analysis of age on the sigma(t) = 27.4 kg m(-3) isopycnal surface shows North Atlantic Deep Water (NADW) leaving the Atlantic Ocean with an average age of 300 years, although part of this water mass mixture is as young as 60 years. The young signal of NADW penetrates the Indian Ocean and the South Pacific via the circumpolar current over a timescale as short as 15 years, although water penetrating the far deep North Pacific is not detected in significant quantities (using a 10% concentration criterion) until about 500 years after the NADW formation time. A volumetric census of age in the World Ocean model shows relative maxima at 2 degrees-3 degrees C, 1200 years (corresponding to water in the deep North Pacific), and at 3 degrees C, 300-500 years (corresponding to water in the deep Atlantic Ocean). The parameterization of mixing in the ocean model partly determines age, with an isopycnal mixing scheme reducing the deep and bottom water ventilation timescale by about 30%. By monitoring the gradual penetration of surface dye into the most remote ocean grid boxes, the time taken to ventilate the entire World Ocean model can be estimated to be around 5000 years.</t>
  </si>
  <si>
    <t>CSIRO,DIV OCEANOG,HOBART,TAS 7001,AUSTRALIA</t>
  </si>
  <si>
    <t>England, Matthew/A-7539-2011</t>
  </si>
  <si>
    <t>England, Matthew/0000-0001-9696-2930</t>
  </si>
  <si>
    <t>10.1175/1520-0485(1995)025&lt;2756:TAOWAV&gt;2.0.CO;2</t>
  </si>
  <si>
    <t>WOS:A1995TH64100017</t>
  </si>
  <si>
    <t>BREY, T; PECK, LS; GUTT, J; HAIN, S; ARNTZ, WE</t>
  </si>
  <si>
    <t>POPULATION-DYNAMICS OF MAGELLANIA-FRAGILIS, A BRACHIOPOD DOMINATING A MIXED-BOTTOM MACROBENTHIC ASSEMBLAGE ON THE ANTARCTIC SHELF</t>
  </si>
  <si>
    <t>JOURNAL OF THE MARINE BIOLOGICAL ASSOCIATION OF THE UNITED KINGDOM</t>
  </si>
  <si>
    <t>LIOTHYRELLA-UVA JACKSON; ARTICULATE BRACHIOPOD; LIVING BRACHIOPODS; GROWTH; MORTALITY; PATTERNS; INVERTEBRATES; TEREBRATULINA; COMMUNITIES; ECOLOGY</t>
  </si>
  <si>
    <t>A dense assemblage of the brachiopod Magellania fragilis was sampled by trawl and underwater photography during the expedition ANT IX/3 (1991) of RV 'Polarstern' on the shelf of the Lazarev Sea, Antarctica. Mean abundance and biomass estimates for M. fragilis were 26.15 individuals m(-2) and 1.13 g AFDM m(-2), respectively. Growth bands visible on the shell were interpreted as annual growth marks caused by the strong seasonality of food input to the benthos and were treated as size-at-age data. The von Bertalanffy growth function L(t) (mm) = 51.67 (1 - e-(0.020 (t+1.326)))(0.828) described these data best. The annual somatic PIE ratio was very low, 0.046 y(-1), and annual production amounted to 0.052 g AFDM m(-2) y(-1) at this particular site. These results indicate that M. fragilis is a comparatively slow-growing species with very low annual productivity.</t>
  </si>
  <si>
    <t>BREY, T (corresponding author), ALFRED WEGENER INST POLAR &amp; MARINE RES,D-27568 BREMERHAVEN,GERMANY.</t>
  </si>
  <si>
    <t>Gutt, Julian/0000-0003-3773-9370; Brey, Thomas/0000-0002-6345-2851</t>
  </si>
  <si>
    <t>0025-3154</t>
  </si>
  <si>
    <t>J MAR BIOL ASSOC UK</t>
  </si>
  <si>
    <t>J. Mar. Biol. Assoc. U.K.</t>
  </si>
  <si>
    <t>10.1017/S0025315400038200</t>
  </si>
  <si>
    <t>TG220</t>
  </si>
  <si>
    <t>WOS:A1995TG22000005</t>
  </si>
  <si>
    <t>CRAMPON, JE</t>
  </si>
  <si>
    <t>POLES APART - PARALLEL VISIONS OF THE ARCTIC AND ANTARCTIC - ROWELL,G</t>
  </si>
  <si>
    <t>LIBRARY JOURNAL</t>
  </si>
  <si>
    <t>CRAMPON, JE (corresponding author), UNIV SO CALIF,HANCOCK BIOL &amp; OCEANOG LIB,LOS ANGELES,CA 90024, USA.</t>
  </si>
  <si>
    <t>BOWKER MAGAZINE GROUP CAHNERS MAGAZINE DIVISION</t>
  </si>
  <si>
    <t>249 W 17TH ST, NEW YORK, NY 10011</t>
  </si>
  <si>
    <t>0363-0277</t>
  </si>
  <si>
    <t>LIBR J</t>
  </si>
  <si>
    <t>Libr. J.</t>
  </si>
  <si>
    <t>Information Science &amp; Library Science</t>
  </si>
  <si>
    <t>TB761</t>
  </si>
  <si>
    <t>WOS:A1995TB76100238</t>
  </si>
  <si>
    <t>RODHOUSE, PG; PIATKOWSKI, U</t>
  </si>
  <si>
    <t>FINE-SCALE DISTRIBUTION OF JUVENILE CEPHALOPODS IN THE SCOTIA SEA AND ADAPTIVE ALLOMETRY OF THE BRACHIAL CROWN</t>
  </si>
  <si>
    <t>DIOMEDEA-EXULANS; PREY</t>
  </si>
  <si>
    <t>The pelagic nekton community was sampled with the RMT 25 opening/closing net and a neuston net at two stations in the Scotia Sea south of the Antarctic Polar Front in the open ocean (Station 1) and on the South Georgia northwestern slope (Station 2). Downward oblique tows were made with the RMT 25 through discrete 200 m layers to 1000 m in daylight and darkness. A total of 119 cephalopods representing nine species were removed from the samples, and mantle and arm lengths were measured to the nearest 0.1 mm. The most abundant species at each station was an undescribed Brachioteuthis sp. (B. ?picta). Galiteuthis glacialis and Alluroteuthis antarcticus were caught at both stations. Histioteuthis eltaninae, Bathyteuthis abyssicola and Psychroteuthis glacialis were caught at Station 1. Mastigoteurhis psychrophila and a Chiroteuthis sp. were caught at Station 2. B. ?picta was present throughout the water column to 1000 m at both stations, with little evidence of ontogenetic descent. There was evidence for ontogenetic descent in G. glacialis. This species was absent from the Antarctic Surface Water (ASW) at Station 1, where it was concentrated in the Circumpolar Deep Water (CDW). At Station 2 it was present throughout the water column to 1000 m. The other species were all caught in the core of the CDW (&gt; 400 m). In juvenile B. ?picta, C;. glacialis and A. antarcticus, growth of the brachial crown is positively allometric with respect to mantle length, Recent data on biomass spectra in high-latitude pelagic systems show that they are characterised by the presence of peaks of biomass separated by biomass minima.</t>
  </si>
  <si>
    <t>CHRISTIAN ALBRECHTS UNIV KIEL,INST MEERESKUNDE,D-24105 KIEL,GERMANY</t>
  </si>
  <si>
    <t>RODHOUSE, PG (corresponding author), BRITISH ANTARCTIC SURVEY,NERC,HIGH CROSS,MADINGLEY RD,CAMBRIDGE CB3 0ET,ENGLAND.</t>
  </si>
  <si>
    <t>; Piatkowski, Uwe/G-4161-2011</t>
  </si>
  <si>
    <t>Rodhouse, Paul/0000-0001-5399-967X; Piatkowski, Uwe/0000-0003-1558-5817</t>
  </si>
  <si>
    <t>10.1007/BF00349152</t>
  </si>
  <si>
    <t>TH403</t>
  </si>
  <si>
    <t>WOS:A1995TH40300013</t>
  </si>
  <si>
    <t>MATRAI, PA; VERNET, M; HOOD, R; JENNINGS, A; BRODY, E; SAEMUNDSDOTTIR, S</t>
  </si>
  <si>
    <t>LIGHT-DEPENDENCE OF CARBON AND SULFUR PRODUCTION BY POLAR CLONES OF THE GENUS PHAEOCYSTIS</t>
  </si>
  <si>
    <t>BELGIAN COASTAL WATERS; DIMETHYL SULFIDE; MARINE-PHYTOPLANKTON; BARENTS SEA; OCEANIC DIMETHYLSULFIDE; POUCHETII HAPTOPHYCEAE; SEASONAL-VARIATIONS; ATMOSPHERIC SULFUR; DISSOLVED DMSP; CLOUD ALBEDO</t>
  </si>
  <si>
    <t>Blooms of the marine prymnesiophyte genus Phaeocystis link the oceanic and atmospheric compartments of the carbon and sulfur cycles. Modeling the fluxes of dimethylsulfide from the ocean to the atmosphere has been limited due to a lack of information on functional responses to environmental variables. In this study, the light-dependence of extracellular carbon production and dimethyl sulfide (DMS) production by non-axenic polar clones of Phaeocystis spp. was examined at different growth stages. Comparative experiments were run with non-axenic arctic clones of the diatoms Thalassiossira nordenskioeldii and Skeletonema costatum. A large portion of carbon incorporated by the colonial stage of Phaeocystis spp. is released extracellularly, in particular in stationary colonies. This extracellular production can be modeled as a function of irradiance, as for carbon incorporation. In Phaeocyst is spp., cellular and extracellular carbon incorporation represent different uptake rates, indicating the formation of two distinct carbon pools. The release of extracellular carbon by polar Phaeocystis spp. was not a constant fraction of total production over the irradiance range used. We observed little extracellular carbon production by cells at high irradiance, and maximal rates were observed at intermediate irradiance. Newly incorporated carbon that accumulates in the mucilage of the colonial stage of antarctic Phaeocystis spp. during photosynthesis was not reutilized for cellular growth during the dark period, as observed for temperate clones. In contrast, only a minor fraction of the radiocarbon incorporated by the diatoms was released extracellularly for all growth stages. The production of DMS was an order of magnitude higher for Phaeocystis spp. than for diatoms. The chlorophyll-specific production of DMS and DMSP (dimethylsulphoniopropionate, the precursor to DMS) by Phaeocystis spp. showed a hyperbolic response to irradiance, while arctic diatoms (weak or non-producers of DMS), on the other hand, did not show any light-dependency of DMS production. An inverse relationship between DMS and DMSP production in stationary clones of arctic P. pouchetii was observed, but not for the exponentially growing antarctic clone. Stationary colonies also had higher DMS and dissolved DMSP production rates than exponentially growing ones, These relationships can be extrapolated to the field in areas where Phaeocystis spp, dominates.</t>
  </si>
  <si>
    <t>UNIV MIAMI,ROSENSTIEL SCH MARINE &amp; ATMOSPHER SCI,MIAMI,FL 33149; UNIV CALIF SAN DIEGO,SCRIPPS INST OCEANOG,DIV MARINE RES,LA JOLLA,CA 92093</t>
  </si>
  <si>
    <t>University of Miami; University of California System; University of California San Diego; Scripps Institution of Oceanography</t>
  </si>
  <si>
    <t>Hood, Raleigh/AGW-0453-2022</t>
  </si>
  <si>
    <t>10.1007/BF00349157</t>
  </si>
  <si>
    <t>WOS:A1995TH40300018</t>
  </si>
  <si>
    <t>ARRIGO, KR; DIECKMANN, G; GOSSELIN, M; ROBINSON, DH; FRITSEN, CH; SULLIVAN, CW</t>
  </si>
  <si>
    <t>HIGH-RESOLUTION STUDY OF THE PLATELET ICE ECOSYSTEM IN MCMURDO SOUND, ANTARCTICA - BIOMASS, NUTRIENT, AND PRODUCTION PROFILES WITHIN A DENSE MICROALGAL BLOOM</t>
  </si>
  <si>
    <t>ANTARCTIC; PLATELET ICE; NUTRIENT CYCLING</t>
  </si>
  <si>
    <t>MICROBIAL COMMUNITIES SIMCO; ANNUAL SEA ICE; BACTERIAL PRODUCTION; BOTTOM ICE; PHYTOPLANKTON; ABUNDANCE; GROWTH; ALGAE; PHOTOADAPTATION; CANADA</t>
  </si>
  <si>
    <t>Vertical distributions of inorganic nutrients (nitrate, nitrite, ammonium, phosphate, and silicic acid) and microalgal and bacterial biomass were monitored within both the lower congelation ice and the platelet ice layer in McMurdo Sound, Antarctica from 31 October to 3 December 1989. Profiles of dissolved organic matter (DOM) (amino acids and simple sugars) and heterotrophic protists were also obtained in early December. Microalgal standing crop increased from 9.4 to 37.4 g C m(-2) during our 34 d study (peak accumulation rate of &gt;1 g C m(-2) d(-1)), and maximum pigment concentrations exceeded 6500 mg chl a m(-3) near the congelation ice/platelet ice interface. Estimates of seawater exchange within the platelet ice ranged from 0.06 to 0.61 m(2) d(-1) when Si(OH)(4) was used as a tracer. The biochemical composition of the autotrophic community and the presence of high nutrient concentrations within the platelet layer indicated that the growth of platelet ice algae was limited by Light, rather than nutrients, throughout the season. NO3 and Si(OH)(4) concentrations in the platelet ice were generally high (30 to 32 and 65 to 82 mmol m(-3), respectively), but became depleted in the uppermost layers as chl a peaked late in November. NH4 was far more abundant in the platelet ice (5 to 10 mmol m(-3)) than in the underlying water column (0.5 mmol m(-3)) throughout the field season. Microbial regenera- tion was primarily responsible for the high background concentrations of NH4 in the platelet ice, although physical processes also may have contributed. A large NH4 pulse (&gt;150 mmol m(-3)) was observed in the platelet layer in early November, possibly attributable to an isolated macrozooplankton grazing and excretion event. PO4 concentrations (2.0 mmol m(-3) in the water column) were minimal (&lt;1.7 mmol m(-3)) in the upper platelet ice on November 11, but began to increase thereafter due to PO4 regeneration. By early December, concentrations reached their maximum of 3.73 mmol m(-3). Rates of PO4 regeneration were highest (peak of 35 mmol m(-3) d(-1)) in the upper layers of the platelet ice where the bulk of the microbial biomass was located. The platelet ice was unusual because, although concentrations of regenerated nutrients were often high, the elemental composition of particulates remained near the Redfield ratios and detrital abundance was low. The coincidence of NO2 and NO3 peaks at a depth of 0.65 to 0.75 m suggests that bacterial nitrification may also occur in the platelet ice.</t>
  </si>
  <si>
    <t>ALFRED WEGENER INST POLAR &amp; MARINE RES, D-27570 BREMERHAVEN, GERMANY; UNIV QUEBEC, DEPT OCEANOG, RIMOUSKI, PQ GL5 3A1, CANADA; UNIV SO CALIF, DEPT BIOL SCI, LOS ANGELES, CA 90080 USA; NATL SCI FDN, OFF POLAR PROGRAMS, ARLINGTON, VA 22230 USA</t>
  </si>
  <si>
    <t>Helmholtz Association; Alfred Wegener Institute, Helmholtz Centre for Polar &amp; Marine Research; University of Quebec; University of Southern California; National Science Foundation (NSF); NSF - Directorate for Geosciences (GEO); NSF - Office of Polar Programs (OPP)</t>
  </si>
  <si>
    <t>ARRIGO, KR (corresponding author), NASA, GODDARD SPACE FLIGHT CTR, OCEANS &amp; ICE BRANCH, GREENBELT, MD 20771 USA.</t>
  </si>
  <si>
    <t>Dieckmann, Gerhard S/B-4307-2010; Gosselin, Michel/B-4477-2014</t>
  </si>
  <si>
    <t>Arrigo, Kevin/0000-0002-7364-876X; Gosselin, Michel/0000-0002-1044-0793</t>
  </si>
  <si>
    <t>10.3354/meps127255</t>
  </si>
  <si>
    <t>TG880</t>
  </si>
  <si>
    <t>WOS:A1995TG88000023</t>
  </si>
  <si>
    <t>ARNOULD, JPY; CROXALL, JP</t>
  </si>
  <si>
    <t>TRENDS IN ENTANGLEMENT OF ANTARCTIC FUR SEALS (ARCTOCEPHALUS-GAZELLA) IN MAN-MADE DEBRIS AT SOUTH GEORGIA</t>
  </si>
  <si>
    <t>BIRD-ISLAND</t>
  </si>
  <si>
    <t>A study conducted at South Georgia in 1988/1989 indicated that several thousand Antarctic fur seals were entangled mainly in man-made material originating from fishing vessels, Consequently, the authority responsible for the management of Southern Ocean marine resources (CCAMLR) actively campaigned for compliance with the MARPOL provisions relating to waste disposal at sea, and for cutting of any material unavoidably jettisoned which could form collars to entangle seals, Five subsequent years of recording entangled fur seals confirms that entanglement is a persistent problem, although its incidence has been halved in recent years,However, the South Georgia fur seal population has approximately doubled in the same period, so that the overall total of animals entangled may even have increased, Nevertheless, because most seals entangled are juvenile males, the current rate of entanglement will have negligible effects on the reproductive rate of the South Georgia population, especially in relation to its current rate of population increase, The reduction in observed entanglement incidence cannot be attributed mainly to improved waste disposal practices because it has coincided with substantial reductions in fishing activity around South Georgia, However, the particular reduction in entanglement due to packing bands and the fact that all such bands washed ashore over the last 2 Sears have been cut, does suggest a general improvement in standards of waste disposal on Southern Ocean fishing vessels.</t>
  </si>
  <si>
    <t>10.1016/0025-326X(95)00054-Q</t>
  </si>
  <si>
    <t>TG746</t>
  </si>
  <si>
    <t>WOS:A1995TG74600010</t>
  </si>
  <si>
    <t>WOLF, SF; LIPSCHUTZ, ME</t>
  </si>
  <si>
    <t>CHEMICAL STUDIES OF H-CHONDRITES .7. CONTENTS OF FE3+ AND LABILE TRACE-ELEMENTS IN ANTARCTIC SAMPLES</t>
  </si>
  <si>
    <t>METEORITICS</t>
  </si>
  <si>
    <t>METEORITES; POPULATIONS</t>
  </si>
  <si>
    <t>Linear discriminant analysis and logistic regression have been applied to concentration data for 10 labile trace elements (Rb, Ag, Se, Cs, Te, Zn, Cd, Bi, Tl and In) in 33 Antarctic H4-6 chondrites. The proportion of bulk Fe in the Fe3+ state, Fe3+/Fe, of these same chondrites permit their assignment to less- and more-weathered suites. Wherever the division between these suites is placed, the results are identical and consistent with the null hypothesis that the suites sample a single preterrestrial compositional population. Hence, no evidence exists that preterrestrial contents of labile trace elements in Antarctic H4-6 chondrites have been significantly altered by weathering as quantified by Fe3+/Fe or the A-B-C weathering index.</t>
  </si>
  <si>
    <t>PURDUE UNIV,DEPT CHEM,W LAFAYETTE,IN 47907</t>
  </si>
  <si>
    <t>Purdue University System; Purdue University</t>
  </si>
  <si>
    <t>Meteoritics</t>
  </si>
  <si>
    <t>10.1111/j.1945-5100.1995.tb01158.x</t>
  </si>
  <si>
    <t>TD678</t>
  </si>
  <si>
    <t>WOS:A1995TD67800002</t>
  </si>
  <si>
    <t>BURNS, RG; BURBINE, TH; FISHER, DS; BINZEL, RP</t>
  </si>
  <si>
    <t>WEATHERING IN ANTARCTIC H-CHONDRITES AND CR-CHONDRITES - QUANTITATIVE-ANALYSIS THROUGH MOSSBAUER-SPECTROSCOPY</t>
  </si>
  <si>
    <t>DIFFUSE REFLECTANCE SPECTRA; METEORITES; CARBONATES; PRODUCTS</t>
  </si>
  <si>
    <t>Mossbauer spectroscopy is a very useful tool for identifying ferric iron weathering products in meteorites because of the capability to quantify the relative amounts of ferric iron in them. Mossbauer measurements were made of 33 Antarctic H chondrites (predominately H5) and two paired Antarctic CR chondrites. The primary goals of this study are to determine if Mossbauer spectroscopy can be used to determine which phases are weathering in Antarctic meteorites and if the relative amounts of ferric iron correlate with terrestrial age. Determining which minerals are weathering in ordinary chondrites appears very difficult due to variations in composition for different ordinary chondrites of the same meteorite class and possible problems in preparing homogeneous samples. The analysis of the two paired CR chondrites appears to indicate that metallic iron is predominately weathering to produce ferric iron for this class of meteorite. No correlation is seen between the relative amounts of ferric iron and terrestrial age for ordinary chondrites. One Antarctic H5 chondrite (ALHA77294) with a short C-14 age of 135 +/- 200 years from the dating of interior carbonate weathering products does have a relatively low amount of ferric iron, which is consistent with this meteorite being exposed on the surface for a relatively short time.</t>
  </si>
  <si>
    <t>MIT,DEPT EARTH ATMOSPHER &amp; PLANETARY SCI,CAMBRIDGE,MA 02139</t>
  </si>
  <si>
    <t>10.1111/j.1945-5100.1995.tb01159.x</t>
  </si>
  <si>
    <t>WOS:A1995TD67800003</t>
  </si>
  <si>
    <t>NISHIIZUMI, K; ARNOLD, JR; BROWNLEE, DE; CAFFEE, MW; FINKEL, RC; HARVEY, RP</t>
  </si>
  <si>
    <t>BE-10 AND AL-26 IN INDIVIDUAL COSMIC SPHERULES FROM ANTARCTICA</t>
  </si>
  <si>
    <t>MASS-DISTRIBUTION; GREENLAND; PARTICLES; SEDIMENT; METEORITES; BE-10; SOLAR; DUST</t>
  </si>
  <si>
    <t>We present data for the cosmogenic nuclides Be-10 and Al-26 in a suite of 24 estraterrestrial spherules, collected from Antarctic moraines and deep sea sediments. All of the IO large spherules collected in glacial till at Lewis Cliff are extraterrestrial. As in earlier work, the great majority of particles show prominent solar cosmic-ray (SCR) production of Al-26, indicating bombardment ages on the order of 10(6) years or even longer. These long ages are in direct contradiction to model ages for small particles in the inner Solar System and may require reconsideration of models of small particle lifetimes. A small fraction of the particles so far measured (6/42) possess cosmogenic radionuclide patterns consistent with predictions for meteoroid spall droplets. We believe that most of the spherules were bombarded in space primarily as bodies not much larger than their present size. The content of in situ produced Be-10 and Al-26 in quart, pebbles in the same moraine suggests that these spherules may have on average a significant terrestrial age.</t>
  </si>
  <si>
    <t>UNIV CALIF SAN DIEGO,DEPT CHEM,LA JOLLA,CA 92093; UNIV WASHINGTON,DEPT ASTRON,SEATTLE,WA 98195; LAWRENCE LIVERMORE NATL LAB,CTR ACCELERATOR MASS SPECTROMETRY,LIVERMORE,CA 94551; CASE WESTERN RESERVE UNIV,DEPT GEOL SCI,CLEVELAND,OH 44106</t>
  </si>
  <si>
    <t>University of California System; University of California San Diego; University of Washington; University of Washington Seattle; United States Department of Energy (DOE); Lawrence Livermore National Laboratory; University System of Ohio; Case Western Reserve University</t>
  </si>
  <si>
    <t>NISHIIZUMI, K (corresponding author), UNIV CALIF BERKELEY,SPACE SCI LAB,BERKELEY,CA 94720, USA.</t>
  </si>
  <si>
    <t>10.1111/j.1945-5100.1995.tb01170.x</t>
  </si>
  <si>
    <t>WOS:A1995TD67800014</t>
  </si>
  <si>
    <t>Chernykh, NA</t>
  </si>
  <si>
    <t>Detection of the ribulose bisphosphate carboxylase gene in natural samples by polymerase chain reaction</t>
  </si>
  <si>
    <t>MICROBIOLOGY</t>
  </si>
  <si>
    <t>PHYLOGENETIC ANALYSIS; AQUATIC ENVIRONMENTS; RAPID METHOD; AMPLIFICATION; DNA</t>
  </si>
  <si>
    <t>A method was developed allowing detection of the rbcL gene in natural samples. The method is based on polymerase chain reaction (PCR) in the presence of oligonucleotide primers complementary to the conserved fragments of the rbcL gene from oxy- and anoxygenic phototrophic bacteria and some chemoautotrophic bacteria. Use of this method made it possible to detect the rbcL gene in samples of natural water and sediments from Antarctic lakes of the Bunger Hills oasis and in samples of Antarctic ground. A correlation was revealed between the results obtained by the PCR-based method and the data on the incorporation of (CO2)-C-14 via ribulose bisphosphate carboxylase in natural samples.</t>
  </si>
  <si>
    <t>Chernykh, NA (corresponding author), RUSSIAN ACAD SCI,INST MICROBIOL,PR 60 LETIYA OKTYABRYA 7,K 2,MOSCOW 117811,RUSSIA.</t>
  </si>
  <si>
    <t>MAIK NAUKA/INTERPERIODICA</t>
  </si>
  <si>
    <t>C/O PLENUM/CONSULTANTS BUREAU 233 SPRING ST, NEW YORK, NY 10013</t>
  </si>
  <si>
    <t>0026-2617</t>
  </si>
  <si>
    <t>MICROBIOLOGY+</t>
  </si>
  <si>
    <t>TR958</t>
  </si>
  <si>
    <t>WOS:A1995TR95800013</t>
  </si>
  <si>
    <t>Galchenko, VF; Bolshiyanov, DY; Chernykh, NA; Andersen, D</t>
  </si>
  <si>
    <t>Bacterial processes of photosynthesis and dark carbon dioxide assimilation in the lakes of Bunger Hills oasis in eastern Antarctica</t>
  </si>
  <si>
    <t>VANDA; DNA</t>
  </si>
  <si>
    <t>Photosynthetic and dark assimilation of carbon dioxide was studied in both perennially and temporarily ice-covered lakes of the Antarctic oasis Bunger Hills. The intensity of these processes in the lakes studied varied from 0.08 to 326 mg C/(m(3) day) and correlated with water mineralization. Irrespective of the character of ice-cover, the chemical composition of water in Antarctic water ecosystems affected the organic matter photoproduction to a greater extent than the intensity of photosynthetically available radiation. With the method of polymerase chain reaction, the predominance of oxygenic phototrophic microorganisms carrying the RuBisCO genes was revealed in all the lakes examined. The results obtained and the literature data unambiguously point to the photosynthetic production of organic matter by cyanobacteria as the main biogeochemical process that determines all the other metabolic strategies in Antarctic water ecosystems studied hitherto.</t>
  </si>
  <si>
    <t>ST PETERSBURG ARCT &amp; ANTARCT REG RES INST,ST PETERSBURG,RUSSIA</t>
  </si>
  <si>
    <t>Galchenko, VF (corresponding author), RUSSIAN ACAD SCI,INST MICROBIOL,PR 60 LETIYA OKTYABRYA 7,K 2,MOSCOW 117811,RUSSIA.</t>
  </si>
  <si>
    <t>Andersen, Dale T/B-4816-2013</t>
  </si>
  <si>
    <t>Andersen, Dale T/0000-0001-8827-1259</t>
  </si>
  <si>
    <t>WOS:A1995TR95800021</t>
  </si>
  <si>
    <t>RAMSEY, AM; DETRICH, HW</t>
  </si>
  <si>
    <t>BRAIN KINESINS FROM ANTARCTIC FISHES</t>
  </si>
  <si>
    <t>MOLECULAR BIOLOGY OF THE CELL</t>
  </si>
  <si>
    <t>NORTHEASTERN UNIV, DEPT BIOL, BOSTON, MA 02115 USA</t>
  </si>
  <si>
    <t>Northeastern University</t>
  </si>
  <si>
    <t>AMER SOC CELL BIOLOGY</t>
  </si>
  <si>
    <t>8120 WOODMONT AVE, STE 750, BETHESDA, MD 20814-2755 USA</t>
  </si>
  <si>
    <t>1059-1524</t>
  </si>
  <si>
    <t>1939-4586</t>
  </si>
  <si>
    <t>MOL BIOL CELL</t>
  </si>
  <si>
    <t>Mol. Biol. Cell</t>
  </si>
  <si>
    <t>TF513</t>
  </si>
  <si>
    <t>WOS:A1995TF51301473</t>
  </si>
  <si>
    <t>White, DC</t>
  </si>
  <si>
    <t>Chemical ecology: Possible linkage between macro- and microbial ecology</t>
  </si>
  <si>
    <t>POLY-BETA-HYDROXYBUTYRATE; HYDROXY FATTY-ACIDS; ANTARCTIC SEA-ICE; DETRITAL MICROBIOTA; COMMUNITY STRUCTURE; BIOMASS; SEDIMENTS; BACTERIA; TRANS; MASS</t>
  </si>
  <si>
    <t>Microbes are often the largest biomass in an ecosystem, yet are not often considered in classical ecology. Problems with the study of the ecology of microbes come from the difficulties in applying the isolation and culture techniques that were so successful in medical studies but are not effective in the environment. Most environmental microbes simply will not grow in culture. The problem of assessing the impact of microbes on ecosystems is further complicated as the most significant impact of a microbial community on an ecosystem is the result of metabolic activities. Inactive microbes can be a food source, but the biogeochemical metabolism of the active microbes have the greatest impact on the environment. In stable soils and sediments, only a tiny proportion of the potential metabolic capacity and versatility of that community is being actively expressed at a given time. Microbes in these environments are poised to rapidly take advantage of nutrients that become available following a disturbance. This dramatic reaction to disturbance makes measuring the metabolic activity of microbes in undisturbed soil a significant challenge. Heterogeneity on the scale of the microbes in the distribution of nutrients, carbon sources, water, ions, or terminal electron accepters in soils is a significant complication. The assumptions of colligative properties of solutions for soil environments in the estimations of kinetics is one of the reasons that engineers have so much trouble making successful models for in situ bioremediation in these heterogeneous soils and sediments. How then, can soil microbial community ecology be approached? The hypothesis that many of the responses of monocultures of microbes to specific conditions will predict the responses of these organisms to specific conditions in the soil community seems to hold true. This theory is being tested using genetically engineered microbes with ''reporters'' in biofilms and can be examined in soils, if the analysis does not apply selective pressures that can distort the in situ conditions. The knowledge of physiological responses of monocultures, and the structural modifications they produce, provides a mechanism to predict the responses of a community to specific change. In characterizing the microbial community in situ, there are advantages to analyzing lipid membranes, because all viable cells are enclosed in lipid membranes containing polar lipids. If specific organisms have sufficiently unusual lipids in their membranes then these lipids can serve as ''signatures'' to define the community structure. If there are specific conditions that result in structural modifications of the lipids, then the detection of these modifications can be utilized to define the ecology of the microniche of that organism and thus of at least a portion of the microbial community. This gives insight into the microbes' nutritional/physiological status and the suitability of the local environment. The presence of polar lipids can define the viable biomass, as no cell can function without an intact membrane which contains polar lipids. The activation of endogenous phospholipase activity with cell death can leave traces of the recent lysis in the diglyceride structure. The detection of specific genes can define the Limits of adaptation but not always reflect current metabolic activity. That most complex ecosystem with the most diverse biota and versatile biochemistry, soil, is finally approachable on both a holistic and utterly reductionest scale, thanks in large measure to the prescient insight of Per Brinck who introduced Chemical Ecology to Lund University and the rest of the world.</t>
  </si>
  <si>
    <t>White, DC (corresponding author), UNIV TENNESSEE,OAK RIDGE NATL LAB,DIV ENVIRONM SCI,CTR ENVIRONM BIOTECHNOL,10515 RES DR,KNOXVILLE,TN 37932, USA.</t>
  </si>
  <si>
    <t>10.2307/3545646</t>
  </si>
  <si>
    <t>TP525</t>
  </si>
  <si>
    <t>WOS:A1995TP52500001</t>
  </si>
  <si>
    <t>Dobroliubov, SA; Tereschenkov, VP; Sokov, AV</t>
  </si>
  <si>
    <t>Water mass distribution on 36 degrees N in the Atlantic ocean</t>
  </si>
  <si>
    <t>LABRADOR SEA-WATER; NORTH-ATLANTIC; CIRCULATION</t>
  </si>
  <si>
    <t>The water mass distribution on 36 degrees N in the Atlantic ocean in 1993 is discussed. The characteristics of the water mass on 36 degrees N in 1993 and 1981 are compared. There was an intensive penetration of the Antarctic source water masses to the north in 1993. The decrease of salinity and the increase of the nutrient concentration are associated with this penetration. At the same time there is an increase of the Labrador Sea water transport from the North in the western basin. Besides there is evidence of cooling and freshening of the Labrador Sea water in 1993. This cooling and freshening is also observed through the whole deep layer on 36 degrees N. However there are no significant changes in the thermochaline structure of the Deep Western Boundary Current and deep layer of the East Basin.</t>
  </si>
  <si>
    <t>RUSSIAN ACAD SCI,PP SHIRSHOV OCEANOL INST,MOSCOW,RUSSIA</t>
  </si>
  <si>
    <t>Dobroliubov, SA (corresponding author), MOSCOW MV LOMONOSOV STATE UNIV,MOSCOW,RUSSIA.</t>
  </si>
  <si>
    <t>Dobrolyubov, Sergey A/A-9688-2012</t>
  </si>
  <si>
    <t>Dobrolyubov, Sergey A/0000-0003-1419-9455</t>
  </si>
  <si>
    <t>TP559</t>
  </si>
  <si>
    <t>WOS:A1995TP55900003</t>
  </si>
  <si>
    <t>Meridional volume and heat transports by large scale geostrophic currents in the Pacific Sector of the Antarctic</t>
  </si>
  <si>
    <t>CTD and ADCP data from the WOCE section S4(P), carried out in March - April 1992 along 67 degrees S in the Pacific Sector of the Antarctic, were analyzed with the purpose of estimation of meridional volume and heat transports connected with the large scale geostrophic currents. Large scale components of the all initial hydrophisical fields were obtained by the optimal smoothing of these fields along the section. The obtained pattern of geostrophic currents, normal to the section, includes boundary currents at the Antarctic continental slope, volume transports of these currents were also estimated. Heat transport, connected with the barotropic component of this pattern, could hardly be considered as a representative one because of the instability of this component. Baroclinic mode of the obtained distribution of geostrophic currents includes a vertical component of water circulation with the currents towards the Antarctic Continent in the upper part of the ocean and in the opposite direction in the lower part. This mode of currents induces an integral heat transport of 3.2 x 10(13) J/s (10(21) J/year) towards the Antarctic Continent, that can be considered as a very possible mechanism for the compensation of the annual heat flux from the ocean to the atmosphere in this region of the Antarctic.</t>
  </si>
  <si>
    <t>Koshlyakov, MN (corresponding author), RUSSIAN ACAD SCI,PP SHIRSHOV OCEANOL INST,MOSCOW,RUSSIA.</t>
  </si>
  <si>
    <t>WOS:A1995TP55900006</t>
  </si>
  <si>
    <t>Golovin, PN</t>
  </si>
  <si>
    <t>Convective mass transportation in under-ice layer of the winter fracture in the Arctic basin</t>
  </si>
  <si>
    <t>The qualitative model of the vertical thermohaline structure evolution in the subsurface layer of the fractures is introduced. The thermohaline structure evolution is caused by the gravitational convection under the ice surface. Important technical details of the observational set up in the winter fracture are described. On the basis of these experiments the direct estimations were carried out of an external salt (mass) fluxes at the ice-water interface, of the salt fluxes in the under-ice layer Fs*, of the vertical velocity W* in this layer and of their vertical variability.</t>
  </si>
  <si>
    <t>Golovin, PN (corresponding author), ARCTIC &amp; ANTARCTIC RES INST,ST PETERSBURG 199226,RUSSIA.</t>
  </si>
  <si>
    <t>WOS:A1995TP55900007</t>
  </si>
  <si>
    <t>HEMPEL, G</t>
  </si>
  <si>
    <t>LIFE IN THE ICE - MARINE BIOLOGY AND RESEARCH IN THE ARCTIC AND ANTARCTIC</t>
  </si>
  <si>
    <t>PAPIER</t>
  </si>
  <si>
    <t>German</t>
  </si>
  <si>
    <t>HEMPEL, G (corresponding author), ZENTRUM MARINE TROPENOKOL,KLAGENFURTER STR,GEO,D-28359 BREMEN,GERMANY.</t>
  </si>
  <si>
    <t>EDUARD ROETHER VERLAG</t>
  </si>
  <si>
    <t>DARMSTADT</t>
  </si>
  <si>
    <t>BERLINER ALLEE 56, W-6100 DARMSTADT, GERMANY</t>
  </si>
  <si>
    <t>0031-1340</t>
  </si>
  <si>
    <t>Papier</t>
  </si>
  <si>
    <t>Materials Science, Paper &amp; Wood</t>
  </si>
  <si>
    <t>Materials Science</t>
  </si>
  <si>
    <t>TH006</t>
  </si>
  <si>
    <t>WOS:A1995TH00600003</t>
  </si>
  <si>
    <t>ARNOULD, JPY; BOYD, IL</t>
  </si>
  <si>
    <t>INTERANNUAL AND INTRAANNUAL VARIATION IN MILK-COMPOSITION IN ANTARCTIC FUR SEALS (ARCTOCEPHALUS-GAZELLA)</t>
  </si>
  <si>
    <t>The inter- and intra-annual variation in milk composition in Antarctic fur seals (Arctocephalus gazella) was investigated over three consecutive lactation periods (1990-1992) at Bird Island, South Georgia, which included one period of low food availability. One hundred and ninety-two milk samples were collected from 154 individuals. The mean milk composition was 40.5% +/- 0.5% lipid 10.4% +/- 0.2% protein, 44.8% +/- 0.6% water, 0.133% +/- 0.005% carbohydrate, and 0.694% +/- 0.125% ash. Lipids contributed most (&gt; 70%) of the gross energy of the milk. Water content could be used to predict lipid (r(2) = 0.83) and protein (r(2) = 0.13) content, but it could be used to predict gross energy content with the greatest accuracy of all (r(2) = 0.97). Stage of lactation, maternal mass, and year of sampling accounted for 27% of the observed variability in gross energy content. Following the perinatal period, milk lipid and gross energy content increased throughout lactation in all years, whereas water content decreased. Protein content decreased throughout lactation in 1990 bur increased in the following 2 yr. Milk lipid and protein content decreased by as much as 14% and 5%, respectively, during each 1-2-d lactation bout. Minor, though significant, variation was found between the composition of milk collected from different mammae within individuals. The changes in composition observed both within and between lactation periods, and the level of inter- and intraindividual variation, emphasize the need for extensive sampling in order to describe adequately milk composition in otariids.</t>
  </si>
  <si>
    <t>ARNOULD, JPY (corresponding author), BRITISH ANTARCTIC SURVEY,NERC,HIGH CROSS,MADINGLEY RD,CAMBRIDGE CB3 0ET,ENGLAND.</t>
  </si>
  <si>
    <t>10.1086/physzool.68.6.30163798</t>
  </si>
  <si>
    <t>TG327</t>
  </si>
  <si>
    <t>WOS:A1995TG32700011</t>
  </si>
  <si>
    <t>LOVELOCK, CE; JACKSON, AE; MELICK, DR; SEPPELT, RD</t>
  </si>
  <si>
    <t>REVERSIBLE PHOTOINHIBITION IN ANTARCTIC MOSS DURING FREEZING AND THAWING</t>
  </si>
  <si>
    <t>PLANT PHYSIOLOGY</t>
  </si>
  <si>
    <t>PHOTOSYSTEM-II; CHLOROPHYLL FLUORESCENCE; VIOLAXANTHIN DEEPOXIDATION; TEMPERATURE-DEPENDENCE; ENERGY-DISSIPATION; ABSORBENCY CHANGES; XANTHOPHYLL CYCLE; SPINACH LEAVES; SCOTS PINE; HIGH-LIGHT</t>
  </si>
  <si>
    <t>Tolerance of antarctic moss to freezing and thawing stress was investigated using chlorophyll a fluorescence. Freezing in darkness caused reductions in F-v/F-m (ratio of variable to maximum fluorescence) and F-o(initial fluorescence) that were reversible upon thawing. Reductions in F-v/F-m and F-o during freezing in darkness indicate a reduction in the potential efficiency of photosystem II that may be due to conformational changes in pigment-protein complexes due to desiccation associated with freezing. The absorption of light during freezing further reduced F-v/F-m and F-o but was also reversible. Using dithiothreitol (DTT), which inhibits the formation of the carotenoid zeaxanthin, we found reduced fluorescence quenching during freezing and reduced concentrations of zeaxanthin and antheraxanthin after freezing in DTT-treated moss. Reduced concentrations of zeaxanthin and antheraxanthin in DTT-treated moss were partially associated with reductions in nonphotochemical fluorescence quenching. The reversible photoinhibition observed in antarctic moss during Greeting indicates the existence of processes that protect from photoinhibitory damage in environments where freezing temperatures occur in conjunction with high solar radiation levels. These processes may limit the need for repair cycles that require temperatures favorable for enzyme activity.</t>
  </si>
  <si>
    <t>JAMES COOK UNIV N QUEENSLAND, TOWNSVILLE, QLD 4811, AUSTRALIA; AUSTRALIAN NATL UNIV, INST ADV STUDIES,RES SCH BIOL SCI, CANBERRA, ACT 2601, AUSTRALIA; AUSTRALIAN ANTARCTIC DIV, KINGSTON, TAS 7050, AUSTRALIA</t>
  </si>
  <si>
    <t>Lovelock, Catherine E./AAF-7294-2020</t>
  </si>
  <si>
    <t>OXFORD UNIV PRESS INC</t>
  </si>
  <si>
    <t>CARY</t>
  </si>
  <si>
    <t>JOURNALS DEPT, 2001 EVANS RD, CARY, NC 27513 USA</t>
  </si>
  <si>
    <t>0032-0889</t>
  </si>
  <si>
    <t>1532-2548</t>
  </si>
  <si>
    <t>PLANT PHYSIOL</t>
  </si>
  <si>
    <t>Plant Physiol.</t>
  </si>
  <si>
    <t>10.1104/pp.109.3.955</t>
  </si>
  <si>
    <t>TE793</t>
  </si>
  <si>
    <t>WOS:A1995TE79300028</t>
  </si>
  <si>
    <t>BEESON, J; HARRIS, LB; DELOR, CP</t>
  </si>
  <si>
    <t>STRUCTURE OF THE WESTERN ALBANY MOBILE BELT (SOUTHWESTERN AUSTRALIA) - EVIDENCE FOR OVERPRINTING BY NEOPROTEROZOIC SHEAR ZONES OF THE DARLING MOBILE BELT</t>
  </si>
  <si>
    <t>X-DIRECTION; COMPLEX; FOLDS; FINNMARK; BLOCK</t>
  </si>
  <si>
    <t>The Albany Mobile Belt is dominated by ductile fabrics and regional structures formed during progressive dextral transpression at similar to 1190 Ma (D-1) resulting from NW-SE to NNW-SSE shortening and represents the oblique convergence between the West Australian and East Antarctic shields. Deformation was accompanied by metamorphism up to granulite facies and granitoid intrusion. Neoproterozoic extension and progressive deformation within a sinistral transcurrent to transtensional shear zone in the Leeuwin Complex of the southern Darling Mobile Belt may be contemporaneous with transpressional shearing along the Donnybrook-Nannup Shear Zone on the western Yilgam Craton margin, During this Neoproterozoic event, E-W Mesoproterozoic trends in the western Albany Mobile Belt have been rotated into a N-S orientation. Ductile reactivation and overprinting of Mesoproterozoic structures is accompanied by retrogression of granulite facies assemblages to amphibolite facies, migmatisation and pegmatite and granitoid intrusion. In demonstrating that the N-S orientation of the western Albany Mobile Belt results from a younger event, a continuation of this mobile belt is expected in northeast India, whilst a continuation of the Darling Mobile Belt may exist in the Mirnyy area of East Antarctica. Folding and the formation of conjugate brittle-ductile shear zones during NE-SW shortening and Early Cambrian conjugate faulting and jointing resulting from ESE-WNW shortening is common io both the western Albany Mobile Belt and Leeuwin Complex.</t>
  </si>
  <si>
    <t>UNIV WESTERN AUSTRALIA,DEPT GEOL &amp; GEOPHYS,NEDLANDS,WA 6907,AUSTRALIA</t>
  </si>
  <si>
    <t>University of Western Australia</t>
  </si>
  <si>
    <t>10.1016/0301-9268(95)00017-Y</t>
  </si>
  <si>
    <t>TG130</t>
  </si>
  <si>
    <t>WOS:A1995TG13000004</t>
  </si>
  <si>
    <t>Strekalov, PV</t>
  </si>
  <si>
    <t>On the correlation between the time of wetness of a metal surface and the intensity of solar irradiation during atmospheric corrosion</t>
  </si>
  <si>
    <t>PROTECTION OF METALS</t>
  </si>
  <si>
    <t>The equations of linear regression correlating the time of wetness (i.e., of the relative humidity either above 71 or 81% coincident with a temperature of no less than 0 degrees C) and inverse intensity of solar irradiation are derived for various combinations of climates (arctic, temperate, tropical, antarctic). Calculated temperatures of the solar heating of an oxidized (rusty) or painted steel surface are correlated to a possible thickness of adsorbed moisture films on metals in a humid atmosphere. It is proposed that in territories with high solar irradiation and a low amount of atmospheric pollution, the corrosion effect should be mostly determined by the lifetime of a phase electrolytic film on the metal.</t>
  </si>
  <si>
    <t>Strekalov, PV (corresponding author), RUSSIAN ACAD SCI,INST CHEM PHYS,MOSCOW 117901,RUSSIA.</t>
  </si>
  <si>
    <t>0033-1732</t>
  </si>
  <si>
    <t>PROT MET+</t>
  </si>
  <si>
    <t>Protect. Met.</t>
  </si>
  <si>
    <t>Metallurgy &amp; Metallurgical Engineering</t>
  </si>
  <si>
    <t>TL595</t>
  </si>
  <si>
    <t>WOS:A1995TL59500011</t>
  </si>
  <si>
    <t>CREWELL, S; CHENG, DJ; DEZAFRA, RL; TRIMBLE, C</t>
  </si>
  <si>
    <t>MILLIMETER-WAVE SPECTROSCOPIC MEASUREMENTS OVER THE SOUTH-POLE .1. A STUDY OF STRATOSPHERIC DYNAMICS USING N2O OBSERVATIONS</t>
  </si>
  <si>
    <t>ANTARCTIC OZONE EXPERIMENT; VORTEX</t>
  </si>
  <si>
    <t>Millimeter wave measurements of N2O and O-3 [Cheng ef al., 1995], along with several other trace gases, have been made nearly continuously from February 1993 through early January 1994 at the Amundsen-Scott Station, South Pole. In order to separate chemical and dynamical effects, this paper uses the observations of the long-lived tracer N2O to study stratospheric dynamics. The main emphasis is on the synoptic evolution of the polar vortex over an entire winter period, and quantitative results are given for various times and altitudes. Diabatic descent rates derived for different altitude levels showed the strongest descent in austral fall at high altitudes, agreeing fairly well with model predictions by Rosenfield et al. (1994). Subsidence was observed to continue until late October, well after polar sunrise. The breakdown of the vortex occurred first in the upper stratosphere, marked in the intrusion of N2O rich air at these altitudes, consistent with trajectory calculations. Our calculated descent rates are not consistent with the idea that the polar vortex is a ''flowing processor'', but instead should be viewed as an isolated system.</t>
  </si>
  <si>
    <t>SUNY STONY BROOK, INST TERR &amp; PLANETARY ATMOSPHERES, STONY BROOK, NY 11794 USA</t>
  </si>
  <si>
    <t>CREWELL, S (corresponding author), SUNY STONY BROOK, DEPT PHYS, STONY BROOK, NY 11794 USA.</t>
  </si>
  <si>
    <t>Crewell, Susanne/O-1640-2013</t>
  </si>
  <si>
    <t>Crewell, Susanne/0000-0003-1251-5805</t>
  </si>
  <si>
    <t>OCT 20</t>
  </si>
  <si>
    <t>10.1029/95JD02346</t>
  </si>
  <si>
    <t>TD507</t>
  </si>
  <si>
    <t>WOS:A1995TD50700004</t>
  </si>
  <si>
    <t>ELUSZKIEWICZ, J; PLUMB, RA; NAKAMURA, N</t>
  </si>
  <si>
    <t>DYNAMICS OF WINTERTIME STRATOSPHERIC TRANSPORT IN THE GEOPHYSICAL FLUID-DYNAMICS LABORATORY SKYHI GENERAL-CIRCULATION MODEL</t>
  </si>
  <si>
    <t>POLAR VORTEX; WAVES; AIR; PARAMETERIZATION; CONSTITUENTS; RESOLUTION; BREAKING; FLOW; N2O</t>
  </si>
  <si>
    <t>The kinematics of air motions in and around the polar vortices in the Geophysical Fluid Dynamics Laboratory SKYHI general circulation model are investigated by means of a Lagrangian particle analysis. Particles initialized in the mesosphere and upper stratosphere rapidly descend to the middle stratosphere. This descent is unmixed in the sense that the isentropic mass transport into the vortex is less than 5% of the vortex mass per month. Transport out of the vortex is less than 10% of the vortex mass per month. The reversible component of the Lagrangian mean downward velocity (in isentropic coordinates) is approximated to better than 20% by the diabatic heating rate at the time mean location of the center of mass. The interplay between diabatic descent and horizontal mixing in causing the steepness of tracer contours (e.g., N2O) around the vortex edge is vividly illustrated in our trajectory experiments. These experiments also illustrate the limitations of the concept of ''air parcel'' within the midlatitude surf zone. The dynamics of polar descent are investigated by diagnosing the forcing of the residual circulation. In the upper stratosphere, diabatic descent inside polar vortices is driven by Eliassen-Palm flux divergences associated with motions of-period shorter than 2 days (presumably gravity waves) in the Antarctic, but, of period greater than 3 days (presumably planetary waves) in the Arctic. In the lower stratosphere, long period processes, mainly from the 10 to 1 hPa region, produce descent near the vortex edge in both hemispheres.</t>
  </si>
  <si>
    <t>UNIV CHICAGO, DEPT GEOPHYS SCI, CHICAGO, IL 60637 USA</t>
  </si>
  <si>
    <t>University of Chicago</t>
  </si>
  <si>
    <t>ELUSZKIEWICZ, J (corresponding author), MIT, CTR METEOROL &amp; PHYS OCEANOG, CAMBRIDGE, MA 02139 USA.</t>
  </si>
  <si>
    <t>10.1029/95JD01884</t>
  </si>
  <si>
    <t>WOS:A1995TD50700008</t>
  </si>
  <si>
    <t>RICCHIAZZI, P; GAUTIER, C; LUBIN, D</t>
  </si>
  <si>
    <t>CLOUD SCATTERING OPTICAL DEPTH AND LOCAL SURFACE ALBEDO IN THE ANTARCTIC - SIMULTANEOUS RETRIEVAL USING GROUND-BASED RADIOMETRY</t>
  </si>
  <si>
    <t>RADIATION MEASUREMENTS; ULTRAVIOLET-RADIATION; OZONE DEPLETION; SEA-ICE; COVER; IRRADIANCE; THICKNESS; SNOW</t>
  </si>
  <si>
    <t>We have used solar irradiance measurements from a ground-based multichannel radiometer system deployed at Palmer Station, Antarctica (64 degrees 46'S, 64 degrees 04'W), during spring 1991 to simultaneously estimate cloud scattering optical depth and surface albedo. Irradiance measurements at 410 and 630 nm, in conjunction with a discrete ordinate radiative transfer (RT) model, enable this simultaneous retrieval by exploiting the wavelength dependence in Rayleigh scattering strength. The RT model is used in an inverse mode to find the values of surface albedo and cloud optical depth that match calculated and measured irradiances at both wavelengths. Under the homogeneous stratiform cloud cover for which the technique applies, surface albedo at 630 nm was consistently retrieved at above 0.9. For most homogeneous, overcast conditions, cloud optical depth (at 630 nm) is found to be in the range 20-50, with a most probable value of 25. This measurement and retrieval technique should be useful for compiling high-latitude cloud opacity and surface albedo climatologies of interest for global change and photobiology research.</t>
  </si>
  <si>
    <t>UNIV CALIF SAN DIEGO, CALIFORNIA SPACE INST, SAN DIEGO, CA 92103 USA</t>
  </si>
  <si>
    <t>University of California System; University of California San Diego</t>
  </si>
  <si>
    <t>RICCHIAZZI, P (corresponding author), UNIV CALIF SANTA BARBARA, INST COMPUTAT EARTH SYST SCI, EARTH SPACE RES GRP, CRSEO ELLISON HALL, SANTA BARBARA, CA 93106 USA.</t>
  </si>
  <si>
    <t>10.1029/95JD01461</t>
  </si>
  <si>
    <t>WOS:A1995TD50700025</t>
  </si>
  <si>
    <t>LONDRAVILLE, RL; SIDELL, BD</t>
  </si>
  <si>
    <t>PURIFICATION AND CHARACTERIZATION OF FATTY-ACID BINDING-PROTEIN FROM AEROBIC MUSCLE OF THE ANTARCTIC ICEFISH CHAENOCEPHALUS-ACERATUS</t>
  </si>
  <si>
    <t>LOCUST FLIGHT-MUSCLE; RAT-HEART; TISSUE DISTRIBUTION; DEVELOPMENTAL-CHANGES; SKELETAL-MUSCLE; BOVINE LIVER; NURSE SHARK; SEQUENCE; RESOLUTION; FAMILY</t>
  </si>
  <si>
    <t>Intracellular fatty acid-binding protein is purified and characterized from aerobic skeletal muscle of the Antarctic icefish Chaenocephalus aceratus. Molecular mass of C. aceratus FABP (CA-FABP) is 14,936 Da as estimated by electrospray mass spectrometry. CA-FABP is expressed at an intracellular concentration of 0.984 +/- 0.115 mg CA-FABP g(-1) wet weight aerobic muscle and binds 0.859 +/- 0.013 moles oleic acid per mole of protein at a physiological temperature of 0 degrees C. Dissociation constants (K(d)s) for various fatty acid Ligands range from 1.38 to 2.71 mu M; K(d)s are not significantly different among palmitic acid (16:0), palmitoleic acid (16:1), and oleic acid (18:1). Competition assays reveal that CA-FABP does not have preferential affinity for the very-long-chain, polyunsaturated fatty acids that are common in Antarctic fish (e.g., docosahexaenoic acid; 22:6). Partial amino acid sequence from CA-FABP aligns with mammalian heart-type FABPs with as high as 74% identity. These data are strikingly similar to mammalian values, yet they are derived from an organism that is distant from mammals in terms of phylogeny, body temperature, and physiology. This suggests that the FABP family is conserved not only in primary sequence, but also in its physiological properties. (C) 1995 Wiley-Liss, Inc.</t>
  </si>
  <si>
    <t>UNIV MAINE,DEPT ZOOL,ORONO,ME 04469; UNIV MAINE,CTR MARINE STUDIES,ORONO,ME 04469</t>
  </si>
  <si>
    <t>OCT 15</t>
  </si>
  <si>
    <t>10.1002/jez.1402730304</t>
  </si>
  <si>
    <t>TC480</t>
  </si>
  <si>
    <t>WOS:A1995TC48000003</t>
  </si>
  <si>
    <t>KRISHNA, KS; RAO, DG; RAMANA, MV; SUBRAHMANYAM, V; SARMA, KVLNS; PILIPENKO, AI; SHCHERBAKOV, VS; MURTHY, IVR</t>
  </si>
  <si>
    <t>TECTONIC MODEL FOR THE EVOLUTION OF OCEANIC-CRUST IN THE NORTHEASTERN INDIAN-OCEAN FROM THE LATE CRETACEOUS TO THE EARLY TERTIARY</t>
  </si>
  <si>
    <t>CONSTRAINTS; ANTARCTICA; AUSTRALIA; RIDGE; GONDWANALAND; HISTORY; BREAKUP; ASIA</t>
  </si>
  <si>
    <t>Bathymetry and magnetic studies (part of the Trans Indian Ocean Geotraverse investigations) in the northeastern Indian Ocean revealed seafloor topographic features, magnetic lineations (19 through 32B) and abandoned spreading centers. The seafloor topography of the Ninetyeast Ridge is relatively wider and shallower south of 15 degrees S. The magnetic anomalies indicate nine fracture zones. Two of them are newly identified. Some of the fracture zones are reflected in the bathymetry. Abandoned spreading centers between 86 degrees E Fracture Zone (FZ) and 92 degrees E FZ are interpreted as the western extensions of the Wharton Ridge. They ceased spreading along with other spreading centers in the Wharton Basin soon after the formation of magnetic anomaly 19 (around 42 Ma) and merged the Indian and Australian plates as single Indo-Australian plate. The pattern of magnetic lineations between 86 degrees E FZ and 90 degrees E FZ indicate a series of southerly ridge jumps at anomalies 30, 26 (Royer et al., 1991 and other workers) and 19. These ridge jumps transferred portions of the Antarctic prate to the Indian plate. The captured portions and offset along 86 degrees E FZ between India-Antartica Ridge and Wharton Ridge resulted in an anomalous extra oceanic crust between 86 degrees E FZ and Ninetyeast Ridge spanning 11 degrees in latitude.</t>
  </si>
  <si>
    <t>YUZHMORGEOL, GELENDZHIK, RUSSIA; ANDHRA UNIV, DEPT GEOPHYS, VISAKHAPATAM, INDIA</t>
  </si>
  <si>
    <t>Andhra University</t>
  </si>
  <si>
    <t>KRISHNA, KS (corresponding author), NATL INST OCEANOG, PANAJI 403004, GOA, INDIA.</t>
  </si>
  <si>
    <t>OCT 10</t>
  </si>
  <si>
    <t>B10</t>
  </si>
  <si>
    <t>10.1029/94JB02464</t>
  </si>
  <si>
    <t>RZ312</t>
  </si>
  <si>
    <t>WOS:A1995RZ31200004</t>
  </si>
  <si>
    <t>LANNOO, MJ; EASTMAN, JT</t>
  </si>
  <si>
    <t>PERIVENTRICULAR MORPHOLOGY IN THE DIENCEPHALON OF ANTARCTIC NOTOTHENIOID TELEOSTS</t>
  </si>
  <si>
    <t>JOURNAL OF COMPARATIVE NEUROLOGY</t>
  </si>
  <si>
    <t>3RD-VENTRICLE; CSF-CONTACTING NEURONS; NUCLEUS PREOPTICUS; NUCLEUS LATERALIS TUBERIS; FREEZING RESISTANCE ADAPTATIONS</t>
  </si>
  <si>
    <t>FLUID-CONTACTING NEURONS; CEREBROSPINAL-FLUID; SALMO-GAIRDNERI; COMPARATIVE PHYSIOLOGY; PREOPTIC NUCLEUS; WATER-BALANCE; FISHES; LOCALIZATION; MATURATION; SYSTEM</t>
  </si>
  <si>
    <t>We have examined the subependymal region of the diencephalic third ventricle in notothenioid perciforms and report a pattern of neuropil expansions that appears to be phyletically derived for notothenioids and their outgroups but that is otherwise unique among vertebrates. We recognize five types of expansions based on their composition (from less dense neuropil to sacs) and width or protrusion into the third ventricle. In the species with the most elaborate morphology, Trematomus bernacchii, bilateral subependymal expansions fuse along the midline to form a single sac within the ventricular cavity. The extent of these expansions loosely corresponds with phyletic position but also (and perhaps more importantly) is correlated with the habitation of cold water (r(2) = 0.48; P = 0.012). Furthermore, subependymal expansion type is positively correlated with the maximum size of the soma of neurons in two hypothalamic nuclei, the preopticus magnocellularis (r(2) = 0.54; P = 0.006) and the lateralis tuberis (r(2) = 0.40; P = 0.038). These nuclei project to the pituitary and contain cerebrospinal fluid-contacting neurons. In considering the functional consequences of this morphology, we cannot dismiss the possibility that these structures form a specialized enteroceptive system tied to the monitoring of cerebrospinal and extracellular fluid components, including antifreeze glycopeptides and inorganic ions. (C) 1995 Wiley-Liss, Inc.</t>
  </si>
  <si>
    <t>BALL STATE UNIV, DEPT PHYSIOL &amp; HLTH SCI, MUNCIE, IN 47306 USA; OHIO UNIV, COLL OSTEOPATH MED, ATHENS, OH 45701 USA; OHIO UNIV, DEPT BIOL SCI, ATHENS, OH 45701 USA</t>
  </si>
  <si>
    <t>Ball State University; University System of Ohio; Ohio University; University System of Ohio; Ohio University</t>
  </si>
  <si>
    <t>LANNOO, MJ (corresponding author), INDIANA UNIV, SCH MED, MUNCIE CTR MED EDUC, MUNCIE, IN 47306 USA.</t>
  </si>
  <si>
    <t>Eastman, Joseph T/A-9786-2008; Eastman, Joseph T./O-6150-2019</t>
  </si>
  <si>
    <t>Eastman, Joseph T./0000-0003-3868-261X</t>
  </si>
  <si>
    <t>NINDS NIH HHS [NS30702-01] Funding Source: Medline</t>
  </si>
  <si>
    <t>NINDS NIH HHS(United States Department of Health &amp; Human ServicesNational Institutes of Health (NIH) - USANIH National Institute of Neurological Disorders &amp; Stroke (NINDS))</t>
  </si>
  <si>
    <t>0021-9967</t>
  </si>
  <si>
    <t>1096-9861</t>
  </si>
  <si>
    <t>J COMP NEUROL</t>
  </si>
  <si>
    <t>J. Comp. Neurol.</t>
  </si>
  <si>
    <t>OCT 9</t>
  </si>
  <si>
    <t>10.1002/cne.903610108</t>
  </si>
  <si>
    <t>Neurosciences; Zoology</t>
  </si>
  <si>
    <t>Neurosciences &amp; Neurology; Zoology</t>
  </si>
  <si>
    <t>RY623</t>
  </si>
  <si>
    <t>WOS:A1995RY62300007</t>
  </si>
  <si>
    <t>FAHEY, DW; KEIM, ER; BOERING, KA; BROOK, CA; WILSON, JC; JONSSON, HH; ANTHONY, S; HANISCO, TF; WENNBERG, PO; MIAKELYE, RC; SALAWITCH, RJ; LOUISNARD, N; WOODBRIDGE, EL; GAO, RS; DONNELLY, SG; WAMSLEY, RC; DELNEGRO, LA; SOLOMON, S; DAUBE, BC; WOFSY, SC; WEBSTER, CR; MAY, RD; KELLY, KK; LOEWENSTEIN, M; PODOLSKE, JR; CHAN, KR</t>
  </si>
  <si>
    <t>EMISSION MEASUREMENTS OF THE CONCORDE SUPERSONIC AIRCRAFT IN THE LOWER STRATOSPHERE</t>
  </si>
  <si>
    <t>ANTARCTIC OZONE EXPERIMENT; CIVIL TRANSPORT AIRCRAFT; INSITU MEASUREMENTS; ER-2 AIRCRAFT; NITROGEN; AEROSOL; WINTER; OXIDE; CHEMISTRY; IMPACT</t>
  </si>
  <si>
    <t>Emission indices of reactive gases and particles were determined from measurements in the exhaust plume of a Concorde aircraft cruising at supersonic speeds in the stratosphere. Values for NOx (sum of NO and NO2) agree well with ground-based estimates. Measurements of NOx and HOx indicate a limited role for nitric acid in the plume. The large number of submicrometer particles measured implies efficient conversion of fuel sulfur to sulfuric acid in the engine or at emission. A new fleer of supersonic aircraft with similar particle emissions would significantly increase stratospheric aerosol surface areas and may increase ozone loss above that expected for NOx emissions alone.</t>
  </si>
  <si>
    <t>UNIV DENVER, DEPT ENGN, DENVER, CO 80208 USA; NOAA, AERON LAB, BOULDER, CO 80303 USA; HARVARD UNIV, DEPT EARTH &amp; PLANETARY SCI, CAMBRIDGE, MA 02138 USA; COOPERAT INST RES ENVIRONM SCI, BOULDER, CO 80309 USA; HARVARD UNIV, DEPT CHEM, CAMBRIDGE, MA 02138 USA; AERODYNE RES INC, BILLERICA, MA 01821 USA; JET PROPULS LAB, PASADENA, CA 91109 USA; OFF NATL ETUD &amp; RECH AEROSP, PARIS, FRANCE; UNIV CALIF SAN DIEGO, SCRIPPS INST OCEANOG, LA JOLLA, CA 92093 USA; UNIV COLORADO, CIRES, BOULDER, CO 80309 USA; NASA, AMES RES CTR, MOFFETT FIELD, CA 94035 USA</t>
  </si>
  <si>
    <t>University of Denver; National Oceanic Atmospheric Admin (NOAA) - USA; Harvard University; Harvard University; Aerodyne Research; National Aeronautics &amp; Space Administration (NASA); NASA Jet Propulsion Laboratory (JPL); University of California System; University of California San Diego; Scripps Institution of Oceanography; University of Colorado System; University of Colorado Boulder; National Aeronautics &amp; Space Administration (NASA); NASA Ames Research Center</t>
  </si>
  <si>
    <t>Hanisco, Thomas/G-5310-2013; Gao, Ru-Shan/H-7455-2013; Salawitch, Ross/B-4605-2009; Webster, Chris/M-9315-2019; Anthony, Savarimuthu/AEZ-3579-2022; Wennberg, Paul/A-5460-2012; Fahey, David/G-4499-2013</t>
  </si>
  <si>
    <t>Hanisco, Thomas/0000-0001-9434-8507; Gao, Ru-Shan/0000-0001-6985-1637; Anthony, Savarimuthu/0000-0002-9023-0920; Wennberg, Paul/0000-0002-6126-3854; Del Negro, Lori/0000-0002-5194-2749; Wilson, James/0000-0003-4699-5827; Boering, Kristie/0000-0003-0920-0503; Fahey, David/0000-0003-1720-0634</t>
  </si>
  <si>
    <t>OCT 6</t>
  </si>
  <si>
    <t>10.1126/science.270.5233.70</t>
  </si>
  <si>
    <t>RY302</t>
  </si>
  <si>
    <t>WOS:A1995RY30200033</t>
  </si>
  <si>
    <t>FLANNERY, TF; ARCHER, M; RICH, TH; JONES, R</t>
  </si>
  <si>
    <t>A NEW FAMILY OF MONOTREMES FROM THE CRETACEOUS OF AUSTRALIA</t>
  </si>
  <si>
    <t>AUSTRALIA'S second Mesozoic mammal, Kollikodon ritchiei (Monotremata, Kollikodontidae, new family) has an extreme bunodont molar morphology. The existence of two distinctively different families of monotremes in the Early Cretaceous suggests that the order originated long before the Cretaceous and was very diverse in at least the Australian portion of eastern Gondwana. With four families now known from Australia, it is probable that monotremes originated and diversified in the Australian/Antarctic sector of Gondwana, followed by a single dispersal (ornithorhynchid) to the South American sector before or during the early Paleocene. It is probable that kollikodontids are the sister-group of a steropodontid/ornithorhynchid/tachyglossid clade. K. ritchiei and Steropodon galmani are among the largest Mesozoic mammals known.</t>
  </si>
  <si>
    <t>UNIV NEW S WALES,SCH BIOL SCI,SYDNEY,NSW 2052,AUSTRALIA; MUSEUM VICTORIA,S MELBOURNE,VIC 3205,AUSTRALIA</t>
  </si>
  <si>
    <t>University of New South Wales Sydney; Museum Victoria</t>
  </si>
  <si>
    <t>FLANNERY, TF (corresponding author), AUSTRALIAN MUSEUM,6-8 COLL ST,SYDNEY,NSW 2000,AUSTRALIA.</t>
  </si>
  <si>
    <t>Archer, Michael/0000-0002-0304-4039</t>
  </si>
  <si>
    <t>OCT 5</t>
  </si>
  <si>
    <t>10.1038/377418a0</t>
  </si>
  <si>
    <t>RY190</t>
  </si>
  <si>
    <t>WOS:A1995RY19000045</t>
  </si>
  <si>
    <t>GAVAGNIN, M; TRIVELLONE, E; CASTELLUCCIO, F; CIMINO, G; CATTANEOVIETTI, R</t>
  </si>
  <si>
    <t>GLYCERYL ESTER OF A NEW HALIMANE DITERPENOIC ACID FROM THE SKIN OF THE ANTARCTIC NUDIBRANCH AUSTRODRIS-KERGUELENENSIS</t>
  </si>
  <si>
    <t>TETRAHEDRON LETTERS</t>
  </si>
  <si>
    <t>ICHTHYOTOXIC DIACYLGLYCEROL</t>
  </si>
  <si>
    <t>The monoglyceryl ester (1) of a new halimane diterpenoic acid has been isolated as diacetyl derivative (2) from the mantle tissue of the Antarctic nudibranch Austrodoris kerguelenensis. The structure and the relative stereochemistry have been established by means of spectroscopic and chemical methods and by comparison with model compounds. An analysis of conflicting NMR data reported in literature for molecules related to the diterpenoic part of 1 has also been made.</t>
  </si>
  <si>
    <t>UNIV GENOA, IST ZOOL, I-16126 GENOA, ITALY</t>
  </si>
  <si>
    <t>GAVAGNIN, M (corresponding author), CNR, IST CHIM MOLEC INTERESSE BIOL, VIA TOIANO 6, I-80072 ARCO, ITALY.</t>
  </si>
  <si>
    <t>Gavagnin, Margherita/B-4584-2012</t>
  </si>
  <si>
    <t>0040-4039</t>
  </si>
  <si>
    <t>TETRAHEDRON LETT</t>
  </si>
  <si>
    <t>Tetrahedron Lett.</t>
  </si>
  <si>
    <t>OCT 2</t>
  </si>
  <si>
    <t>10.1016/0040-4039(95)01476-X</t>
  </si>
  <si>
    <t>Science Citation Index Expanded (SCI-EXPANDED); Index Chemicus (IC)</t>
  </si>
  <si>
    <t>RX653</t>
  </si>
  <si>
    <t>WOS:A1995RX65300042</t>
  </si>
  <si>
    <t>MERGEN, B</t>
  </si>
  <si>
    <t>THE POETICS OF THE ANTARCTIC - A STUDY IN 19TH-CENTURY AMERICAN CULTURAL PERCEPTIONS - LENZ,WE</t>
  </si>
  <si>
    <t>AMERICAN STUDIES INTERNATIONAL</t>
  </si>
  <si>
    <t>MERGEN, B (corresponding author), GEORGETOWN UNIV,WASHINGTON,DC 20057, USA.</t>
  </si>
  <si>
    <t>GEORGE WASHINGTON UNIV</t>
  </si>
  <si>
    <t>AMERICAN STUDIES PROGRAM, WASHINGTON, DC 20052</t>
  </si>
  <si>
    <t>0003-1321</t>
  </si>
  <si>
    <t>AM STUD INT</t>
  </si>
  <si>
    <t>Am. Stud. Int.</t>
  </si>
  <si>
    <t>OCT</t>
  </si>
  <si>
    <t>TD116</t>
  </si>
  <si>
    <t>WOS:A1995TD11600027</t>
  </si>
  <si>
    <t>NAGURNY, AP</t>
  </si>
  <si>
    <t>SPACE-TIME DISTRIBUTION OF TEMPERATURE INVERSIONS IN THE ARCTIC ATMOSPHERIC BOUNDARY-LAYER</t>
  </si>
  <si>
    <t>1994 European-Geophysical-Society Meeting</t>
  </si>
  <si>
    <t>GRENOBLE, FRANCE</t>
  </si>
  <si>
    <t>An increase in the amplitude and frequency of temperature inversions in the boundary layer (1.5 km above the Earth's surface) in the Arctic was detected using aerological data from the Russian ice stations during the interval 1954-1987.</t>
  </si>
  <si>
    <t>NAGURNY, AP (corresponding author), ARCTIC &amp; ANTARCTIC RES INST,38 BERING ST,ST PETERSBURG 199397,RUSSIA.</t>
  </si>
  <si>
    <t>10.1007/s00585-995-1087-7</t>
  </si>
  <si>
    <t>TE381</t>
  </si>
  <si>
    <t>WOS:A1995TE38100009</t>
  </si>
  <si>
    <t>WAYNE, RP; POULET, G; BIGGS, P; BURROWS, JP; COX, RA; CRUTZEN, PJ; HAYMAN, GD; JENKIN, ME; LEBRAS, G; MOORTGAT, GK; PLATT, U; SCHINDLER, RN</t>
  </si>
  <si>
    <t>HALOGEN OXIDES - RADICALS, SOURCES AND RESERVOIRS IN THE LABORATORY AND IN THE ATMOSPHERE</t>
  </si>
  <si>
    <t>POLAR STRATOSPHERIC CLOUDS; GAS-PHASE REACTION; ULTRAVIOLET-ABSORPTION SPECTRUM; ANTARCTIC OZONE DEPLETION; DIODE-LASER SPECTROSCOPY; NITRIC-ACID TRIHYDRATE; IN-SITU MEASUREMENTS; PACIFIC AIR MASSES; MAGNETIC-RESONANCE SPECTROSCOPY; FOURIER-TRANSFORM SPECTROSCOPY</t>
  </si>
  <si>
    <t>The central topic of this review concerns the species XO, where X is F, Cl, Br or I. These molecules are thus the radicals FO, ClO, BrO and IO, but attention is also given to some of their precursors in the laboratory and the atmosphere, as well as to their reservoirs, sinks, and other related species of potential atmospheric importance. Laboratory data on the physics and chemistry of the species and atmospheric determinations of their concentrations are both considered. One aim of the review is to highlight the relationship between the laboratory investigations and the atmospheric studies. The emphasis of the review is on gas-phase processes. After a brief introductory section, the review continues with an examination of laboratory techniques for the study of the halogen-oxide species. This section first looks at the general properties of the oxides and sources of them for laboratory experiments, then discusses the detection and measurement of the monoxide radicals in the laboratory, and ends with a description of the kinetic tools that have been harnessed in the various studies. The spectroscopy, structure, photochemistry and thermochemistry of the halogen oxides are discussed in Section III. Both experimental and theoretical aspects are presented. The objectives of the work described are on the one hand to establish the basis for the detection of the radical and the measurement of its concentration in the laboratory and in the atmosphere, and on the other to provide the framework for interpreting pathways, mechanisms and efficiencies of photochemical and thermal reactions. Sections IV, V and VI of the review address the main issues of observed chemistry and its kinetics. Section IV gathers together available kinetic and mechanistic information on gas-phase reactions of FO, ClO, BrO and IO radicals, and the available data are summarized in appropriate tables. Section V reports on the corresponding data available for the gas-phase reactions of certain species containing the XO grouping, which include most of the so-called atmospheric reservoirs of XO radicals. There are three sub-sections, which deal in turn with oxide species, HOX, and XONO(2). Heterogeneous processes are introduced in Section VI. Heterogeneous chemistry in the atmosphere is that which occurs on or in ambient condensed phases that are in contact with the gas phase, such as aerosols, clouds, surface waters, and so on. It is becoming increasingly clear that such processes are of importance not only in the stratosphere, but also in the troposphere. Section VII of the review is concerned directly with the atmosphere. The sources and sinks of the compounds, the reaction pathways, temporary and permanent reservoirs, observational evidence, the involvement of the species in atmospheric chemistry, and modelling studies are considered for the troposphere and the stratosphere in turn. The section concludes with a more detailed exposition of the role of modelling of the halogen compounds in the stratosphere. The review concludes with an examination of issues in regard to the halogen oxide species that are unresolved, uncertain, or in need of further research. Further data are required, for example, on the spectroscopy and photochemistry of reservoir compounds, on potential organic sources of atmospheric iodine, and even on the channels for photolysis of compounds such as OClO. Within the field of reaction kinetics, there is a need for further study of the kinetics of dimer formation, and of certain other reactions of the radicals themselves (especially of IO) and some of their reservoirs. A substantial number of problems in heterogeneous chemistry of the species remain to be solved. Not only are some key physical measurements missing, but most of what has been achieved in both chemistry and physics is limited to chlorine-containing species, so that the work needs to be extended to the other halogens. There is also a need for a search for novel reactions occurring on conventional surfaces and for all types of reaction occurring on surfaces that exist within the atmosphere but which have not yet been the subject of laboratory study. So far as the atmosphere itself is concerned, there are important issues to be resolved. They include (i) the involvement of halogen species in episodic tropospheric ozone depletion in the Arctic (and a further question about whether or not such depletion is more widespread); (ii) the role of an active halogen chemistry in the oxidation of VOC; (iii) the significance and detail of stratospheric iodine and iodine-catalysed ozone removal; and (iv) the quantitative description of heterogeneous stratospheric chemistry.</t>
  </si>
  <si>
    <t>UNIV BREMEN, FB 1, INST REMOTE SENSING, D-28334 BREMEN, GERMANY; CHEM LABS, CAMBRIDGE, ENGLAND; MAX PLANCK INST CHEM, DIV AIR CHEM, D-55020 MAINZ, GERMANY; AEA TECHNOL, NATL ENVIRONM TECHNOL CTR, ABINGDON OX14 3DB, OXON, ENGLAND; CNRS, COMBUST &amp; SYST REACTIFS LAB, F-45071 ORLEANS 2, FRANCE; UNIV HEIDELBERG, INST UMWELTPHYS, W-6900 HEIDELBERG, GERMANY; CHRISTIAN ALBRECHTS UNIV KIEL, INST PHYS CHEM, D-24098 KIEL, GERMANY</t>
  </si>
  <si>
    <t>University of Bremen; University of Cambridge; Max Planck Society; Centre National de la Recherche Scientifique (CNRS); Ruprecht Karls University Heidelberg; University of Kiel</t>
  </si>
  <si>
    <t>PHYS CHEM LAB, S PARKS RD, OXFORD OX1 3QZ, ENGLAND.</t>
  </si>
  <si>
    <t>Burrows, John Philip/AAF-8468-2019; Crutzen, Paul J/F-6044-2012; Hayman, Garry D/J-7044-2012; Platt, Ulrich/HZM-2289-2023</t>
  </si>
  <si>
    <t>Burrows, John Philip/0000-0002-6821-5580; Jenkin, Michael/0000-0002-7669-2985</t>
  </si>
  <si>
    <t>10.1016/1352-2310(95)98124-Q</t>
  </si>
  <si>
    <t>TA462</t>
  </si>
  <si>
    <t>WOS:A1995TA46200002</t>
  </si>
  <si>
    <t>NELSON, DR; MYERS, JS; NUTMAN, AP</t>
  </si>
  <si>
    <t>CHRONOLOGY AND EVOLUTION OF THE MIDDLE PROTEROZOIC ALBANY-FRASER OROGEN, WESTERN-AUSTRALIA</t>
  </si>
  <si>
    <t>AUSTRALIAN JOURNAL OF EARTH SCIENCES</t>
  </si>
  <si>
    <t>ALBANY-FRASER OROGEN; EAST ANTARCTIC SHIELD; GAWLER CRATON; MUSGRAVE COMPLEX; RADIOMETRIC DATING</t>
  </si>
  <si>
    <t>YILGARN BLOCK; MOBILE BELT; U-PB; GEOCHEMISTRY; GRANULITES; GRANITES; COMPLEX; HISTORY; ORIGIN; ZIRCON</t>
  </si>
  <si>
    <t>Geochemical and Sm-Nd isotopic data, and 19 ion-microprobe U-Pb zircon dates are reported for gneiss and granite from the eastern part of the Albany-Fraser Orogen. The orogen is dominated by granitic rocks derived from sources containing both Late Archaean and mantle-derived components. Four major plutonic episodes have been identified at ca 2630 Ma, 1700-1600 Ma, ca 1300 Ma and ca 1160 Ma. Orthogneiss, largely derived from ca 2630 Ma and 1700-1600 Ma granitic precursors, forms a belt along the southeastern margin of the Yilgarn Craton. These rocks, together with gabbro of the Fraser Complex, were intruded by granitic magmas and metamorphosed in the granulite facies at ca 1300 Ma. They were then rapidly uplifted and transported westward along low-angle thrust faults over the southeastern margin of the Yilgarn Craton. Between ca 1190 and 1130 Ma, granitic magmas were intruded throughout the eastern part of the orogen. These new data are integrated into a review of the geological evolution of the Albany-Fraser Orogen and adjacent margin of eastern Antarctica, and possibly related rocks in the Musgrave Complex and Gawler Craton.</t>
  </si>
  <si>
    <t>NELSON, DR (corresponding author), GEOL SURVEY WESTERN AUSTRALIA,100 PLAIN ST,PERTH,WA 6004,AUSTRALIA.</t>
  </si>
  <si>
    <t>Nutman, Allen/0000-0002-8393-9456</t>
  </si>
  <si>
    <t>BLACKWELL SCIENCE PUBL AUSTR</t>
  </si>
  <si>
    <t>CARLTON</t>
  </si>
  <si>
    <t>54 UNIVERSITY ST, P O BOX 378, CARLTON 3053, AUSTRALIA</t>
  </si>
  <si>
    <t>0812-0099</t>
  </si>
  <si>
    <t>AUST J EARTH SCI</t>
  </si>
  <si>
    <t>Aust. J. Earth Sci.</t>
  </si>
  <si>
    <t>10.1080/08120099508728218</t>
  </si>
  <si>
    <t>TE193</t>
  </si>
  <si>
    <t>WOS:A1995TE19300004</t>
  </si>
  <si>
    <t>RODHOUSE, PG; WHITE, MG</t>
  </si>
  <si>
    <t>CEPHALOPODS OCCUPY THE ECOLOGICAL NICHE OF EPIPELAGIC FISH IN THE ANTARCTIC POLAR FRONTAL ZONE</t>
  </si>
  <si>
    <t>BIOLOGICAL BULLETIN</t>
  </si>
  <si>
    <t>MARTIALIA-HYADESI TEUTHOIDEA; SOUTHERN-OCEAN; OMMASTREPHIDAE</t>
  </si>
  <si>
    <t>Recent data from research cruises and exploratory fishing in the Antarctic Polar Frontal Zone (APFZ) of the Scotia Sea, together with data from dietary studies of Antarctic vertebrate predators, have revealed a large, previously overlooked trophic system in the Southern Ocean (Fig, 1). The nipper trophic levels of this open-ocean epipelagic community are exceptional in that they contain no fish species. Fishes are replaced by cephalopods, including the ommastrephid squid, Martialia hyadesi. This squid preys on mesopelagic myctophids (lanternfish), which feed largely on copepods. We identify here a geographically distinct, Antarctic, open-ocean food chain which is of importance to air breathing predator species but where Antarctic krill, Euphausia superba, is absent. This system is probably prevalent in al eas of higher primary productivity, especially the Scotia Sea and near the peri-Antarctic islands, Squid stocks in the APFZ may have potential for commercial exploitation, but they, and the predators they support, are likely to be sensitive to overfishing. Squid have a short, semelparous lifecycle, so overfishing in a single year can cause a stock to collapse.</t>
  </si>
  <si>
    <t>RODHOUSE, PG (corresponding author), BRITISH ANTARCTIC SURVEY,NERC,MADINGLEY RD,CAMBRIDGE CB3 0ET,ENGLAND.</t>
  </si>
  <si>
    <t>Rodhouse, Paul/0000-0001-5399-967X</t>
  </si>
  <si>
    <t>MARINE BIOL LAB</t>
  </si>
  <si>
    <t>WOODS HOLE</t>
  </si>
  <si>
    <t>BIOLOGICAL BULL MBL STREET, WOODS HOLE, MA 02543</t>
  </si>
  <si>
    <t>0006-3185</t>
  </si>
  <si>
    <t>BIOL BULL</t>
  </si>
  <si>
    <t>Biol. Bull.</t>
  </si>
  <si>
    <t>OCT-NOV</t>
  </si>
  <si>
    <t>10.2307/1542457</t>
  </si>
  <si>
    <t>Biology; Marine &amp; Freshwater Biology</t>
  </si>
  <si>
    <t>Life Sciences &amp; Biomedicine - Other Topics; Marine &amp; Freshwater Biology</t>
  </si>
  <si>
    <t>TA771</t>
  </si>
  <si>
    <t>WOS:A1995TA77100002</t>
  </si>
  <si>
    <t>Naithani, J; Dutta, HN</t>
  </si>
  <si>
    <t>Acoustic sounder measurements of the planetary boundary layer at Maitri, Antarctica</t>
  </si>
  <si>
    <t>BOUNDARY-LAYER METEOROLOGY</t>
  </si>
  <si>
    <t>HALLEY; WINDS</t>
  </si>
  <si>
    <t>The planetary boundary layer (PBL) over the Indian Antarctic station, Maitri (70.7 degrees S; 11.7 degrees E; 120 m asl) has been studied using a monostatic acoustic sounder. Acoustic sounder records reveal that the Antarctic PBL remains stably stratified throughout the year except for some periods in the peak summer months. The summertime PBL exhibits a diurnal variation with ground-based inversions developing at night and the convective plumes occurring during the peak sunlight hours. The cyclonic inflow of warm oceanic air towards the continent's interior from the coast helps in the development of the elevated layers and the Kelvin-Helmholtz waves observed on the sodar records.</t>
  </si>
  <si>
    <t>Naithani, J (corresponding author), NATL PHYS LAB,DR KS KRISHNAN RD,NEW DELHI 110012,INDIA.</t>
  </si>
  <si>
    <t>0006-8314</t>
  </si>
  <si>
    <t>BOUND-LAY METEOROL</t>
  </si>
  <si>
    <t>Bound.-Layer Meteor.</t>
  </si>
  <si>
    <t>10.1007/BF00710897</t>
  </si>
  <si>
    <t>TM439</t>
  </si>
  <si>
    <t>WOS:A1995TM43900011</t>
  </si>
  <si>
    <t>NIEMISTO, L; PERTTILA, M</t>
  </si>
  <si>
    <t>TRACE-ELEMENTS IN THE WEDDELL SEA-WATER AND SEDIMENTS IN THE CONTINENTAL-SHELF AREA</t>
  </si>
  <si>
    <t>WEDDELL SEA; SEA WATER; SEDIMENTS; TRACE ELEMENTS</t>
  </si>
  <si>
    <t>PHYTOPLANKTON; PRODUCTIVITY</t>
  </si>
  <si>
    <t>During the Finnish Antarctic cruise FINNARP89, a relatively rapid sedimentation area was found at the edge of the continental shelf, in the vicinity of the ice edge. The average rate of sedimentation in the topmost sediment surface, measured by means of (210)pb technique, was 0.2 mm/y, an order of magnitude higher than in the open Weddell Sea area.</t>
  </si>
  <si>
    <t>NIEMISTO, L (corresponding author), FINNISH INST MARINE RES,POB 33,SF-00930 HELSINKI,FINLAND.</t>
  </si>
  <si>
    <t>TC682</t>
  </si>
  <si>
    <t>WOS:A1995TC68200007</t>
  </si>
  <si>
    <t>REN, JW; QIN, DH</t>
  </si>
  <si>
    <t>DISTRIBUTION OF DEUTERIUM EXCESS IN SURFACE SNOW OF THE ANTARCTIC ICE-SHEET</t>
  </si>
  <si>
    <t>ANTARCTIC ICE SHEET; DEUTERIUM EXCESS; STABLE ISOTOPE RATIO; VAPOR SOURCE REGIONS</t>
  </si>
  <si>
    <t>REN, JW (corresponding author), CHINESE ACAD SCI,LANZHOU INST GLACIOL &amp; GEOCRYOL,LANZHOU 730000,PEOPLES R CHINA.</t>
  </si>
  <si>
    <t>Jiawen, Ren/K-7734-2012</t>
  </si>
  <si>
    <t>SCIENCE PRESS</t>
  </si>
  <si>
    <t>16 DONGHUANGCHENGGEN NORTH ST, BEIJING 100707, PEOPLES R CHINA</t>
  </si>
  <si>
    <t>TB385</t>
  </si>
  <si>
    <t>WOS:A1995TB38500011</t>
  </si>
  <si>
    <t>Xie, SM; Bao, CL; Hao, CJ</t>
  </si>
  <si>
    <t>Interaction between sea ice of the Antarctic and Arctic</t>
  </si>
  <si>
    <t>Antarctic; Arctic; sea ice; interaction</t>
  </si>
  <si>
    <t>Xie, SM (corresponding author), NATL RES CTR MARINE ENVIRONM FORECASTS,BEIJING 100081,PEOPLES R CHINA.</t>
  </si>
  <si>
    <t>TT139</t>
  </si>
  <si>
    <t>WOS:A1995TT13900011</t>
  </si>
  <si>
    <t>RICHWINE, LJ; CLAPP, ML; MILLER, RE; WORSNOP, DR</t>
  </si>
  <si>
    <t>COMPLEX REFRACTIVE-INDEXES IN THE INFRARED OF NITRIC-ACID TRIHYDRATE AEROSOLS</t>
  </si>
  <si>
    <t>POLAR STRATOSPHERIC CLOUDS; ANTARCTIC OZONE HOLE; SPECTROSCOPY; SCATTERING; PARTICLES; SPECTRA; FILMS</t>
  </si>
  <si>
    <t>The refractive indices of nitric acid trihydrate (NAT) have been determined from the infrared spectra of laboratory generated aerosols. The aerosols are formed via homogeneous nucleation in a flow cell with separate regions for nucleation and observation, allowing for independent control of the temperature conditions in these regions. A spectrum of small, non-scattering particles is recorded to determine the frequency dependent imaginary refractive index, within a scaling factor. A subtractive Kramers-Kronig routine is then used to calculate the real index. The scaling factor for the imaginary indices is determined by fitting a spectrum associated with larger, scattering particles, which depends on both the real and imaginary portions of the refractive indices. The complex refractive indices of NAT are reported over the range 700 cm(-1) to 4000 cm(-1). While in good qualitative agreement with previously reported results, there are significant quantitative differences which are discussed.</t>
  </si>
  <si>
    <t>AERODYNE RES INC,CTR CHEM &amp; ENVIRONM PHYS,BILLERICA,MA 01821</t>
  </si>
  <si>
    <t>Aerodyne Research</t>
  </si>
  <si>
    <t>RICHWINE, LJ (corresponding author), UNIV N CAROLINA,DEPT CHEM,CAMPUS BOX 3290,CHAPEL HILL,NC 27599, USA.</t>
  </si>
  <si>
    <t>Worsnop, Douglas R/D-2817-2009</t>
  </si>
  <si>
    <t>OCT 1</t>
  </si>
  <si>
    <t>10.1029/95GL02650</t>
  </si>
  <si>
    <t>RX918</t>
  </si>
  <si>
    <t>WOS:A1995RX91800019</t>
  </si>
  <si>
    <t>Coplen, TB</t>
  </si>
  <si>
    <t>Reporting of stable hydrogen, carbon, and oxygen isotopic abundances - (Technical report)</t>
  </si>
  <si>
    <t>GEOTHERMICS</t>
  </si>
  <si>
    <t>NATURAL-WATERS</t>
  </si>
  <si>
    <t>To eliminate possible confusion in the reporting of isotopic abundances on noncorresponding scales, the Commission on Atomic Weights and Isotopic Abundances recommended at the 37(th) General Assembly at Lisbon, Portugal that (i) H-2/H-1 relative ratios of all substances be expressed relative to VSMOW (Vienna Standard Mean Ocean Water) on a scale such that H-2/H-1 Of SLAP (Standard Light Antarctic Precipitation) is 0.572 times that of VSMOW, (ii) C-13/C-12 relative ratios of all substances be expressed relative to VPDB (Vienna Peedee belemnite) on a scale such that C-13/C-12 of NBS 19 carbonate is 1.00195 times that of VPDS, and (iii) O-18/O-16 ratios of all substances be expressed relative to either VSMOW or VPDB on scales such that O-18/O-16 of SLAP is 0.9445 times that of VSMOW.</t>
  </si>
  <si>
    <t>Coplen, TB (corresponding author), US GEOL SURVEY,959 NATL CTR,RESTON,VA 22092, USA.</t>
  </si>
  <si>
    <t>0375-6505</t>
  </si>
  <si>
    <t>Geothermics</t>
  </si>
  <si>
    <t>OCT-DEC</t>
  </si>
  <si>
    <t>Energy &amp; Fuels; Geosciences, Multidisciplinary</t>
  </si>
  <si>
    <t>Energy &amp; Fuels; Geology</t>
  </si>
  <si>
    <t>TP300</t>
  </si>
  <si>
    <t>WOS:A1995TP30000008</t>
  </si>
  <si>
    <t>BLOCK, W; HARRISSON, PM</t>
  </si>
  <si>
    <t>COLLEMBOLAN WATER RELATIONS AND ENVIRONMENTAL-CHANGE IN THE MARITIME ANTARCTIC</t>
  </si>
  <si>
    <t>GLOBAL CHANGE BIOLOGY</t>
  </si>
  <si>
    <t>ANTARCTICA; CLIMATE CHANGE; COLLEMBOLA; WATER RELATIONS</t>
  </si>
  <si>
    <t>TEMPERATURE; MOISTURE; WILLEM; CYCLE; LIFE</t>
  </si>
  <si>
    <t>The water status of the collembolan Cryptopygus antarcticus (Willem) was investigated from April 1984 to December 1987 at Signy Island, maritime Antarctic, by monthly field sampling to determine body water content. Water content, expressed either as the weight of water per unit dry weight or as a proportion of fresh weight, exhibited both a seasonal cycle and an upward trend over the 44-month study, both of which were highly significant. On an annual basis, body water content was at a minimum (1.21 g g(-1)) in July and maximal (1.98 g g(-1)) in September, whilst over the entire study water contents increased from 1.3 to 2.0 g g(-1) (or 57-66% of fresh weight) calculated from the fitted linear regression line. Field water contents were below those found for this species in culture (2.9-5.9 g g(-1)). Individual C. antarcticus survived experimental loss of 20% of their body water with a resultant significant rise in haemolymph osmolarity from 285 to 397 mOsm L(-1) and there was no evidence of osmoregulation under the experimental conditions of 20 degrees C and 35% relative humidity. The cuticular permeability (mean conductance) of individual Collembola in dry air increased exponentially with temperature over the range 0-45 degrees C (Q(10) = 2.0) showing no control of water loss. The physiological response of C. antarcticus suggests that it experiences water stress in its maritime Antarctic habitats with significant seasonal variations of body water content, which correlate with annual cycles of water availability. It is concluded that the significant rise in its mean body water content over the 44-month field study was associated with increased glacial ablation due to higher levels of irradiation and windspeed making available more liquid water. Analyses of climate records for Signy Island from 1947 to 1990 showed that mean monthly air temperature rose by 0.93 degrees C over this period and by 2.29 degrees C during the 1980s, both statistically significant increases. Mean monthly windspeeds also increased significantly during 1970-90, and it is suggested that this parameter is the primary climatic driving force behind the increase in glacial ablation during the last two decades. The field water status of species such as C. antarcticus may reflect changes in the patterns of atmospheric circulation, associated with the circumpolar vortex, through increased ozone depletion due to increased tropospheric concentrations of halocarbons.</t>
  </si>
  <si>
    <t>1354-1013</t>
  </si>
  <si>
    <t>1365-2486</t>
  </si>
  <si>
    <t>GLOBAL CHANGE BIOL</t>
  </si>
  <si>
    <t>Glob. Change Biol.</t>
  </si>
  <si>
    <t>10.1111/j.1365-2486.1995.tb00033.x</t>
  </si>
  <si>
    <t>TH601</t>
  </si>
  <si>
    <t>WOS:A1995TH60100004</t>
  </si>
  <si>
    <t>GENTHON, C; BRAUN, A</t>
  </si>
  <si>
    <t>ECMWF ANALYSES AND PREDICTIONS OF THE SURFACE CLIMATE OF GREENLAND AND ANTARCTICA</t>
  </si>
  <si>
    <t>Major weather forecast centers produce physically based large-scale climate analyses and predictions that can be used as proxies for missing observations and thus as full-coverage climatologies. Because of this, a global reanalysis of recent climate is being carried out at the European Centre for Medium-Range Weather Forecasts (ECMWF). At the surface of the polar ice sheets (the atmospheric boundary condition for ice evolution), observations of climate are particularly scarce. To estimate how the new ECMWF climatology might help provide climate data over the polar ice sheets, the authors present 6 years of previously analyzed surface temperature and predicted precipitation for both Greenland and Antarctica. Analyses are the result of 6-h forecasts corrected to fit with reports from weather stations. Predicted variables are not corrected but the observation-constrained analyzed fields are used to initialize forecasting cycles. In spite of a 'sparse coverage of the observation network, the analyzed temperature, including seasonality, is very reasonable. interannual variability, however, appears greater than suggested by satellite observation. Mean annual precipitation in Antarctica is fairly well represented, but it is difficult to determine whether a lack of seasonality on the plateau is reasonable or not. Precipitation in coastal Greenland is often too high, and accumulation might be low inland. Mean predicted accumulations, 1594 X 10(12) and 539 X 10(12) kg yr(-1), over the Antarctic and Greenland ice sheets, respectively, are in good agreement with previous estimates. It is reasonable to expect that the reanalysis will largely satisfy the need for a full-coverage gridded climatology of the two polar ice sheets.</t>
  </si>
  <si>
    <t>METEO FRANCE,NATL CTR RECH METEOROL,TOULOUSE,FRANCE</t>
  </si>
  <si>
    <t>Meteo France</t>
  </si>
  <si>
    <t>GENTHON, C (corresponding author), CNRS,LAB GLACIOL &amp; GEOPHYS ENVIRONNEMENT,54 RUE MOLIERE,PB 96,DOMAINE UNIV,F-38402 ST MARTIN DHERES,FRANCE.</t>
  </si>
  <si>
    <t>10.1175/1520-0442(1995)008&lt;2324:EAAPOT&gt;2.0.CO;2</t>
  </si>
  <si>
    <t>TA262</t>
  </si>
  <si>
    <t>WOS:A1995TA26200003</t>
  </si>
  <si>
    <t>GRANT, IF; BURNS, GB</t>
  </si>
  <si>
    <t>OBSERVATIONS AND MODELING OF CORRELATED PI-B MAGNETIC AND AURORAL LUMINOSITY PULSATIONS</t>
  </si>
  <si>
    <t>FIELD-ALIGNED CURRENTS; ELECTRIC-FIELDS; MULTIPLE CORRELATION; EXPANSION PHASE; HIGH-LATITUDES; SOUTH-POLE; ONSET; SUBSTORMS; ZONE; CONDUCTIVITIES</t>
  </si>
  <si>
    <t>A comparison of observations of Pi B magnetic pulsations at the ground with wide-angle photometer measurements of the accompanying auroral luminosity fluctuations has found several cases of well-correlated magnetic and optical pulsations, with periods in the range 15-50 s. This finding strongly suggests that precipitation fluctuations drive at least some of those components of the Pi B signal with periods in this range. We found no luminosity fluctuations associated with the 3-s enhancement of Pi B pulsations. We modeled the magnetic perturbation under a patch of enhanced E region conductivity as it drifts or as its conductivity changes, for circular and strip patch shapes. These idealized models can reproduce some features of the Pi B signature. Most notably, a monotonic variation in the model parameters can produce a reversal in the sense of polarization rotation. A moderate enhancement in the conductivity of a 1-km-wide strip can produce magnetic perturbations with amplitudes typical of Pi B pulsations.</t>
  </si>
  <si>
    <t>AUSTRALIAN ANTARCTIC DIV, KINGSTON, TAS 7150, AUSTRALIA; LA TROBE UNIV, DEPT PHYS, BUNDOORA, VIC, AUSTRALIA</t>
  </si>
  <si>
    <t>Australian Antarctic Division; La Trobe University</t>
  </si>
  <si>
    <t>GRANT, IF (corresponding author), CSIRO, DIV ATMOSPHER RES, PRIVATE BAG 1, MORDIALLOC, VIC 3195, AUSTRALIA.</t>
  </si>
  <si>
    <t>A10</t>
  </si>
  <si>
    <t>10.1029/95JA00899</t>
  </si>
  <si>
    <t>RY274</t>
  </si>
  <si>
    <t>WOS:A1995RY27400028</t>
  </si>
  <si>
    <t>SMITH, DM; LIN, RP; ANDERSON, KA; HURLEY, K; JOHNS, CM</t>
  </si>
  <si>
    <t>HIGH-RESOLUTION SPECTRA OF 20-300-KEV HARD X-RAYS FROM ELECTRON-PRECIPITATION OVER ANTARCTICA</t>
  </si>
  <si>
    <t>TRAPPING BOUNDARY; RELATIVISTIC ELECTRONS; BREMSSTRAHLUNG</t>
  </si>
  <si>
    <t>In December 1990, a set of liquid-nitrogen-cooled germanium hard X-ray and gamma-ray spectrometers was flown aboard a high-altitude balloon from McMurdo, Antarctica, for solar, astrophysical, and terrestrial observations, This flight was the first circumnavigation (similar to 9-day duration) of the Antarctic continent by a large (800,000-cubic-meter) balloon. Bremsstrahlung hard X-ray emission extending up to similar to 300 keV, from the precipitation of high-energy electrons, was observed on six separate occasions over the auroral zone, all during low geomagnetic activity (K-p less than or equal to 2+). All events were consistent with emission at the trapping boundary; observations over the polar cap showed no precipitation. We present the first high-resolution Delta E similar to 2 keV/full width at half maximum (FWHM) spectra of this hard X-ray emission in the energy range 20-300 keV. The observed count spectra are deconvolved by model-independent techniques to photon spectra and then to the precipitating electron spectra. The spectral harness shows an inverse relation with L as expected. Our results suggest that high-resolution spectroscopy could be extremely effective in characterizing electron precipitation if coupled with imaging capability.</t>
  </si>
  <si>
    <t>UNIV CALIF BERKELEY, SPACE SCI LAB, BERKELEY, CA 94720 USA; UNIV TEXAS, MCDONALD OBSERV, AUSTIN, TX 78712 USA</t>
  </si>
  <si>
    <t>University of California System; University of California Berkeley; University of Texas System; University of Texas Austin</t>
  </si>
  <si>
    <t>UNIV MARYLAND, DEPT ASTRON, COLLEGE PK, MD 20742 USA.</t>
  </si>
  <si>
    <t>Smith, David M/A-1744-2011</t>
  </si>
  <si>
    <t>10.1029/95JA01472</t>
  </si>
  <si>
    <t>WOS:A1995RY27400053</t>
  </si>
  <si>
    <t>Yang, AM; Baker, BJ; Grimwade, J; Leonard, A; McClintock, JB</t>
  </si>
  <si>
    <t>Discorhabdin alkaloids from the Antarctic sponge Latrunculia apicalis</t>
  </si>
  <si>
    <t>MARINE SPONGE; PRIANOS-MELANOS; GENUS LATRUNCULIA; CYCLIC PEROXIDES; BREVIS</t>
  </si>
  <si>
    <t>An Antarctic collection of Latrunculia apicalis contained as its major secondary metabolite the pigment discorhabdin C as well as a previously unreported pigment, discorhabdin G. Discorhabdin alkaloids have a variety of pharmacological and ecological bioactivities, including the mediation of interactions with the potential Perknaster fuscus, a spongivorous sea star.</t>
  </si>
  <si>
    <t>FLORIDA INST TECHNOL,DEPT BIOL SCI,MELBOURNE,FL 32901; UNIV ALABAMA,DEPT BIOL,BIRMINGHAM,AL 35294</t>
  </si>
  <si>
    <t>Yang, AM (corresponding author), FLORIDA INST TECHNOL,DEPT CHEM,MELBOURNE,FL 32901, USA.</t>
  </si>
  <si>
    <t>10.1021/np50124a020</t>
  </si>
  <si>
    <t>TL138</t>
  </si>
  <si>
    <t>WOS:A1995TL13800020</t>
  </si>
  <si>
    <t>SCHOFIELD, O; KROON, BMA; PREZELIN, BB</t>
  </si>
  <si>
    <t>IMPACT OF ULTRAVIOLET-B RADIATION ON PHOTOSYSTEM-II ACTIVITY AND ITS RELATIONSHIP TO THE INHIBITION OF CARBON FIXATION RATES FOR ANTARCTIC ICE ALGAE COMMUNITIES</t>
  </si>
  <si>
    <t>ANTARCTIC ALGAE; CARBON FIXATION; FLUORESCENCE; OZONE HOLE; PHOTOINHIBITION; PHOTOSYSTEM II; ULTRAVIOLET RADIATION</t>
  </si>
  <si>
    <t>MARINE-PHYTOPLANKTON; UV-B; OPTICAL VARIABILITY; LIGHT; PHOTOSYNTHESIS; FLUORESCENCE; DEGRADATION; ABSORPTION; MECHANISM; DIATOM</t>
  </si>
  <si>
    <t>One goal of the Icecolors 1993 study was to determine whether or not photosystem II (PSII) was a major target site for photoinhibition by ultraviolet-B radiation (Q(UVB), 280-320 nm) in natural communities. Second, the degree to which Q(UVB) inhibition of PSII could account for Q(UVB) effects on whole cell rates of carbon fixation in phytoplankton was assessed. On 1 October, 1993, at Palmer Station (Antarctica), dense samples of a frazil ice algal community were collected and maintained outdoors in the presence or absence of Q(UVB) and/or ultraviolet-A (Q(UVA), 320-400 nm) radiation. Samples were then collected at intervals over the day to track the time course of UV inhibition of primary production. The ice algae were assessed for changes in pigment composition and rates of carbon fixation. The quantum yield of PSII (phi(Ile)(0)) was measured by Pulse Amplitude Modulated fluorometry. Over the day, phi(Ile)(0) declined due to increasing time-integrated dose exposure of Q(UVB). The Q(UVB)-driven inhibition of phi(Ile)(0) increased from 4% in the early morning hours to a maximum of 23% at the end of the day, The Q(UVB) photoinhibition of PSII quantum yield did not recover by 6 h after sunset. In contrast, photoinhibition by Q(UVA) and photosynthetically available radiation (Q(PAR) 400-700 nm) recovered during the late afternoon. Flourescence-based estimates of carbon fixation rates were linearly correlated (P = 0.002, r(2) = 0.45) with measured carbon fixation. Fluorescence overestimated the observed Q(UVB) inhibition in measured carbon fixation rates by 8% in the morning hours; however, the discrepancy increased during the afternoon. Therefore, researchers should be cautious in using fluorescence measurements to infer ultraviolet inhibition for rates of carbon fixation until there is a greater understanding of the coupling of carbon metabolism to PSII activity for natural populations. Despite these current limitations, fluorescence-based technologies represent powerful tools for studying the impact of the ozone hole on natural populations on spatial/temporal scales not possible using conventional productivity techniques.</t>
  </si>
  <si>
    <t>UNIV CALIF SANTA BARBARA,DEPT BIOL SCI,SANTA BARBARA,CA 93106; UNIV CALIF SANTA BARBARA,INST MARINE SCI,SANTA BARBARA,CA 93106; UNIV AMSTERDAM,AMSTERDAM RES INST SUBSTANCES ECOSYST,1018 WS AMSTERDAM,NETHERLANDS</t>
  </si>
  <si>
    <t>University of California System; University of California Santa Barbara; University of California System; University of California Santa Barbara; University of Amsterdam</t>
  </si>
  <si>
    <t>Schofield, Oscar/H-4169-2018</t>
  </si>
  <si>
    <t>Schofield, Oscar/0000-0003-2359-4131</t>
  </si>
  <si>
    <t>PHYCOLOGICAL SOC AMER INC</t>
  </si>
  <si>
    <t>810 EAST 10TH ST, LAWRENCE, KS 66044</t>
  </si>
  <si>
    <t>10.1111/j.0022-3646.1995.00703.x</t>
  </si>
  <si>
    <t>TD903</t>
  </si>
  <si>
    <t>WOS:A1995TD90300004</t>
  </si>
  <si>
    <t>ANDERSON, DR; SOUTHWELL, C</t>
  </si>
  <si>
    <t>ESTIMATES OF MACROPOD DENSITY FROM LINE TRANSECT SURVEYS RELATIVE TO ANALYST EXPERTISE</t>
  </si>
  <si>
    <t>JOURNAL OF WILDLIFE MANAGEMENT</t>
  </si>
  <si>
    <t>ANALYST EXPERTISE; AUSTRALIA; DENSITY ESTIMATION; DISTANCE SAMPLING; KANGAROO; LINE TRANSECT; MACROPOD; MACROPUS SPP; PROGRAM DISTANCE; WALLABY</t>
  </si>
  <si>
    <t>Analysis of line transect data to estimate population density often requires judgments by the analyst. These judgments often must be made without a firm theoretical basis and include issues such as truncation and grouping of the distance data prior to analysis, the choice of model used to estimate the detection function, and methods used to estimate variance components. Our objective was to examine bias and precision of density estimates obtained by experts in distance sampling theory. We asked 7 experts in the field of distance sampling to cooperate in a blind analysis of 6 sets of line transect data on 3 macropod species in Australia where true density was known. Expert analysts chose several different approaches to analyze these 6 datasets. Experts underestimated density by an average of 10-12%, but precision was good; coefficients of variation ranged from 3.4 to 9.3%. Three people, termed students, volunteered to perform a similar blind analysis of these datasets after they completed a 1-week course in distance sampling and analysis theory. While these students had good quantitative skills, we found little difference in their performance compared with that of the experts; both groups underestimated density by 10-12%. The subjective aspects of the analysis of distance sampling may be overcome with some education, reading and experience with computer software. At that point, a person's performance can be near that of experts in the field of distance sampling, at least in analysis of fairly simple datasets, collected under an adequate design, and when assumptions were relatively valid.</t>
  </si>
  <si>
    <t>ANDERSON, DR (corresponding author), NATL BIOL SERV,COLORADO COOPERAT FISH &amp; WILDLIFE RES UNIT,FT COLLINS,CO 80523, USA.</t>
  </si>
  <si>
    <t>WILDLIFE SOC</t>
  </si>
  <si>
    <t>5410 GROSVENOR LANE, BETHESDA, MD 20814-2197</t>
  </si>
  <si>
    <t>0022-541X</t>
  </si>
  <si>
    <t>J WILDLIFE MANAGE</t>
  </si>
  <si>
    <t>J. Wildl. Manage.</t>
  </si>
  <si>
    <t>10.2307/3801966</t>
  </si>
  <si>
    <t>RY589</t>
  </si>
  <si>
    <t>WOS:A1995RY58900029</t>
  </si>
  <si>
    <t>PECK, LS; HAYWARD, PJ; SPENCERJONES, ME</t>
  </si>
  <si>
    <t>A PELAGIC BRYOZOAN FROM ANTARCTICA</t>
  </si>
  <si>
    <t>SOUTHEASTERN WEDDELL SEA; COMMUNITIES; ICE; ABUNDANCE; SHELF</t>
  </si>
  <si>
    <t>Spherical or sub-spherical bryozoan colonies were collected from the surface waters of a coastal polynya in the southeastern Weddell Sea near Halley Station in February 1992. These are the first truly pelagic marine bryozoan colonies yet recorded. The collection site is at the edge of the Brunt ice shelf, which is between 150 and 250m thick in this area, and the depth of water to the seabed is similar or equal to 400 m. The colonies were hollow, composed of a single layer of autozooids, and appeared complete and undamaged. They were between 5.0 and 23.0 mm in diameter, were brownish in colour in life, and pale yellowish brown after preservation. Light and scanning electron microscope investigations of the colonies indicated that they belonged to the genus Alcyonidium, and they are here compared with A. flabellifome Kirkpatrick, a known antarctic benthic species. Both a pelagic existence and hollow spherical colony form are new attributes for the phylum Bryozoa. However, because of the plasticity of form of species belonging to the genus Alcyonidium, there is not enough evidence for the introduction of a new species at this time. The colonies found may represent a previously undescribed juvenile stage of a known Alcyonidium species. It is postulated that these colonies may obtain nutrition from the often abundant populations of ice algae present in the lower layers of permanent sea-ice.</t>
  </si>
  <si>
    <t>UNIV COLL SWANSEA,SCH BIOL SCI,SWANSEA SA2 8PP,W GLAM,WALES; NAT HIST MUSEUM,DEPT ZOOL,LONDON SW7 5BD,ENGLAND</t>
  </si>
  <si>
    <t>Swansea University; Natural History Museum London</t>
  </si>
  <si>
    <t>PECK, LS (corresponding author), BRITISH ANTARCTIC SURVEY,HIGH CROSS,MADINGLEY RD,CAMBRIDGE CB3 0ET,ENGLAND.</t>
  </si>
  <si>
    <t>10.1007/BF00349118</t>
  </si>
  <si>
    <t>TE407</t>
  </si>
  <si>
    <t>WOS:A1995TE40700012</t>
  </si>
  <si>
    <t>GLEITZ, M; VONDERLOEFF, MR; THOMAS, DN; DIECKMANN, GS; MILLERO, FJ</t>
  </si>
  <si>
    <t>COMPARISON OF SUMMER AND WINTER INORGANIC CARBON, OXYGEN AND NUTRIENT CONCENTRATIONS IN ANTARCTIC SEA-ICE BRINE</t>
  </si>
  <si>
    <t>SOUTHEASTERN WEDDELL SEA; PHYTOPLANKTON; BIOTA; ALKALINITY; SEAWATER; ECOLOGY; GROWTH; ALGAE</t>
  </si>
  <si>
    <t>During summer (January 1991) and winter (April 1992) cruises to the southern Weddell Sea (Antarctica), brine samples were collected from first year sea ice and analysed for salinity, temperature, dissolved oxygen and major nutrient concentrations. Additionally, the carbonate system was determined from measurements of pH and total alkalinity. During winter, brine chemical composition was largely determined by seawater concentration in the course of freezing. Brine temperatures ranged from -1.9 to -6.7 degrees C. Precipitation of calcium carbonate was not observed at the corresponding salinity range of 34 to 108. Removal of carbon from the total inorganic carbon pool (up to 500 mu mol C-t kg(-1)) was related to reduced nutrient concentrations, indicating the presence of photosynthetically active ice algal assemblages in the winter sea ice. However, nutrient and inorganic carbon concentrations did generally not reach growth limiting levels for phytoplankton. The combined effect of photosynthesis and physical concentration resulted in O-2 concentrations of up to 650 mu mol kg(-1). During summer, brine salinities ranged from 21 to 41 with most values &gt; 28, showing that the net effect of freezing and melting on brine chemical composition was generally slight. Opposite to the winter situation, brine chemical composition was strongly influenced by biological activity. Photosynthetic carbon assimilation resulted in a C-t depletion of up to 1200 mu mol kg(-1) which was associated with CO2 (ag) exhaustion and O-2 concentrations as high as 933 mu mol kg(-1). The concurrent depletion of major nutrients generally corresponded to uptake ratios predicted from phytoplankton biochemical composition. Primary productivity in summer sea ice is apparently sustained until inorganic resources are fully exhausted, resulting in brine chemical compositions that differ profoundly from those of surface waters. This may have important implications for pathways of ice algal carbon acquisition, carbon isotope fractionation as well as for species distribution in the open water phytoplankton.</t>
  </si>
  <si>
    <t>UNIV OLDENBURG, ICBM, D-26111 OLDENBURG, GERMANY; UNIV MIAMI, ROSENSTIEL SCH MARINE &amp; ATMOSPHER SCI, MIAMI, FL 33149 USA</t>
  </si>
  <si>
    <t>Carl von Ossietzky Universitat Oldenburg; University of Miami</t>
  </si>
  <si>
    <t>ALFRED WEGENER INST POLAR &amp; MARINE RES, POB 120161, D-27515 BREMERHAVEN, GERMANY.</t>
  </si>
  <si>
    <t>Dieckmann, Gerhard S/B-4307-2010; Thomas, David Neville/B-1448-2010</t>
  </si>
  <si>
    <t>1872-7581</t>
  </si>
  <si>
    <t>10.1016/0304-4203(95)00053-T</t>
  </si>
  <si>
    <t>TD092</t>
  </si>
  <si>
    <t>WOS:A1995TD09200001</t>
  </si>
  <si>
    <t>SKERRATT, JH; NICHOLS, PD; MCMEEKIN, TA; BURTON, H</t>
  </si>
  <si>
    <t>SEASONAL AND INTERANNUAL CHANGES IN PLANKTONIC BIOMASS AND COMMUNITY STRUCTURE IN EASTERN ANTARCTICA USING SIGNATURE LIPIDS</t>
  </si>
  <si>
    <t>SEA-ICE DIATOM; FATTY-ACIDS; SPRING BLOOM; PHAEOCYSTIS-POUCHETII; MARINE-PHYTOPLANKTON; ORGANIC-MATTER; MCMURDO SOUND; COASTAL SITE; ADRIATIC SEA; WEDDELL SEA</t>
  </si>
  <si>
    <t>The total lipid, fatty acid, sterol and pigment composition of water column particulates collected near the Australian Antarctic Base, Davis Station, were analysed over five summer seasons (1988-93) using capillary GC, GC-MS, TLC-FID and HPLC. Maximum lipid concentrations usually occurred in samples collected in December and January and corresponded with increased algal biomass. Polar lipids were the dominant lipid class. Both lipid profiles and microscopic observations showed significant variation in biomass and community structure in the water column both intra- and interannually. During the period of diatom blooms (predominantly Nitzschia spp.) the dominant sterol and fatty acid were trans-22-dehydrocholesterol and 20:5 omega 3, respectively, which were accompanied by a high 16:1 omega 7c to 16:0 ratio. Very high polyunsaturated fatty acid and total lipid concentrations were measured during diatom blooms in the area. Bacterial markers increased in concentration after the summer algal blooms in each year. C-30 sterols also increased in concentration during the latter half of all summers. Samples collected from the fjords contained greater biomass and diversity in algal and bacterial markers than samples from coastal sites. Signature lipids for the prymnesiophyte Phaeocystis sp., thought to be seasonally abundant in Antarctic waters, were identified in field samples over the five summer seasons studied. Blooms of this alga exhibited high 14:0, brassicasterol, low levels of polyunsaturated fatty acids and a low 16:1 omega 7c to 16:0 ratio. Based on the lipid profiles, the overall abundance of Phaeocystis sp. throughout the five summer seasons was sporadic and in most summers the abundance was low; these findings suggest Phaeocystis sp. is not always a major alga in this coastal region of Antarctica.</t>
  </si>
  <si>
    <t>CSIRO,DIV OCEANOG,HOBART,TAS 7001,AUSTRALIA; UNIV TASMANIA,DEPT AGR SCI,HOBART,TAS 7001,AUSTRALIA; AUSTRALIAN ANTARCTIC DIV,KINGSTON,TAS 7009,AUSTRALIA</t>
  </si>
  <si>
    <t>SKERRATT, JH (corresponding author), UNIV TASMANIA,ANTARTIC COOPERAT RES CTR,GPO BOX 252C,HOBART,TAS 7001,AUSTRALIA.</t>
  </si>
  <si>
    <t>Skerratt, Jennifer/F-2010-2015; skerratt, jennifer/N-4313-2019; Nichols, Peter D/C-5128-2011</t>
  </si>
  <si>
    <t>Skerratt, Jennifer/0000-0001-9023-4692; skerratt, jennifer/0000-0001-9023-4692;</t>
  </si>
  <si>
    <t>10.1016/0304-4203(95)00047-U</t>
  </si>
  <si>
    <t>WOS:A1995TD09200002</t>
  </si>
  <si>
    <t>HELBLING, EW; MARGUET, ER; VILLAFANE, VE; HOLMHANSEN, O</t>
  </si>
  <si>
    <t>BACTERIOPLANKTON VIABILITY IN ANTARCTIC WATERS AS AFFECTED BY SOLAR ULTRAVIOLET-RADIATION</t>
  </si>
  <si>
    <t>BACTERIOPLANKTON; ULTRAVIOLET RADIATION; ANTARCTICA; VIABILITY</t>
  </si>
  <si>
    <t>ESCHERICHIA-COLI</t>
  </si>
  <si>
    <t>The effect of solar ultraviolet radiation (WR) on viability of natural bacterioplankton assemblages from Antarctic waters, as well as on 2 cultures of isolated bacterial strains (Acinetobacter sp. and Bacillus sp.), was determined by both in situ and temperature-controlled incubator experiments. When natural assemblages were incubated in situ at 0.5 m depth, the mean percentage survival fractions (of the bacteria forming colonies on agar) were 13% when the sample was exposed to all UVR, 27% when UV-B radiation was eliminated with a prefilter, and 85% when all UVR was excluded. The magnitude of UVR-induced inhibition decreased with depth so that there was no significant inhibition at 9.5 m. There was very little effect of photosynthetically available radiation (PAR), even at 0.5 m depth. The loss of viability due to UVR or PAR was much greater for the 2 isolated strains than for the natural bacterial assemblages. Exposure of the Bacillus sp. to incident PAR, PAR + UV-A, and PAR + UV-A + UV-B resulted in survival values of 9, 0.4, and 0.1%, respectively; when irradiance to the sample was reduced to about 3% of the incident value, the corresponding values were 80, 50, and 24%, respectively. With Acinetobacter sp., the corresponding values were 60, 13, and 1.5% with direct exposure to solar radiation, while at 12% of incident radiation no inhibition by either UVR or PAR could be detected. The SOS-repair system could be induced in both bacterial strains studied with the result that the loss in viability due to WR radiation was much reduced, but both strains still showed some loss of viability when compared to the control samples.</t>
  </si>
  <si>
    <t>UNIV NACL PATAGONIA, FAC CIENCIAS NAT, CATEDRA BIOL CELULAR &amp; MOLEC, RA-9100 TRELEW, ARGENTINA</t>
  </si>
  <si>
    <t>Universidad Nacional de la Patagonia San Juan Bosco</t>
  </si>
  <si>
    <t>HELBLING, EW (corresponding author), UNIV CALIF SAN DIEGO, SCRIPPS INST OCEANOG, POLAR RES PROGRAM, LA JOLLA, CA 92093 USA.</t>
  </si>
  <si>
    <t>10.3354/meps126293</t>
  </si>
  <si>
    <t>TD598</t>
  </si>
  <si>
    <t>WOS:A1995TD59800025</t>
  </si>
  <si>
    <t>SLIP, DJ; MOORE, GJ; GREEN, K</t>
  </si>
  <si>
    <t>STOMACH CONTENTS OF A SOUTHERN BOTTLE-NOSED-WHALE, HYPEROODON-PLANIFRONS, STRANDED AT HEARD-ISLAND</t>
  </si>
  <si>
    <t>MIROUNGA-LEONINA; CEPHALOPOD PREY; ELEPHANT SEALS; ATLANTIC</t>
  </si>
  <si>
    <t>UNIV TASMANIA,DEPT ZOOL,HOBART,TAS 7001,AUSTRALIA</t>
  </si>
  <si>
    <t>SLIP, DJ (corresponding author), AUSTRALIAN ANTARCTIC DIV,CHANNEL HIGHWAY,KINGSTON,TAS 7050,AUSTRALIA.</t>
  </si>
  <si>
    <t>Moore, Gregory J/E-7184-2010</t>
  </si>
  <si>
    <t>10.1111/j.1748-7692.1995.tb00681.x</t>
  </si>
  <si>
    <t>TD413</t>
  </si>
  <si>
    <t>WOS:A1995TD41300015</t>
  </si>
  <si>
    <t>BRUNI, V; FERLA, R; POMAR, MLCA; SALOMONE, L</t>
  </si>
  <si>
    <t>STRUCTURAL DIFFERENCES OF THE MICROBIAL COMMUNITY IN 2 SITES OF THE TERRA-NOVA-BAY (ROSS-SEA, ANTARCTICA) - A STATISTICAL-ANALYSIS</t>
  </si>
  <si>
    <t>MICROBIAL COMMUNITY; ANTARCTIC SEA; PCA</t>
  </si>
  <si>
    <t>The microbial community structure was investigated in a one month survey at two sampling stations located in the Terra Nova Bay (Antarctica). The microbial assemblage was studied by direct counts with epifluorescent microscopy (picoplankton and picophytoplankton), fractionated adenosine-triphosphate, lipopolysaccarides and bacterial growth on cultural medium. The results underwent the Spearman rank correlation and the principal component analysis together with other environmental parameters (temperature, salinity, nutrient salts and chlorophyll a) with the aim of revealing differences in the microbial community structure between the in-shore and off-shore sites. The whole pico-sized community is important in the off-shore station, supporting the existence of the microbial loop, while the coastal station seems mainly controlled by abiotic factors.</t>
  </si>
  <si>
    <t>BRUNI, V (corresponding author), DIPARTIMENTO BIOL ANIM &amp; ECOL MARINA,CONTRADA PAPARDO 31,I-98166 MESSINA,ITALY.</t>
  </si>
  <si>
    <t>TD896</t>
  </si>
  <si>
    <t>WOS:A1995TD89600009</t>
  </si>
  <si>
    <t>KEIR, RS</t>
  </si>
  <si>
    <t>IS THERE A COMPONENT OF PLEISTOCENE CO2 CHANGE ASSOCIATED WITH CARBONATE DISSOLUTION CYCLES</t>
  </si>
  <si>
    <t>ATMOSPHERIC CO2; INTERGLACIAL CHANGES; EQUATORIAL PACIFIC; SURFACE SEDIMENTS; CALCIUM-CARBONATE; ANTARCTIC ICE; OCEAN; RECORD; FRACTIONATION; FLUCTUATIONS</t>
  </si>
  <si>
    <t>The only processes which could have decreased atmospheric CO2 during glacial climates without appreciably changing the carbon isotope distribution in the sea appear to be (1) dissolved calcium carbonate input to the ocean, e.g., coral reef buildup and erosion, (2) the ocean solubility pump, due to changes in surface temperature or air-sea exchange, or (3) decreased biological production of calcium carbonate. It is assumed here that one of these mechanisms caused part of the atmospheric CO2 changes recorded in the 200-kyr-long Vostok ice core. Two residual CO2 records are generated by scaling the delta(13)C difference between planktonic and benthic foraminifera in marine sediment cores to -82 ppm CO2 per 1 parts per thousand increase in Delta delta(13)C and subtracting from this the measured CO2 concentration in the ice core. Both residual CO2 records exhibit two broad maximums between about 20 - 50 ka and 140 - 200 ka, indicating that during these times, about 40 ppm of the CO2 decrease from interglacial levels cannot be explained by the interaction of the ocean's biological and vertical mixing cycles. The shape of the residual CO2 curve is similar qualitatively to the variation of calcium carbonate in central equatorial Pacific sediments during this time period, which would imply that changes in dissolved carbonate input to the ocean contributed the added component of CO2 change. However, recent models of atmospheric CO2 change in response to changing alkaline input to the ocean exhibit about a 25 to 35 ppm decrease per 10(13) mol yr(-1). increase in dissolved CaCO3 input. If compensation for the changing input is occurring mostly within an area of about 40 x 10(6) km(2) below the lysocline in the Indo-Pacific, the change in carbonate accumulation rate corresponding to a -40 ppm CO2 change would be a minimum of 3 mg cm(-2) yr(-1). This can be compared to glacial increases of 0.5 to 1.0 mg cm(-2) yr(-1) during the last 200 kyr in central equatorial Pacific sediments. Thus, the added glacial accumulation of carbonate does not seem to match quantitatively with the 40 ppm amplitude of the residual CO2 signal, leading one to suspect that solubility plays a greater role than expected on the basis of a 2 degrees C cooler surface ocean.</t>
  </si>
  <si>
    <t>KEIR, RS (corresponding author), CHRISTIAN ALBRECHTS UNIV KIEL,FORSCHUNGSZENTRUM MARINE GEOWISSENSCH,GEOMAR,WISCHHOFSTR 1-3,D-24148 KIEL,GERMANY.</t>
  </si>
  <si>
    <t>10.1029/95PA02177</t>
  </si>
  <si>
    <t>RX409</t>
  </si>
  <si>
    <t>WOS:A1995RX40900002</t>
  </si>
  <si>
    <t>MICHEL, E; LABEYRIE, LD; DUPLESSY, JC; GORFTI, N; LABRACHERIE, M; TURON, JL</t>
  </si>
  <si>
    <t>COULD DEEP SUB-ANTARCTIC CONVECTION FEED THE WORLD DEEP BASINS DURING THE LAST GLACIAL MAXIMUM</t>
  </si>
  <si>
    <t>NORTH-ATLANTIC OCEAN; SOUTHERN-OCEAN; ANTARCTIC OCEAN; WATER FORMATION; CARBON; CIRCULATION; DELTA-C-13; DISTRIBUTIONS; INTERMEDIATE; PRODUCTIVITY</t>
  </si>
  <si>
    <t>Simple box model calculations are used to simulate the oceanic circulation during the last glacial maximum (LGM). These experiments show that the main features of the delta(13)C and Delta(14)C distributions and of the lysocline depth may be explained by a circulation pattern very different from the modern one. Intermediate and upper deep waters were produced in the North Atlantic Ocean, whereas deep waters of Subantarctic Mode type, forming at the northern edge of the Subantarctic convergence, invaded the main oceanic basins. The Southern Ocean, mainly self ventilated, had a reduced deep component that flew southward along the East Pacific Ridge and the Australian west cost. The thermodynamic fractionation that occurs during air-sea exchange has only contributed slightly to the glacial deep delta(13)C distribution through surface water temperature variations.</t>
  </si>
  <si>
    <t>UNIV BORDEAUX 1, DEPT GEOL &amp; OCEONAG, F-33405 TALENCE, FRANCE</t>
  </si>
  <si>
    <t>Universite de Bordeaux</t>
  </si>
  <si>
    <t>MICHEL, E (corresponding author), CEA, CNRS, CTR FAIBLES RADIOACT, MIXTE LAB, DOMAINE CNRS, F-91198 GIF SUR YVETTE, FRANCE.</t>
  </si>
  <si>
    <t>10.1029/95PA00978</t>
  </si>
  <si>
    <t>WOS:A1995RX40900006</t>
  </si>
  <si>
    <t>MEERT, JG; VANDERVOO, R; AYUB, S</t>
  </si>
  <si>
    <t>PALEOMAGNETIC INVESTIGATION OF THE NEOPROTEROZOIC GAGWE LAVAS AND MBOZI COMPLEX, TANZANIA AND THE ASSEMBLY OF GONDWANA</t>
  </si>
  <si>
    <t>POLE; CONSTRAINTS; BREAKUP</t>
  </si>
  <si>
    <t>The 810 Ma Gagwe-Kabuye lavas and the 743 Ma Mbozi gabbro-syenite complex of the Congo Craton in East Africa were sampled for paleomagnetic study in an effort to test a variety of tectonic models proposed for Neoproterozoic times. The paleomagnetic pole obtained from the Gagwe-Kabuye lavas falls at 25 degrees S, 273 degrees E (delta p = 7 degrees, delta m = 12 degrees) and compares favorably to a previously published paleomagnetic pole obtained from these rocks. The Mbozi complex pole yields a paleomagnetic pole at 46 degrees N, 325 degrees E (delta p = 5 degrees, delta m = 9 degrees) and differs significantly from a previously determined pole for the Mbozi complex. A comparison of these paleomagnetic poles to Laurentian poles of the same age suggests that the Congo Craton may not have constituted part of the Rodinia supercontinent in the configuration proposed by Dalziel (1992). An analysis of reliable paleomagnetic poles from the Gondwana blocks for the interval from 810 to 510 Ma reveals a coherent swathe of poles from 550 to 510 Ma and a scatter of pre-600 Ma poles. Our interpretation of the available paleomagnetic and tectonic data for this interval is consistent with the formation of Gondwana by two distinct orogenic events. This assembly resulted in the East Africa Orogen between 800 and 650 Ma and a younger Kuunga Orogen at 550 Ma outboard of the East Africa Orogen with possible sutures located in Sri Lanka, southern India and Enderby Land (East Antarctic Craton).</t>
  </si>
  <si>
    <t>UNIV MICHIGAN,DEPT GEOL SCI,ANN ARBOR,MI 48109; TANZANIA DIV MINES &amp; GEOL,DODOMA,TANZANIA</t>
  </si>
  <si>
    <t>MEERT, JG (corresponding author), INDIANA STATE UNIV,DEPT GEOG &amp; GEOL,TERRE HAUTE,IN 47809, USA.</t>
  </si>
  <si>
    <t>Meert, Joseph/A-4316-2008; Meert, Joseph/D-9633-2014</t>
  </si>
  <si>
    <t>Meert, Joseph/0000-0003-0297-3239</t>
  </si>
  <si>
    <t>10.1016/0301-9268(95)00012-T</t>
  </si>
  <si>
    <t>TA240</t>
  </si>
  <si>
    <t>WOS:A1995TA24000003</t>
  </si>
  <si>
    <t>Orsolini, YJ</t>
  </si>
  <si>
    <t>On the formation of ozone laminae at the edge of the Arctic polar vortex</t>
  </si>
  <si>
    <t>Arctic polar vortex; isentropic advection; ozone laminae; stratosphere; tracer filaments</t>
  </si>
  <si>
    <t>LOWER STRATOSPHERE; ANTARCTIC VORTEX; TRANSPORT; WINTER; BOUNDARY; AEROSOL</t>
  </si>
  <si>
    <t>Ozone vertical profiles commonly display thin-layered structures, or laminae, in the lower stratosphere of the extratropics, predominantly during winter and spring. The mechanism for their formation is still uncertain. In this study, high-resolution isentropic transport of a passive tracer on synoptic time-scales is performed with an off-line transport model, which is forced by winds derived from global meteorological analyses or forecasts. The study focuses on a meteorological situation which occurred in late January 1992. On isentropic surfaces, the tracer distribution, initialized as the analysed potential vorticity, is eroded into filamentary structures in the mid-latitude surf-zone. Repeated poleward intrusions of mid-latitude air are shown to lead to the formation of convoluted filamentary structures at high latitudes. By performing isentropic advection on many closely spaced independent levels, the vertical structure of these tracer filaments can be studied. They are shown to be part of tracer sheets which are vertically tilted in the shear zone in the vicinity of the polar jet. Thin laminar structures in the tracer vertical profiles appear as the result of isentropic wrapping and vertical shearing of such tracer sheets. A comparison is made with ozone laminae, found in balloon-borne soundings during the European Arctic Stratospheric Ozone Experiment.</t>
  </si>
  <si>
    <t>Orsolini, YJ (corresponding author), METEO FRANCE,CNRM,ERAM,42 AVE GUSTAVE CORIOLIS,F-31057 TOULOUSE,FRANCE.</t>
  </si>
  <si>
    <t>Orsolini, Yvan/0000-0001-7454-026X</t>
  </si>
  <si>
    <t>10.1002/qj.49712152808</t>
  </si>
  <si>
    <t>TL851</t>
  </si>
  <si>
    <t>WOS:A1995TL85100007</t>
  </si>
  <si>
    <t>LOMAX, AS; LUBIN, D; WHRITNER, RH</t>
  </si>
  <si>
    <t>THE POTENTIAL FOR INTERPRETING TOTAL AND MULTIYEAR ICE CONCENTRATIONS IN SSM/I 85.5 GHZ IMAGERY</t>
  </si>
  <si>
    <t>ANTARCTIC SEA-ICE; PASSIVE MICROWAVE; LANDSAT IMAGERY; SIGNATURES</t>
  </si>
  <si>
    <t>The 85.5 GHz vertically and horizontally polarized channels of the Special Sensor Microwave Inagers (SSM/1) aboard the Defense Meteorological Satellite Program (DMSP) spacecraft offer the potential to map sea ice with a spatial resolution of 12.5 km, a factor of two improvement over the popular National Aeronautics and Space Administration (NASA) Team algorithm, but with the limitation of increased atmospheric influence on the sea ice signal. Application of an algorithm for estimating total ice concentration from 85.5 GHz data, which exploits the large polarization for open water versus the small polarization for most ice types, reveals agreement with the NASA Team algorithm typically within. a standard deviation of +/- 3% for nearly cloud-free winter conditions. The uncertainty increases to a standard deviation of +/- 6% for cloudy winter conditions. In winter, volume scattering from multiyear ice has a noticeable impact on the 85.5 GHz brightness temperatures. By employing a polarization corrected temperature variable previously defined to isolate precipitation in mid-latitude DMSP imagery, it is possible to exploit the large differences in 85.5 GHz emissivity between first year and multiyear ice to interpret an 85.5 GHz image in terms of both total ice and multiyear ice concentration. Preliminary results, for nearly cloud-free winter conditions, reveal agreement between these interpretations and the NASA Team algorithm to within a standard deviation of +/- 6%, with slightly better agreement at Low multiyear ice concentration.</t>
  </si>
  <si>
    <t>UNIV CALIF SAN DIEGO,CALIF SPACE INST,LA JOLLA,CA 92093; UNIV CALIF SAN DIEGO,SCRIPPS INST OCEANOG,ARCTIC &amp; ANTARCTIC RES CTR,LA JOLLA,CA 92093</t>
  </si>
  <si>
    <t>University of California System; University of California San Diego; University of California System; University of California San Diego; Scripps Institution of Oceanography</t>
  </si>
  <si>
    <t>ELSEVIER SCIENCE PUBL CO INC</t>
  </si>
  <si>
    <t>10.1016/0034-4257(95)00082-C</t>
  </si>
  <si>
    <t>TA594</t>
  </si>
  <si>
    <t>WOS:A1995TA59400002</t>
  </si>
  <si>
    <t>BEYER, L; SORGE, C; BLUME, HP; SCHULTEN, HR</t>
  </si>
  <si>
    <t>SOIL ORGANIC-MATTER COMPOSITION AND TRANSFORMATION IN GELIC HISTOSOLS OF COASTAL CONTINENTAL ANTARCTICA</t>
  </si>
  <si>
    <t>SOIL BIOLOGY &amp; BIOCHEMISTRY</t>
  </si>
  <si>
    <t>IONIZATION MASS-SPECTROMETRY; HUMIC SUBSTANCES; PLANT CUTICLES; BIO-POLYMER; AMINO-ACIDS; PYROLYSIS; SPECTROSCOPY; RECOVERY; FOREST; NMR</t>
  </si>
  <si>
    <t>Soil organic matter (SOM) of two antarctic soils was studied with special emphasis on soil formation processes under extreme climate conditions. An integrated approach of modern analytical methods,including wet-chemical analyses, cross-polarization magic-angle spinning carbon-13 nuclear magnetic resonance spectroscopy (CPMAS C-13-NMR) and pyrolysis-field ionization mass spectrometry (Py-FIMS), was applied to characterize the SOM composition at different depths in a Terri-Gelic Histosol and a Fibri-Gelic Histosol. Corresponding to the brownish-black colour of deeper soil horizons in the Terri-Gelic Histosol formed by mosses, wet-chemical analyses indicated transformation processes in the profile. Relative to the LH-horizon, the deeper horizons were characterized by an enrichment of organic-C and non-alpha-NH2-N. However, in the Fibri-Gelic Histosol wet-chemical analyses did not show changes of SOM composition with increasing profile depth, which is clearly in accordance with the greenish-grey colour of all soil horizons. Both, the CPMAS C-13-NMR and the Py-FIMS spectra of the Terri-Gelic Histosol were dominated by signals of carbohydrates and alkylic compounds. The C-13-NMR data suggested decomposition of carbohydrates and the enrichment of alkyl-C in the deeper horizons. Py-FIMS indicated for carbohydrates a slight increase with increasing profile depth. The relative intensities (percentage of total ion intensity) of selected Py-FIMS signals for lipids (n-C-10 to n-C-20 alkyl-diester, n-C-30 to n-C-30 alkenes and alkanes, n-C-16 to n-C-34 fatty acids, n-C-44 to n-C-46 alkyl-monoesters, sterols) increased in the H1-and H2-horizons compared to the top and lowest horizons. Complementary to the general enrichment of alkyl-C with increasing soil depth determined by C-13-NMR spectroscopy, the detection of specific, biologically-important lipid-derived structures by Py-FIMS enabled a deeper insight in the behaviour of alkyl structures in the profile of the Terri-Gelic Histosol. For the first time a separate recording of signals for free fatty acids and sterols is presented. Although mosses do not contain lignins, both C-13-NMR and Py-FIMS spectra have shown signals for aromatics. This indicated the formation of aromatic humic substances without lignin precursors from plants. The C-13-NMR spectra of all horizons of the Fibri-Gelic Histosol were similar and showed intensive signals for carbohydrates. This indicated only a slight decomposition of carbohydrates and no selective preservation of alkylic biomacromolecules. Likewise, aromatic signals were of minor importance. Due to the extreme climatic conditions and the high water capacity, SOM transformation processes are retarded in the Fibri-Gelic Histosol.</t>
  </si>
  <si>
    <t>FACHSCH FRESENIUS,DEPT TRACE ANAL,D-65193 WIESBADEN,GERMANY</t>
  </si>
  <si>
    <t>Fresenius University of Applied Sciences</t>
  </si>
  <si>
    <t>BEYER, L (corresponding author), CHRISTIAN ALBRECHTS UNIV KIEL,INST PLANT NUTR &amp; SOIL SCI,D-24118 KIEL,GERMANY.</t>
  </si>
  <si>
    <t>0038-0717</t>
  </si>
  <si>
    <t>SOIL BIOL BIOCHEM</t>
  </si>
  <si>
    <t>Soil Biol. Biochem.</t>
  </si>
  <si>
    <t>10.1016/0038-0717(95)00054-I</t>
  </si>
  <si>
    <t>Soil Science</t>
  </si>
  <si>
    <t>Agriculture</t>
  </si>
  <si>
    <t>RV664</t>
  </si>
  <si>
    <t>WOS:A1995RV66400006</t>
  </si>
  <si>
    <t>BELY, PY; FORD, HC; BURG, R; PETRO, L; WHITE, R; BALLY, J</t>
  </si>
  <si>
    <t>POST - POLAR STRATOSPHERIC TELESCOPE</t>
  </si>
  <si>
    <t>SPACE SCIENCE REVIEWS</t>
  </si>
  <si>
    <t>INFRARED TELESCOPES; BALLOONS</t>
  </si>
  <si>
    <t>RADAR OBSERVATIONS; VARIABILITY; ALASKA</t>
  </si>
  <si>
    <t>The tropopause, typically at 16 to 18 km altitude at the lower latitudes, dips to 8 km in the polar regions. This makes the cold, dry and nonturbulent lower stratosphere accessible to tethered aerostats. Tethered aerostats can fly as high as 12 km and are extremely reliable, lasting for many years. In contrast to free-flying balloons, they can stay on station for weeks at a time, and payloads can be safely recovered for maintenance and adjustment and relaunched in a matter of hours. We propose to use such a platform, located first in the Arctic (near Fairbanks, Alaska) and, potentially, later in the Antarctic, to operate a new technology B-meter, diluted aperture telescope with diffraction-limited performance in the near infrared. Thanks to the low ambient temperature (220 K), thermal emission from the optics is of the same order as that of the zodiacal light in the 2 to 3 micron band. Since this wavelength interval is the darkest part of the zodiacal light spectrum from optical wavelengths to 100 microns, the combination of high resolution images and a very dark sky make it the spectral region of choice for observing the redshifted light from galaxies and clusters of galaxies at moderate to high redshifts.</t>
  </si>
  <si>
    <t>UNIV COLORADO, BOULDER, CO 80309 USA</t>
  </si>
  <si>
    <t>SPACE TELESCOPE SCI INST, 3700 SAN MARTIN DR, BALTIMORE, MD 21218 USA.</t>
  </si>
  <si>
    <t>White, Richard Allen/H-5142-2019</t>
  </si>
  <si>
    <t>White, Richard/0000-0002-9194-2807</t>
  </si>
  <si>
    <t>0038-6308</t>
  </si>
  <si>
    <t>1572-9672</t>
  </si>
  <si>
    <t>SPACE SCI REV</t>
  </si>
  <si>
    <t>Space Sci. Rev.</t>
  </si>
  <si>
    <t>10.1007/BF00751258</t>
  </si>
  <si>
    <t>TG809</t>
  </si>
  <si>
    <t>WOS:A1995TG80900014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</si>
</sst>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79</v>
      </c>
      <c r="U2" t="s">
        <v>74</v>
      </c>
      <c r="V2" t="s">
        <v>80</v>
      </c>
      <c r="W2" t="s">
        <v>81</v>
      </c>
      <c r="X2" t="s">
        <v>82</v>
      </c>
      <c r="Y2" t="s">
        <v>83</v>
      </c>
      <c r="Z2" t="s">
        <v>74</v>
      </c>
      <c r="AA2" t="s">
        <v>74</v>
      </c>
      <c r="AB2" t="s">
        <v>74</v>
      </c>
      <c r="AC2" t="s">
        <v>74</v>
      </c>
      <c r="AD2" t="s">
        <v>74</v>
      </c>
      <c r="AE2" t="s">
        <v>74</v>
      </c>
      <c r="AF2" t="s">
        <v>74</v>
      </c>
      <c r="AG2">
        <v>15</v>
      </c>
      <c r="AH2">
        <v>7</v>
      </c>
      <c r="AI2">
        <v>8</v>
      </c>
      <c r="AJ2">
        <v>0</v>
      </c>
      <c r="AK2">
        <v>0</v>
      </c>
      <c r="AL2" t="s">
        <v>84</v>
      </c>
      <c r="AM2" t="s">
        <v>85</v>
      </c>
      <c r="AN2" t="s">
        <v>86</v>
      </c>
      <c r="AO2" t="s">
        <v>87</v>
      </c>
      <c r="AP2" t="s">
        <v>74</v>
      </c>
      <c r="AQ2" t="s">
        <v>74</v>
      </c>
      <c r="AR2" t="s">
        <v>88</v>
      </c>
      <c r="AS2" t="s">
        <v>89</v>
      </c>
      <c r="AT2" t="s">
        <v>90</v>
      </c>
      <c r="AU2">
        <v>1996</v>
      </c>
      <c r="AV2">
        <v>8</v>
      </c>
      <c r="AW2">
        <v>3</v>
      </c>
      <c r="AX2" t="s">
        <v>74</v>
      </c>
      <c r="AY2" t="s">
        <v>74</v>
      </c>
      <c r="AZ2" t="s">
        <v>74</v>
      </c>
      <c r="BA2" t="s">
        <v>74</v>
      </c>
      <c r="BB2">
        <v>297</v>
      </c>
      <c r="BC2">
        <v>302</v>
      </c>
      <c r="BD2" t="s">
        <v>74</v>
      </c>
      <c r="BE2" t="s">
        <v>91</v>
      </c>
      <c r="BF2" t="str">
        <f>HYPERLINK("http://dx.doi.org/10.1017/S0954102096000430","http://dx.doi.org/10.1017/S0954102096000430")</f>
        <v>http://dx.doi.org/10.1017/S0954102096000430</v>
      </c>
      <c r="BG2" t="s">
        <v>74</v>
      </c>
      <c r="BH2" t="s">
        <v>74</v>
      </c>
      <c r="BI2">
        <v>6</v>
      </c>
      <c r="BJ2" t="s">
        <v>92</v>
      </c>
      <c r="BK2" t="s">
        <v>93</v>
      </c>
      <c r="BL2" t="s">
        <v>94</v>
      </c>
      <c r="BM2" t="s">
        <v>95</v>
      </c>
      <c r="BN2" t="s">
        <v>74</v>
      </c>
      <c r="BO2" t="s">
        <v>74</v>
      </c>
      <c r="BP2" t="s">
        <v>74</v>
      </c>
      <c r="BQ2" t="s">
        <v>74</v>
      </c>
      <c r="BR2" t="s">
        <v>96</v>
      </c>
      <c r="BS2" t="s">
        <v>97</v>
      </c>
      <c r="BT2" t="str">
        <f>HYPERLINK("https%3A%2F%2Fwww.webofscience.com%2Fwos%2Fwoscc%2Ffull-record%2FWOS:A1996VF01800013","View Full Record in Web of Science")</f>
        <v>View Full Record in Web of Science</v>
      </c>
    </row>
    <row r="3" spans="1:72" x14ac:dyDescent="0.15">
      <c r="A3" t="s">
        <v>72</v>
      </c>
      <c r="B3" t="s">
        <v>98</v>
      </c>
      <c r="C3" t="s">
        <v>74</v>
      </c>
      <c r="D3" t="s">
        <v>74</v>
      </c>
      <c r="E3" t="s">
        <v>74</v>
      </c>
      <c r="F3" t="s">
        <v>98</v>
      </c>
      <c r="G3" t="s">
        <v>74</v>
      </c>
      <c r="H3" t="s">
        <v>74</v>
      </c>
      <c r="I3" t="s">
        <v>99</v>
      </c>
      <c r="J3" t="s">
        <v>76</v>
      </c>
      <c r="K3" t="s">
        <v>74</v>
      </c>
      <c r="L3" t="s">
        <v>74</v>
      </c>
      <c r="M3" t="s">
        <v>77</v>
      </c>
      <c r="N3" t="s">
        <v>78</v>
      </c>
      <c r="O3" t="s">
        <v>74</v>
      </c>
      <c r="P3" t="s">
        <v>74</v>
      </c>
      <c r="Q3" t="s">
        <v>74</v>
      </c>
      <c r="R3" t="s">
        <v>74</v>
      </c>
      <c r="S3" t="s">
        <v>74</v>
      </c>
      <c r="T3" t="s">
        <v>100</v>
      </c>
      <c r="U3" t="s">
        <v>74</v>
      </c>
      <c r="V3" t="s">
        <v>101</v>
      </c>
      <c r="W3" t="s">
        <v>102</v>
      </c>
      <c r="X3" t="s">
        <v>103</v>
      </c>
      <c r="Y3" t="s">
        <v>104</v>
      </c>
      <c r="Z3" t="s">
        <v>74</v>
      </c>
      <c r="AA3" t="s">
        <v>105</v>
      </c>
      <c r="AB3" t="s">
        <v>74</v>
      </c>
      <c r="AC3" t="s">
        <v>74</v>
      </c>
      <c r="AD3" t="s">
        <v>74</v>
      </c>
      <c r="AE3" t="s">
        <v>74</v>
      </c>
      <c r="AF3" t="s">
        <v>74</v>
      </c>
      <c r="AG3">
        <v>7</v>
      </c>
      <c r="AH3">
        <v>0</v>
      </c>
      <c r="AI3">
        <v>1</v>
      </c>
      <c r="AJ3">
        <v>0</v>
      </c>
      <c r="AK3">
        <v>1</v>
      </c>
      <c r="AL3" t="s">
        <v>84</v>
      </c>
      <c r="AM3" t="s">
        <v>85</v>
      </c>
      <c r="AN3" t="s">
        <v>86</v>
      </c>
      <c r="AO3" t="s">
        <v>87</v>
      </c>
      <c r="AP3" t="s">
        <v>74</v>
      </c>
      <c r="AQ3" t="s">
        <v>74</v>
      </c>
      <c r="AR3" t="s">
        <v>88</v>
      </c>
      <c r="AS3" t="s">
        <v>89</v>
      </c>
      <c r="AT3" t="s">
        <v>90</v>
      </c>
      <c r="AU3">
        <v>1996</v>
      </c>
      <c r="AV3">
        <v>8</v>
      </c>
      <c r="AW3">
        <v>3</v>
      </c>
      <c r="AX3" t="s">
        <v>74</v>
      </c>
      <c r="AY3" t="s">
        <v>74</v>
      </c>
      <c r="AZ3" t="s">
        <v>74</v>
      </c>
      <c r="BA3" t="s">
        <v>74</v>
      </c>
      <c r="BB3">
        <v>303</v>
      </c>
      <c r="BC3">
        <v>305</v>
      </c>
      <c r="BD3" t="s">
        <v>74</v>
      </c>
      <c r="BE3" t="s">
        <v>106</v>
      </c>
      <c r="BF3" t="str">
        <f>HYPERLINK("http://dx.doi.org/10.1017/S0954102096000442","http://dx.doi.org/10.1017/S0954102096000442")</f>
        <v>http://dx.doi.org/10.1017/S0954102096000442</v>
      </c>
      <c r="BG3" t="s">
        <v>74</v>
      </c>
      <c r="BH3" t="s">
        <v>74</v>
      </c>
      <c r="BI3">
        <v>3</v>
      </c>
      <c r="BJ3" t="s">
        <v>92</v>
      </c>
      <c r="BK3" t="s">
        <v>93</v>
      </c>
      <c r="BL3" t="s">
        <v>94</v>
      </c>
      <c r="BM3" t="s">
        <v>95</v>
      </c>
      <c r="BN3" t="s">
        <v>74</v>
      </c>
      <c r="BO3" t="s">
        <v>74</v>
      </c>
      <c r="BP3" t="s">
        <v>74</v>
      </c>
      <c r="BQ3" t="s">
        <v>74</v>
      </c>
      <c r="BR3" t="s">
        <v>96</v>
      </c>
      <c r="BS3" t="s">
        <v>107</v>
      </c>
      <c r="BT3" t="str">
        <f>HYPERLINK("https%3A%2F%2Fwww.webofscience.com%2Fwos%2Fwoscc%2Ffull-record%2FWOS:A1996VF01800014","View Full Record in Web of Science")</f>
        <v>View Full Record in Web of Science</v>
      </c>
    </row>
    <row r="4" spans="1:72" x14ac:dyDescent="0.15">
      <c r="A4" t="s">
        <v>72</v>
      </c>
      <c r="B4" t="s">
        <v>108</v>
      </c>
      <c r="C4" t="s">
        <v>74</v>
      </c>
      <c r="D4" t="s">
        <v>74</v>
      </c>
      <c r="E4" t="s">
        <v>74</v>
      </c>
      <c r="F4" t="s">
        <v>108</v>
      </c>
      <c r="G4" t="s">
        <v>74</v>
      </c>
      <c r="H4" t="s">
        <v>74</v>
      </c>
      <c r="I4" t="s">
        <v>109</v>
      </c>
      <c r="J4" t="s">
        <v>110</v>
      </c>
      <c r="K4" t="s">
        <v>74</v>
      </c>
      <c r="L4" t="s">
        <v>74</v>
      </c>
      <c r="M4" t="s">
        <v>77</v>
      </c>
      <c r="N4" t="s">
        <v>78</v>
      </c>
      <c r="O4" t="s">
        <v>74</v>
      </c>
      <c r="P4" t="s">
        <v>74</v>
      </c>
      <c r="Q4" t="s">
        <v>74</v>
      </c>
      <c r="R4" t="s">
        <v>74</v>
      </c>
      <c r="S4" t="s">
        <v>74</v>
      </c>
      <c r="T4" t="s">
        <v>111</v>
      </c>
      <c r="U4" t="s">
        <v>112</v>
      </c>
      <c r="V4" t="s">
        <v>113</v>
      </c>
      <c r="W4" t="s">
        <v>74</v>
      </c>
      <c r="X4" t="s">
        <v>74</v>
      </c>
      <c r="Y4" t="s">
        <v>114</v>
      </c>
      <c r="Z4" t="s">
        <v>74</v>
      </c>
      <c r="AA4" t="s">
        <v>74</v>
      </c>
      <c r="AB4" t="s">
        <v>115</v>
      </c>
      <c r="AC4" t="s">
        <v>74</v>
      </c>
      <c r="AD4" t="s">
        <v>74</v>
      </c>
      <c r="AE4" t="s">
        <v>74</v>
      </c>
      <c r="AF4" t="s">
        <v>74</v>
      </c>
      <c r="AG4">
        <v>53</v>
      </c>
      <c r="AH4">
        <v>84</v>
      </c>
      <c r="AI4">
        <v>101</v>
      </c>
      <c r="AJ4">
        <v>0</v>
      </c>
      <c r="AK4">
        <v>21</v>
      </c>
      <c r="AL4" t="s">
        <v>116</v>
      </c>
      <c r="AM4" t="s">
        <v>117</v>
      </c>
      <c r="AN4" t="s">
        <v>118</v>
      </c>
      <c r="AO4" t="s">
        <v>119</v>
      </c>
      <c r="AP4" t="s">
        <v>74</v>
      </c>
      <c r="AQ4" t="s">
        <v>74</v>
      </c>
      <c r="AR4" t="s">
        <v>110</v>
      </c>
      <c r="AS4" t="s">
        <v>120</v>
      </c>
      <c r="AT4" t="s">
        <v>90</v>
      </c>
      <c r="AU4">
        <v>1996</v>
      </c>
      <c r="AV4">
        <v>34</v>
      </c>
      <c r="AW4">
        <v>3</v>
      </c>
      <c r="AX4" t="s">
        <v>74</v>
      </c>
      <c r="AY4" t="s">
        <v>74</v>
      </c>
      <c r="AZ4" t="s">
        <v>74</v>
      </c>
      <c r="BA4" t="s">
        <v>74</v>
      </c>
      <c r="BB4">
        <v>157</v>
      </c>
      <c r="BC4">
        <v>188</v>
      </c>
      <c r="BD4" t="s">
        <v>74</v>
      </c>
      <c r="BE4" t="s">
        <v>74</v>
      </c>
      <c r="BF4" t="s">
        <v>74</v>
      </c>
      <c r="BG4" t="s">
        <v>74</v>
      </c>
      <c r="BH4" t="s">
        <v>74</v>
      </c>
      <c r="BI4">
        <v>32</v>
      </c>
      <c r="BJ4" t="s">
        <v>121</v>
      </c>
      <c r="BK4" t="s">
        <v>93</v>
      </c>
      <c r="BL4" t="s">
        <v>122</v>
      </c>
      <c r="BM4" t="s">
        <v>123</v>
      </c>
      <c r="BN4" t="s">
        <v>74</v>
      </c>
      <c r="BO4" t="s">
        <v>74</v>
      </c>
      <c r="BP4" t="s">
        <v>74</v>
      </c>
      <c r="BQ4" t="s">
        <v>74</v>
      </c>
      <c r="BR4" t="s">
        <v>96</v>
      </c>
      <c r="BS4" t="s">
        <v>124</v>
      </c>
      <c r="BT4" t="str">
        <f>HYPERLINK("https%3A%2F%2Fwww.webofscience.com%2Fwos%2Fwoscc%2Ffull-record%2FWOS:A1996VP54300003","View Full Record in Web of Science")</f>
        <v>View Full Record in Web of Science</v>
      </c>
    </row>
    <row r="5" spans="1:72" x14ac:dyDescent="0.15">
      <c r="A5" t="s">
        <v>72</v>
      </c>
      <c r="B5" t="s">
        <v>125</v>
      </c>
      <c r="C5" t="s">
        <v>74</v>
      </c>
      <c r="D5" t="s">
        <v>74</v>
      </c>
      <c r="E5" t="s">
        <v>74</v>
      </c>
      <c r="F5" t="s">
        <v>125</v>
      </c>
      <c r="G5" t="s">
        <v>74</v>
      </c>
      <c r="H5" t="s">
        <v>74</v>
      </c>
      <c r="I5" t="s">
        <v>126</v>
      </c>
      <c r="J5" t="s">
        <v>127</v>
      </c>
      <c r="K5" t="s">
        <v>74</v>
      </c>
      <c r="L5" t="s">
        <v>74</v>
      </c>
      <c r="M5" t="s">
        <v>77</v>
      </c>
      <c r="N5" t="s">
        <v>78</v>
      </c>
      <c r="O5" t="s">
        <v>74</v>
      </c>
      <c r="P5" t="s">
        <v>74</v>
      </c>
      <c r="Q5" t="s">
        <v>74</v>
      </c>
      <c r="R5" t="s">
        <v>74</v>
      </c>
      <c r="S5" t="s">
        <v>74</v>
      </c>
      <c r="T5" t="s">
        <v>74</v>
      </c>
      <c r="U5" t="s">
        <v>128</v>
      </c>
      <c r="V5" t="s">
        <v>129</v>
      </c>
      <c r="W5" t="s">
        <v>130</v>
      </c>
      <c r="X5" t="s">
        <v>131</v>
      </c>
      <c r="Y5" t="s">
        <v>132</v>
      </c>
      <c r="Z5" t="s">
        <v>74</v>
      </c>
      <c r="AA5" t="s">
        <v>74</v>
      </c>
      <c r="AB5" t="s">
        <v>74</v>
      </c>
      <c r="AC5" t="s">
        <v>74</v>
      </c>
      <c r="AD5" t="s">
        <v>74</v>
      </c>
      <c r="AE5" t="s">
        <v>74</v>
      </c>
      <c r="AF5" t="s">
        <v>74</v>
      </c>
      <c r="AG5">
        <v>31</v>
      </c>
      <c r="AH5">
        <v>13</v>
      </c>
      <c r="AI5">
        <v>15</v>
      </c>
      <c r="AJ5">
        <v>0</v>
      </c>
      <c r="AK5">
        <v>3</v>
      </c>
      <c r="AL5" t="s">
        <v>133</v>
      </c>
      <c r="AM5" t="s">
        <v>134</v>
      </c>
      <c r="AN5" t="s">
        <v>135</v>
      </c>
      <c r="AO5" t="s">
        <v>136</v>
      </c>
      <c r="AP5" t="s">
        <v>74</v>
      </c>
      <c r="AQ5" t="s">
        <v>74</v>
      </c>
      <c r="AR5" t="s">
        <v>137</v>
      </c>
      <c r="AS5" t="s">
        <v>138</v>
      </c>
      <c r="AT5" t="s">
        <v>90</v>
      </c>
      <c r="AU5">
        <v>1996</v>
      </c>
      <c r="AV5">
        <v>39</v>
      </c>
      <c r="AW5">
        <v>5</v>
      </c>
      <c r="AX5" t="s">
        <v>74</v>
      </c>
      <c r="AY5" t="s">
        <v>74</v>
      </c>
      <c r="AZ5" t="s">
        <v>74</v>
      </c>
      <c r="BA5" t="s">
        <v>74</v>
      </c>
      <c r="BB5">
        <v>435</v>
      </c>
      <c r="BC5">
        <v>444</v>
      </c>
      <c r="BD5" t="s">
        <v>74</v>
      </c>
      <c r="BE5" t="s">
        <v>139</v>
      </c>
      <c r="BF5" t="str">
        <f>HYPERLINK("http://dx.doi.org/10.1515/botm.1996.39.1-6.435","http://dx.doi.org/10.1515/botm.1996.39.1-6.435")</f>
        <v>http://dx.doi.org/10.1515/botm.1996.39.1-6.435</v>
      </c>
      <c r="BG5" t="s">
        <v>74</v>
      </c>
      <c r="BH5" t="s">
        <v>74</v>
      </c>
      <c r="BI5">
        <v>10</v>
      </c>
      <c r="BJ5" t="s">
        <v>140</v>
      </c>
      <c r="BK5" t="s">
        <v>93</v>
      </c>
      <c r="BL5" t="s">
        <v>140</v>
      </c>
      <c r="BM5" t="s">
        <v>141</v>
      </c>
      <c r="BN5" t="s">
        <v>74</v>
      </c>
      <c r="BO5" t="s">
        <v>74</v>
      </c>
      <c r="BP5" t="s">
        <v>74</v>
      </c>
      <c r="BQ5" t="s">
        <v>74</v>
      </c>
      <c r="BR5" t="s">
        <v>96</v>
      </c>
      <c r="BS5" t="s">
        <v>142</v>
      </c>
      <c r="BT5" t="str">
        <f>HYPERLINK("https%3A%2F%2Fwww.webofscience.com%2Fwos%2Fwoscc%2Ffull-record%2FWOS:A1996VN34100006","View Full Record in Web of Science")</f>
        <v>View Full Record in Web of Science</v>
      </c>
    </row>
    <row r="6" spans="1:72" x14ac:dyDescent="0.15">
      <c r="A6" t="s">
        <v>72</v>
      </c>
      <c r="B6" t="s">
        <v>143</v>
      </c>
      <c r="C6" t="s">
        <v>74</v>
      </c>
      <c r="D6" t="s">
        <v>74</v>
      </c>
      <c r="E6" t="s">
        <v>74</v>
      </c>
      <c r="F6" t="s">
        <v>143</v>
      </c>
      <c r="G6" t="s">
        <v>74</v>
      </c>
      <c r="H6" t="s">
        <v>74</v>
      </c>
      <c r="I6" t="s">
        <v>144</v>
      </c>
      <c r="J6" t="s">
        <v>145</v>
      </c>
      <c r="K6" t="s">
        <v>74</v>
      </c>
      <c r="L6" t="s">
        <v>74</v>
      </c>
      <c r="M6" t="s">
        <v>77</v>
      </c>
      <c r="N6" t="s">
        <v>78</v>
      </c>
      <c r="O6" t="s">
        <v>74</v>
      </c>
      <c r="P6" t="s">
        <v>74</v>
      </c>
      <c r="Q6" t="s">
        <v>74</v>
      </c>
      <c r="R6" t="s">
        <v>74</v>
      </c>
      <c r="S6" t="s">
        <v>74</v>
      </c>
      <c r="T6" t="s">
        <v>74</v>
      </c>
      <c r="U6" t="s">
        <v>146</v>
      </c>
      <c r="V6" t="s">
        <v>147</v>
      </c>
      <c r="W6" t="s">
        <v>148</v>
      </c>
      <c r="X6" t="s">
        <v>149</v>
      </c>
      <c r="Y6" t="s">
        <v>150</v>
      </c>
      <c r="Z6" t="s">
        <v>74</v>
      </c>
      <c r="AA6" t="s">
        <v>105</v>
      </c>
      <c r="AB6" t="s">
        <v>151</v>
      </c>
      <c r="AC6" t="s">
        <v>74</v>
      </c>
      <c r="AD6" t="s">
        <v>74</v>
      </c>
      <c r="AE6" t="s">
        <v>74</v>
      </c>
      <c r="AF6" t="s">
        <v>74</v>
      </c>
      <c r="AG6">
        <v>54</v>
      </c>
      <c r="AH6">
        <v>49</v>
      </c>
      <c r="AI6">
        <v>49</v>
      </c>
      <c r="AJ6">
        <v>0</v>
      </c>
      <c r="AK6">
        <v>7</v>
      </c>
      <c r="AL6" t="s">
        <v>152</v>
      </c>
      <c r="AM6" t="s">
        <v>153</v>
      </c>
      <c r="AN6" t="s">
        <v>154</v>
      </c>
      <c r="AO6" t="s">
        <v>155</v>
      </c>
      <c r="AP6" t="s">
        <v>74</v>
      </c>
      <c r="AQ6" t="s">
        <v>74</v>
      </c>
      <c r="AR6" t="s">
        <v>156</v>
      </c>
      <c r="AS6" t="s">
        <v>157</v>
      </c>
      <c r="AT6" t="s">
        <v>90</v>
      </c>
      <c r="AU6">
        <v>1996</v>
      </c>
      <c r="AV6">
        <v>77</v>
      </c>
      <c r="AW6">
        <v>9</v>
      </c>
      <c r="AX6" t="s">
        <v>74</v>
      </c>
      <c r="AY6" t="s">
        <v>74</v>
      </c>
      <c r="AZ6" t="s">
        <v>74</v>
      </c>
      <c r="BA6" t="s">
        <v>74</v>
      </c>
      <c r="BB6">
        <v>2007</v>
      </c>
      <c r="BC6">
        <v>2032</v>
      </c>
      <c r="BD6" t="s">
        <v>74</v>
      </c>
      <c r="BE6" t="s">
        <v>158</v>
      </c>
      <c r="BF6" t="str">
        <f>HYPERLINK("http://dx.doi.org/10.1175/1520-0477(1996)077&lt;2007:TAFROS&gt;2.0.CO;2","http://dx.doi.org/10.1175/1520-0477(1996)077&lt;2007:TAFROS&gt;2.0.CO;2")</f>
        <v>http://dx.doi.org/10.1175/1520-0477(1996)077&lt;2007:TAFROS&gt;2.0.CO;2</v>
      </c>
      <c r="BG6" t="s">
        <v>74</v>
      </c>
      <c r="BH6" t="s">
        <v>74</v>
      </c>
      <c r="BI6">
        <v>26</v>
      </c>
      <c r="BJ6" t="s">
        <v>159</v>
      </c>
      <c r="BK6" t="s">
        <v>93</v>
      </c>
      <c r="BL6" t="s">
        <v>159</v>
      </c>
      <c r="BM6" t="s">
        <v>160</v>
      </c>
      <c r="BN6" t="s">
        <v>74</v>
      </c>
      <c r="BO6" t="s">
        <v>161</v>
      </c>
      <c r="BP6" t="s">
        <v>74</v>
      </c>
      <c r="BQ6" t="s">
        <v>74</v>
      </c>
      <c r="BR6" t="s">
        <v>96</v>
      </c>
      <c r="BS6" t="s">
        <v>162</v>
      </c>
      <c r="BT6" t="str">
        <f>HYPERLINK("https%3A%2F%2Fwww.webofscience.com%2Fwos%2Fwoscc%2Ffull-record%2FWOS:A1996VL66000004","View Full Record in Web of Science")</f>
        <v>View Full Record in Web of Science</v>
      </c>
    </row>
    <row r="7" spans="1:72" x14ac:dyDescent="0.15">
      <c r="A7" t="s">
        <v>72</v>
      </c>
      <c r="B7" t="s">
        <v>163</v>
      </c>
      <c r="C7" t="s">
        <v>74</v>
      </c>
      <c r="D7" t="s">
        <v>74</v>
      </c>
      <c r="E7" t="s">
        <v>74</v>
      </c>
      <c r="F7" t="s">
        <v>163</v>
      </c>
      <c r="G7" t="s">
        <v>74</v>
      </c>
      <c r="H7" t="s">
        <v>74</v>
      </c>
      <c r="I7" t="s">
        <v>164</v>
      </c>
      <c r="J7" t="s">
        <v>165</v>
      </c>
      <c r="K7" t="s">
        <v>74</v>
      </c>
      <c r="L7" t="s">
        <v>74</v>
      </c>
      <c r="M7" t="s">
        <v>77</v>
      </c>
      <c r="N7" t="s">
        <v>78</v>
      </c>
      <c r="O7" t="s">
        <v>74</v>
      </c>
      <c r="P7" t="s">
        <v>74</v>
      </c>
      <c r="Q7" t="s">
        <v>74</v>
      </c>
      <c r="R7" t="s">
        <v>74</v>
      </c>
      <c r="S7" t="s">
        <v>74</v>
      </c>
      <c r="T7" t="s">
        <v>74</v>
      </c>
      <c r="U7" t="s">
        <v>166</v>
      </c>
      <c r="V7" t="s">
        <v>167</v>
      </c>
      <c r="W7" t="s">
        <v>74</v>
      </c>
      <c r="X7" t="s">
        <v>74</v>
      </c>
      <c r="Y7" t="s">
        <v>168</v>
      </c>
      <c r="Z7" t="s">
        <v>74</v>
      </c>
      <c r="AA7" t="s">
        <v>74</v>
      </c>
      <c r="AB7" t="s">
        <v>74</v>
      </c>
      <c r="AC7" t="s">
        <v>74</v>
      </c>
      <c r="AD7" t="s">
        <v>74</v>
      </c>
      <c r="AE7" t="s">
        <v>74</v>
      </c>
      <c r="AF7" t="s">
        <v>74</v>
      </c>
      <c r="AG7">
        <v>80</v>
      </c>
      <c r="AH7">
        <v>132</v>
      </c>
      <c r="AI7">
        <v>146</v>
      </c>
      <c r="AJ7">
        <v>2</v>
      </c>
      <c r="AK7">
        <v>45</v>
      </c>
      <c r="AL7" t="s">
        <v>169</v>
      </c>
      <c r="AM7" t="s">
        <v>170</v>
      </c>
      <c r="AN7" t="s">
        <v>171</v>
      </c>
      <c r="AO7" t="s">
        <v>172</v>
      </c>
      <c r="AP7" t="s">
        <v>74</v>
      </c>
      <c r="AQ7" t="s">
        <v>74</v>
      </c>
      <c r="AR7" t="s">
        <v>173</v>
      </c>
      <c r="AS7" t="s">
        <v>174</v>
      </c>
      <c r="AT7" t="s">
        <v>90</v>
      </c>
      <c r="AU7">
        <v>1996</v>
      </c>
      <c r="AV7">
        <v>74</v>
      </c>
      <c r="AW7">
        <v>9</v>
      </c>
      <c r="AX7" t="s">
        <v>74</v>
      </c>
      <c r="AY7" t="s">
        <v>74</v>
      </c>
      <c r="AZ7" t="s">
        <v>74</v>
      </c>
      <c r="BA7" t="s">
        <v>74</v>
      </c>
      <c r="BB7">
        <v>1696</v>
      </c>
      <c r="BC7">
        <v>1705</v>
      </c>
      <c r="BD7" t="s">
        <v>74</v>
      </c>
      <c r="BE7" t="s">
        <v>175</v>
      </c>
      <c r="BF7" t="str">
        <f>HYPERLINK("http://dx.doi.org/10.1139/z96-187","http://dx.doi.org/10.1139/z96-187")</f>
        <v>http://dx.doi.org/10.1139/z96-187</v>
      </c>
      <c r="BG7" t="s">
        <v>74</v>
      </c>
      <c r="BH7" t="s">
        <v>74</v>
      </c>
      <c r="BI7">
        <v>10</v>
      </c>
      <c r="BJ7" t="s">
        <v>176</v>
      </c>
      <c r="BK7" t="s">
        <v>93</v>
      </c>
      <c r="BL7" t="s">
        <v>176</v>
      </c>
      <c r="BM7" t="s">
        <v>177</v>
      </c>
      <c r="BN7" t="s">
        <v>74</v>
      </c>
      <c r="BO7" t="s">
        <v>74</v>
      </c>
      <c r="BP7" t="s">
        <v>74</v>
      </c>
      <c r="BQ7" t="s">
        <v>74</v>
      </c>
      <c r="BR7" t="s">
        <v>96</v>
      </c>
      <c r="BS7" t="s">
        <v>178</v>
      </c>
      <c r="BT7" t="str">
        <f>HYPERLINK("https%3A%2F%2Fwww.webofscience.com%2Fwos%2Fwoscc%2Ffull-record%2FWOS:A1996VG77300012","View Full Record in Web of Science")</f>
        <v>View Full Record in Web of Science</v>
      </c>
    </row>
    <row r="8" spans="1:72" x14ac:dyDescent="0.15">
      <c r="A8" t="s">
        <v>72</v>
      </c>
      <c r="B8" t="s">
        <v>179</v>
      </c>
      <c r="C8" t="s">
        <v>74</v>
      </c>
      <c r="D8" t="s">
        <v>74</v>
      </c>
      <c r="E8" t="s">
        <v>74</v>
      </c>
      <c r="F8" t="s">
        <v>179</v>
      </c>
      <c r="G8" t="s">
        <v>74</v>
      </c>
      <c r="H8" t="s">
        <v>74</v>
      </c>
      <c r="I8" t="s">
        <v>180</v>
      </c>
      <c r="J8" t="s">
        <v>181</v>
      </c>
      <c r="K8" t="s">
        <v>74</v>
      </c>
      <c r="L8" t="s">
        <v>74</v>
      </c>
      <c r="M8" t="s">
        <v>77</v>
      </c>
      <c r="N8" t="s">
        <v>78</v>
      </c>
      <c r="O8" t="s">
        <v>74</v>
      </c>
      <c r="P8" t="s">
        <v>74</v>
      </c>
      <c r="Q8" t="s">
        <v>74</v>
      </c>
      <c r="R8" t="s">
        <v>74</v>
      </c>
      <c r="S8" t="s">
        <v>74</v>
      </c>
      <c r="T8" t="s">
        <v>74</v>
      </c>
      <c r="U8" t="s">
        <v>182</v>
      </c>
      <c r="V8" t="s">
        <v>183</v>
      </c>
      <c r="W8" t="s">
        <v>74</v>
      </c>
      <c r="X8" t="s">
        <v>74</v>
      </c>
      <c r="Y8" t="s">
        <v>184</v>
      </c>
      <c r="Z8" t="s">
        <v>74</v>
      </c>
      <c r="AA8" t="s">
        <v>74</v>
      </c>
      <c r="AB8" t="s">
        <v>74</v>
      </c>
      <c r="AC8" t="s">
        <v>74</v>
      </c>
      <c r="AD8" t="s">
        <v>74</v>
      </c>
      <c r="AE8" t="s">
        <v>74</v>
      </c>
      <c r="AF8" t="s">
        <v>74</v>
      </c>
      <c r="AG8">
        <v>40</v>
      </c>
      <c r="AH8">
        <v>2</v>
      </c>
      <c r="AI8">
        <v>2</v>
      </c>
      <c r="AJ8">
        <v>1</v>
      </c>
      <c r="AK8">
        <v>2</v>
      </c>
      <c r="AL8" t="s">
        <v>185</v>
      </c>
      <c r="AM8" t="s">
        <v>186</v>
      </c>
      <c r="AN8" t="s">
        <v>187</v>
      </c>
      <c r="AO8" t="s">
        <v>188</v>
      </c>
      <c r="AP8" t="s">
        <v>74</v>
      </c>
      <c r="AQ8" t="s">
        <v>74</v>
      </c>
      <c r="AR8" t="s">
        <v>189</v>
      </c>
      <c r="AS8" t="s">
        <v>190</v>
      </c>
      <c r="AT8" t="s">
        <v>90</v>
      </c>
      <c r="AU8">
        <v>1996</v>
      </c>
      <c r="AV8">
        <v>12</v>
      </c>
      <c r="AW8">
        <v>10</v>
      </c>
      <c r="AX8" t="s">
        <v>74</v>
      </c>
      <c r="AY8" t="s">
        <v>74</v>
      </c>
      <c r="AZ8" t="s">
        <v>74</v>
      </c>
      <c r="BA8" t="s">
        <v>74</v>
      </c>
      <c r="BB8">
        <v>653</v>
      </c>
      <c r="BC8">
        <v>666</v>
      </c>
      <c r="BD8" t="s">
        <v>74</v>
      </c>
      <c r="BE8" t="s">
        <v>191</v>
      </c>
      <c r="BF8" t="str">
        <f>HYPERLINK("http://dx.doi.org/10.1007/s003820050134","http://dx.doi.org/10.1007/s003820050134")</f>
        <v>http://dx.doi.org/10.1007/s003820050134</v>
      </c>
      <c r="BG8" t="s">
        <v>74</v>
      </c>
      <c r="BH8" t="s">
        <v>74</v>
      </c>
      <c r="BI8">
        <v>14</v>
      </c>
      <c r="BJ8" t="s">
        <v>159</v>
      </c>
      <c r="BK8" t="s">
        <v>93</v>
      </c>
      <c r="BL8" t="s">
        <v>159</v>
      </c>
      <c r="BM8" t="s">
        <v>192</v>
      </c>
      <c r="BN8" t="s">
        <v>74</v>
      </c>
      <c r="BO8" t="s">
        <v>74</v>
      </c>
      <c r="BP8" t="s">
        <v>74</v>
      </c>
      <c r="BQ8" t="s">
        <v>74</v>
      </c>
      <c r="BR8" t="s">
        <v>96</v>
      </c>
      <c r="BS8" t="s">
        <v>193</v>
      </c>
      <c r="BT8" t="str">
        <f>HYPERLINK("https%3A%2F%2Fwww.webofscience.com%2Fwos%2Fwoscc%2Ffull-record%2FWOS:A1996VG18900001","View Full Record in Web of Science")</f>
        <v>View Full Record in Web of Science</v>
      </c>
    </row>
    <row r="9" spans="1:72" x14ac:dyDescent="0.15">
      <c r="A9" t="s">
        <v>72</v>
      </c>
      <c r="B9" t="s">
        <v>194</v>
      </c>
      <c r="C9" t="s">
        <v>74</v>
      </c>
      <c r="D9" t="s">
        <v>74</v>
      </c>
      <c r="E9" t="s">
        <v>74</v>
      </c>
      <c r="F9" t="s">
        <v>194</v>
      </c>
      <c r="G9" t="s">
        <v>74</v>
      </c>
      <c r="H9" t="s">
        <v>74</v>
      </c>
      <c r="I9" t="s">
        <v>195</v>
      </c>
      <c r="J9" t="s">
        <v>196</v>
      </c>
      <c r="K9" t="s">
        <v>74</v>
      </c>
      <c r="L9" t="s">
        <v>74</v>
      </c>
      <c r="M9" t="s">
        <v>77</v>
      </c>
      <c r="N9" t="s">
        <v>78</v>
      </c>
      <c r="O9" t="s">
        <v>74</v>
      </c>
      <c r="P9" t="s">
        <v>74</v>
      </c>
      <c r="Q9" t="s">
        <v>74</v>
      </c>
      <c r="R9" t="s">
        <v>74</v>
      </c>
      <c r="S9" t="s">
        <v>74</v>
      </c>
      <c r="T9" t="s">
        <v>74</v>
      </c>
      <c r="U9" t="s">
        <v>197</v>
      </c>
      <c r="V9" t="s">
        <v>198</v>
      </c>
      <c r="W9" t="s">
        <v>199</v>
      </c>
      <c r="X9" t="s">
        <v>200</v>
      </c>
      <c r="Y9" t="s">
        <v>201</v>
      </c>
      <c r="Z9" t="s">
        <v>74</v>
      </c>
      <c r="AA9" t="s">
        <v>202</v>
      </c>
      <c r="AB9" t="s">
        <v>74</v>
      </c>
      <c r="AC9" t="s">
        <v>74</v>
      </c>
      <c r="AD9" t="s">
        <v>74</v>
      </c>
      <c r="AE9" t="s">
        <v>74</v>
      </c>
      <c r="AF9" t="s">
        <v>74</v>
      </c>
      <c r="AG9">
        <v>23</v>
      </c>
      <c r="AH9">
        <v>2</v>
      </c>
      <c r="AI9">
        <v>2</v>
      </c>
      <c r="AJ9">
        <v>0</v>
      </c>
      <c r="AK9">
        <v>1</v>
      </c>
      <c r="AL9" t="s">
        <v>203</v>
      </c>
      <c r="AM9" t="s">
        <v>85</v>
      </c>
      <c r="AN9" t="s">
        <v>204</v>
      </c>
      <c r="AO9" t="s">
        <v>205</v>
      </c>
      <c r="AP9" t="s">
        <v>74</v>
      </c>
      <c r="AQ9" t="s">
        <v>74</v>
      </c>
      <c r="AR9" t="s">
        <v>206</v>
      </c>
      <c r="AS9" t="s">
        <v>207</v>
      </c>
      <c r="AT9" t="s">
        <v>90</v>
      </c>
      <c r="AU9">
        <v>1996</v>
      </c>
      <c r="AV9">
        <v>16</v>
      </c>
      <c r="AW9">
        <v>11</v>
      </c>
      <c r="AX9" t="s">
        <v>74</v>
      </c>
      <c r="AY9" t="s">
        <v>74</v>
      </c>
      <c r="AZ9" t="s">
        <v>74</v>
      </c>
      <c r="BA9" t="s">
        <v>74</v>
      </c>
      <c r="BB9">
        <v>1479</v>
      </c>
      <c r="BC9">
        <v>1488</v>
      </c>
      <c r="BD9" t="s">
        <v>74</v>
      </c>
      <c r="BE9" t="s">
        <v>208</v>
      </c>
      <c r="BF9" t="str">
        <f>HYPERLINK("http://dx.doi.org/10.1016/0278-4343(95)00083-6","http://dx.doi.org/10.1016/0278-4343(95)00083-6")</f>
        <v>http://dx.doi.org/10.1016/0278-4343(95)00083-6</v>
      </c>
      <c r="BG9" t="s">
        <v>74</v>
      </c>
      <c r="BH9" t="s">
        <v>74</v>
      </c>
      <c r="BI9">
        <v>10</v>
      </c>
      <c r="BJ9" t="s">
        <v>209</v>
      </c>
      <c r="BK9" t="s">
        <v>93</v>
      </c>
      <c r="BL9" t="s">
        <v>209</v>
      </c>
      <c r="BM9" t="s">
        <v>210</v>
      </c>
      <c r="BN9" t="s">
        <v>74</v>
      </c>
      <c r="BO9" t="s">
        <v>74</v>
      </c>
      <c r="BP9" t="s">
        <v>74</v>
      </c>
      <c r="BQ9" t="s">
        <v>74</v>
      </c>
      <c r="BR9" t="s">
        <v>96</v>
      </c>
      <c r="BS9" t="s">
        <v>211</v>
      </c>
      <c r="BT9" t="str">
        <f>HYPERLINK("https%3A%2F%2Fwww.webofscience.com%2Fwos%2Fwoscc%2Ffull-record%2FWOS:A1996UV56300006","View Full Record in Web of Science")</f>
        <v>View Full Record in Web of Science</v>
      </c>
    </row>
    <row r="10" spans="1:72" x14ac:dyDescent="0.15">
      <c r="A10" t="s">
        <v>72</v>
      </c>
      <c r="B10" t="s">
        <v>212</v>
      </c>
      <c r="C10" t="s">
        <v>74</v>
      </c>
      <c r="D10" t="s">
        <v>74</v>
      </c>
      <c r="E10" t="s">
        <v>74</v>
      </c>
      <c r="F10" t="s">
        <v>212</v>
      </c>
      <c r="G10" t="s">
        <v>74</v>
      </c>
      <c r="H10" t="s">
        <v>74</v>
      </c>
      <c r="I10" t="s">
        <v>213</v>
      </c>
      <c r="J10" t="s">
        <v>214</v>
      </c>
      <c r="K10" t="s">
        <v>74</v>
      </c>
      <c r="L10" t="s">
        <v>74</v>
      </c>
      <c r="M10" t="s">
        <v>77</v>
      </c>
      <c r="N10" t="s">
        <v>78</v>
      </c>
      <c r="O10" t="s">
        <v>74</v>
      </c>
      <c r="P10" t="s">
        <v>74</v>
      </c>
      <c r="Q10" t="s">
        <v>74</v>
      </c>
      <c r="R10" t="s">
        <v>74</v>
      </c>
      <c r="S10" t="s">
        <v>74</v>
      </c>
      <c r="T10" t="s">
        <v>74</v>
      </c>
      <c r="U10" t="s">
        <v>215</v>
      </c>
      <c r="V10" t="s">
        <v>216</v>
      </c>
      <c r="W10" t="s">
        <v>217</v>
      </c>
      <c r="X10" t="s">
        <v>218</v>
      </c>
      <c r="Y10" t="s">
        <v>219</v>
      </c>
      <c r="Z10" t="s">
        <v>74</v>
      </c>
      <c r="AA10" t="s">
        <v>74</v>
      </c>
      <c r="AB10" t="s">
        <v>74</v>
      </c>
      <c r="AC10" t="s">
        <v>74</v>
      </c>
      <c r="AD10" t="s">
        <v>74</v>
      </c>
      <c r="AE10" t="s">
        <v>74</v>
      </c>
      <c r="AF10" t="s">
        <v>74</v>
      </c>
      <c r="AG10">
        <v>17</v>
      </c>
      <c r="AH10">
        <v>34</v>
      </c>
      <c r="AI10">
        <v>38</v>
      </c>
      <c r="AJ10">
        <v>0</v>
      </c>
      <c r="AK10">
        <v>0</v>
      </c>
      <c r="AL10" t="s">
        <v>203</v>
      </c>
      <c r="AM10" t="s">
        <v>85</v>
      </c>
      <c r="AN10" t="s">
        <v>204</v>
      </c>
      <c r="AO10" t="s">
        <v>220</v>
      </c>
      <c r="AP10" t="s">
        <v>74</v>
      </c>
      <c r="AQ10" t="s">
        <v>74</v>
      </c>
      <c r="AR10" t="s">
        <v>221</v>
      </c>
      <c r="AS10" t="s">
        <v>222</v>
      </c>
      <c r="AT10" t="s">
        <v>90</v>
      </c>
      <c r="AU10">
        <v>1996</v>
      </c>
      <c r="AV10">
        <v>43</v>
      </c>
      <c r="AW10">
        <v>9</v>
      </c>
      <c r="AX10" t="s">
        <v>74</v>
      </c>
      <c r="AY10" t="s">
        <v>74</v>
      </c>
      <c r="AZ10" t="s">
        <v>74</v>
      </c>
      <c r="BA10" t="s">
        <v>74</v>
      </c>
      <c r="BB10">
        <v>1461</v>
      </c>
      <c r="BC10">
        <v>1473</v>
      </c>
      <c r="BD10" t="s">
        <v>74</v>
      </c>
      <c r="BE10" t="s">
        <v>223</v>
      </c>
      <c r="BF10" t="str">
        <f>HYPERLINK("http://dx.doi.org/10.1016/S0967-0637(96)00068-4","http://dx.doi.org/10.1016/S0967-0637(96)00068-4")</f>
        <v>http://dx.doi.org/10.1016/S0967-0637(96)00068-4</v>
      </c>
      <c r="BG10" t="s">
        <v>74</v>
      </c>
      <c r="BH10" t="s">
        <v>74</v>
      </c>
      <c r="BI10">
        <v>13</v>
      </c>
      <c r="BJ10" t="s">
        <v>209</v>
      </c>
      <c r="BK10" t="s">
        <v>93</v>
      </c>
      <c r="BL10" t="s">
        <v>209</v>
      </c>
      <c r="BM10" t="s">
        <v>224</v>
      </c>
      <c r="BN10" t="s">
        <v>74</v>
      </c>
      <c r="BO10" t="s">
        <v>74</v>
      </c>
      <c r="BP10" t="s">
        <v>74</v>
      </c>
      <c r="BQ10" t="s">
        <v>74</v>
      </c>
      <c r="BR10" t="s">
        <v>96</v>
      </c>
      <c r="BS10" t="s">
        <v>225</v>
      </c>
      <c r="BT10" t="str">
        <f>HYPERLINK("https%3A%2F%2Fwww.webofscience.com%2Fwos%2Fwoscc%2Ffull-record%2FWOS:A1996VY23800005","View Full Record in Web of Science")</f>
        <v>View Full Record in Web of Science</v>
      </c>
    </row>
    <row r="11" spans="1:72" x14ac:dyDescent="0.15">
      <c r="A11" t="s">
        <v>72</v>
      </c>
      <c r="B11" t="s">
        <v>226</v>
      </c>
      <c r="C11" t="s">
        <v>74</v>
      </c>
      <c r="D11" t="s">
        <v>74</v>
      </c>
      <c r="E11" t="s">
        <v>74</v>
      </c>
      <c r="F11" t="s">
        <v>226</v>
      </c>
      <c r="G11" t="s">
        <v>74</v>
      </c>
      <c r="H11" t="s">
        <v>74</v>
      </c>
      <c r="I11" t="s">
        <v>227</v>
      </c>
      <c r="J11" t="s">
        <v>228</v>
      </c>
      <c r="K11" t="s">
        <v>74</v>
      </c>
      <c r="L11" t="s">
        <v>74</v>
      </c>
      <c r="M11" t="s">
        <v>229</v>
      </c>
      <c r="N11" t="s">
        <v>78</v>
      </c>
      <c r="O11" t="s">
        <v>74</v>
      </c>
      <c r="P11" t="s">
        <v>74</v>
      </c>
      <c r="Q11" t="s">
        <v>74</v>
      </c>
      <c r="R11" t="s">
        <v>74</v>
      </c>
      <c r="S11" t="s">
        <v>74</v>
      </c>
      <c r="T11" t="s">
        <v>74</v>
      </c>
      <c r="U11" t="s">
        <v>74</v>
      </c>
      <c r="V11" t="s">
        <v>74</v>
      </c>
      <c r="W11" t="s">
        <v>74</v>
      </c>
      <c r="X11" t="s">
        <v>74</v>
      </c>
      <c r="Y11" t="s">
        <v>230</v>
      </c>
      <c r="Z11" t="s">
        <v>74</v>
      </c>
      <c r="AA11" t="s">
        <v>74</v>
      </c>
      <c r="AB11" t="s">
        <v>74</v>
      </c>
      <c r="AC11" t="s">
        <v>74</v>
      </c>
      <c r="AD11" t="s">
        <v>74</v>
      </c>
      <c r="AE11" t="s">
        <v>74</v>
      </c>
      <c r="AF11" t="s">
        <v>74</v>
      </c>
      <c r="AG11">
        <v>6</v>
      </c>
      <c r="AH11">
        <v>4</v>
      </c>
      <c r="AI11">
        <v>4</v>
      </c>
      <c r="AJ11">
        <v>0</v>
      </c>
      <c r="AK11">
        <v>0</v>
      </c>
      <c r="AL11" t="s">
        <v>231</v>
      </c>
      <c r="AM11" t="s">
        <v>232</v>
      </c>
      <c r="AN11" t="s">
        <v>233</v>
      </c>
      <c r="AO11" t="s">
        <v>234</v>
      </c>
      <c r="AP11" t="s">
        <v>74</v>
      </c>
      <c r="AQ11" t="s">
        <v>74</v>
      </c>
      <c r="AR11" t="s">
        <v>235</v>
      </c>
      <c r="AS11" t="s">
        <v>236</v>
      </c>
      <c r="AT11" t="s">
        <v>90</v>
      </c>
      <c r="AU11">
        <v>1996</v>
      </c>
      <c r="AV11">
        <v>350</v>
      </c>
      <c r="AW11">
        <v>2</v>
      </c>
      <c r="AX11" t="s">
        <v>74</v>
      </c>
      <c r="AY11" t="s">
        <v>74</v>
      </c>
      <c r="AZ11" t="s">
        <v>74</v>
      </c>
      <c r="BA11" t="s">
        <v>74</v>
      </c>
      <c r="BB11">
        <v>253</v>
      </c>
      <c r="BC11">
        <v>255</v>
      </c>
      <c r="BD11" t="s">
        <v>74</v>
      </c>
      <c r="BE11" t="s">
        <v>74</v>
      </c>
      <c r="BF11" t="s">
        <v>74</v>
      </c>
      <c r="BG11" t="s">
        <v>74</v>
      </c>
      <c r="BH11" t="s">
        <v>74</v>
      </c>
      <c r="BI11">
        <v>3</v>
      </c>
      <c r="BJ11" t="s">
        <v>237</v>
      </c>
      <c r="BK11" t="s">
        <v>93</v>
      </c>
      <c r="BL11" t="s">
        <v>238</v>
      </c>
      <c r="BM11" t="s">
        <v>239</v>
      </c>
      <c r="BN11" t="s">
        <v>74</v>
      </c>
      <c r="BO11" t="s">
        <v>74</v>
      </c>
      <c r="BP11" t="s">
        <v>74</v>
      </c>
      <c r="BQ11" t="s">
        <v>74</v>
      </c>
      <c r="BR11" t="s">
        <v>96</v>
      </c>
      <c r="BS11" t="s">
        <v>240</v>
      </c>
      <c r="BT11" t="str">
        <f>HYPERLINK("https%3A%2F%2Fwww.webofscience.com%2Fwos%2Fwoscc%2Ffull-record%2FWOS:A1996WL22900028","View Full Record in Web of Science")</f>
        <v>View Full Record in Web of Science</v>
      </c>
    </row>
    <row r="12" spans="1:72" x14ac:dyDescent="0.15">
      <c r="A12" t="s">
        <v>72</v>
      </c>
      <c r="B12" t="s">
        <v>241</v>
      </c>
      <c r="C12" t="s">
        <v>74</v>
      </c>
      <c r="D12" t="s">
        <v>74</v>
      </c>
      <c r="E12" t="s">
        <v>74</v>
      </c>
      <c r="F12" t="s">
        <v>241</v>
      </c>
      <c r="G12" t="s">
        <v>74</v>
      </c>
      <c r="H12" t="s">
        <v>74</v>
      </c>
      <c r="I12" t="s">
        <v>242</v>
      </c>
      <c r="J12" t="s">
        <v>228</v>
      </c>
      <c r="K12" t="s">
        <v>74</v>
      </c>
      <c r="L12" t="s">
        <v>74</v>
      </c>
      <c r="M12" t="s">
        <v>229</v>
      </c>
      <c r="N12" t="s">
        <v>78</v>
      </c>
      <c r="O12" t="s">
        <v>74</v>
      </c>
      <c r="P12" t="s">
        <v>74</v>
      </c>
      <c r="Q12" t="s">
        <v>74</v>
      </c>
      <c r="R12" t="s">
        <v>74</v>
      </c>
      <c r="S12" t="s">
        <v>74</v>
      </c>
      <c r="T12" t="s">
        <v>74</v>
      </c>
      <c r="U12" t="s">
        <v>243</v>
      </c>
      <c r="V12" t="s">
        <v>74</v>
      </c>
      <c r="W12" t="s">
        <v>244</v>
      </c>
      <c r="X12" t="s">
        <v>245</v>
      </c>
      <c r="Y12" t="s">
        <v>246</v>
      </c>
      <c r="Z12" t="s">
        <v>74</v>
      </c>
      <c r="AA12" t="s">
        <v>247</v>
      </c>
      <c r="AB12" t="s">
        <v>248</v>
      </c>
      <c r="AC12" t="s">
        <v>74</v>
      </c>
      <c r="AD12" t="s">
        <v>74</v>
      </c>
      <c r="AE12" t="s">
        <v>74</v>
      </c>
      <c r="AF12" t="s">
        <v>74</v>
      </c>
      <c r="AG12">
        <v>12</v>
      </c>
      <c r="AH12">
        <v>5</v>
      </c>
      <c r="AI12">
        <v>5</v>
      </c>
      <c r="AJ12">
        <v>0</v>
      </c>
      <c r="AK12">
        <v>3</v>
      </c>
      <c r="AL12" t="s">
        <v>231</v>
      </c>
      <c r="AM12" t="s">
        <v>232</v>
      </c>
      <c r="AN12" t="s">
        <v>233</v>
      </c>
      <c r="AO12" t="s">
        <v>234</v>
      </c>
      <c r="AP12" t="s">
        <v>74</v>
      </c>
      <c r="AQ12" t="s">
        <v>74</v>
      </c>
      <c r="AR12" t="s">
        <v>235</v>
      </c>
      <c r="AS12" t="s">
        <v>236</v>
      </c>
      <c r="AT12" t="s">
        <v>90</v>
      </c>
      <c r="AU12">
        <v>1996</v>
      </c>
      <c r="AV12">
        <v>350</v>
      </c>
      <c r="AW12">
        <v>3</v>
      </c>
      <c r="AX12" t="s">
        <v>74</v>
      </c>
      <c r="AY12" t="s">
        <v>74</v>
      </c>
      <c r="AZ12" t="s">
        <v>74</v>
      </c>
      <c r="BA12" t="s">
        <v>74</v>
      </c>
      <c r="BB12">
        <v>401</v>
      </c>
      <c r="BC12">
        <v>404</v>
      </c>
      <c r="BD12" t="s">
        <v>74</v>
      </c>
      <c r="BE12" t="s">
        <v>74</v>
      </c>
      <c r="BF12" t="s">
        <v>74</v>
      </c>
      <c r="BG12" t="s">
        <v>74</v>
      </c>
      <c r="BH12" t="s">
        <v>74</v>
      </c>
      <c r="BI12">
        <v>4</v>
      </c>
      <c r="BJ12" t="s">
        <v>237</v>
      </c>
      <c r="BK12" t="s">
        <v>93</v>
      </c>
      <c r="BL12" t="s">
        <v>238</v>
      </c>
      <c r="BM12" t="s">
        <v>249</v>
      </c>
      <c r="BN12" t="s">
        <v>74</v>
      </c>
      <c r="BO12" t="s">
        <v>74</v>
      </c>
      <c r="BP12" t="s">
        <v>74</v>
      </c>
      <c r="BQ12" t="s">
        <v>74</v>
      </c>
      <c r="BR12" t="s">
        <v>96</v>
      </c>
      <c r="BS12" t="s">
        <v>250</v>
      </c>
      <c r="BT12" t="str">
        <f>HYPERLINK("https%3A%2F%2Fwww.webofscience.com%2Fwos%2Fwoscc%2Ffull-record%2FWOS:A1996WL01900032","View Full Record in Web of Science")</f>
        <v>View Full Record in Web of Science</v>
      </c>
    </row>
    <row r="13" spans="1:72" x14ac:dyDescent="0.15">
      <c r="A13" t="s">
        <v>72</v>
      </c>
      <c r="B13" t="s">
        <v>251</v>
      </c>
      <c r="C13" t="s">
        <v>74</v>
      </c>
      <c r="D13" t="s">
        <v>74</v>
      </c>
      <c r="E13" t="s">
        <v>74</v>
      </c>
      <c r="F13" t="s">
        <v>251</v>
      </c>
      <c r="G13" t="s">
        <v>74</v>
      </c>
      <c r="H13" t="s">
        <v>74</v>
      </c>
      <c r="I13" t="s">
        <v>252</v>
      </c>
      <c r="J13" t="s">
        <v>253</v>
      </c>
      <c r="K13" t="s">
        <v>74</v>
      </c>
      <c r="L13" t="s">
        <v>74</v>
      </c>
      <c r="M13" t="s">
        <v>77</v>
      </c>
      <c r="N13" t="s">
        <v>78</v>
      </c>
      <c r="O13" t="s">
        <v>74</v>
      </c>
      <c r="P13" t="s">
        <v>74</v>
      </c>
      <c r="Q13" t="s">
        <v>74</v>
      </c>
      <c r="R13" t="s">
        <v>74</v>
      </c>
      <c r="S13" t="s">
        <v>74</v>
      </c>
      <c r="T13" t="s">
        <v>254</v>
      </c>
      <c r="U13" t="s">
        <v>255</v>
      </c>
      <c r="V13" t="s">
        <v>256</v>
      </c>
      <c r="W13" t="s">
        <v>257</v>
      </c>
      <c r="X13" t="s">
        <v>258</v>
      </c>
      <c r="Y13" t="s">
        <v>259</v>
      </c>
      <c r="Z13" t="s">
        <v>74</v>
      </c>
      <c r="AA13" t="s">
        <v>74</v>
      </c>
      <c r="AB13" t="s">
        <v>260</v>
      </c>
      <c r="AC13" t="s">
        <v>74</v>
      </c>
      <c r="AD13" t="s">
        <v>74</v>
      </c>
      <c r="AE13" t="s">
        <v>74</v>
      </c>
      <c r="AF13" t="s">
        <v>74</v>
      </c>
      <c r="AG13">
        <v>66</v>
      </c>
      <c r="AH13">
        <v>28</v>
      </c>
      <c r="AI13">
        <v>31</v>
      </c>
      <c r="AJ13">
        <v>0</v>
      </c>
      <c r="AK13">
        <v>7</v>
      </c>
      <c r="AL13" t="s">
        <v>261</v>
      </c>
      <c r="AM13" t="s">
        <v>262</v>
      </c>
      <c r="AN13" t="s">
        <v>263</v>
      </c>
      <c r="AO13" t="s">
        <v>264</v>
      </c>
      <c r="AP13" t="s">
        <v>265</v>
      </c>
      <c r="AQ13" t="s">
        <v>74</v>
      </c>
      <c r="AR13" t="s">
        <v>266</v>
      </c>
      <c r="AS13" t="s">
        <v>267</v>
      </c>
      <c r="AT13" t="s">
        <v>90</v>
      </c>
      <c r="AU13">
        <v>1996</v>
      </c>
      <c r="AV13">
        <v>143</v>
      </c>
      <c r="AW13" t="s">
        <v>268</v>
      </c>
      <c r="AX13" t="s">
        <v>74</v>
      </c>
      <c r="AY13" t="s">
        <v>74</v>
      </c>
      <c r="AZ13" t="s">
        <v>74</v>
      </c>
      <c r="BA13" t="s">
        <v>74</v>
      </c>
      <c r="BB13">
        <v>147</v>
      </c>
      <c r="BC13">
        <v>160</v>
      </c>
      <c r="BD13" t="s">
        <v>74</v>
      </c>
      <c r="BE13" t="s">
        <v>269</v>
      </c>
      <c r="BF13" t="str">
        <f>HYPERLINK("http://dx.doi.org/10.1016/0012-821X(96)00125-2","http://dx.doi.org/10.1016/0012-821X(96)00125-2")</f>
        <v>http://dx.doi.org/10.1016/0012-821X(96)00125-2</v>
      </c>
      <c r="BG13" t="s">
        <v>74</v>
      </c>
      <c r="BH13" t="s">
        <v>74</v>
      </c>
      <c r="BI13">
        <v>14</v>
      </c>
      <c r="BJ13" t="s">
        <v>270</v>
      </c>
      <c r="BK13" t="s">
        <v>93</v>
      </c>
      <c r="BL13" t="s">
        <v>270</v>
      </c>
      <c r="BM13" t="s">
        <v>271</v>
      </c>
      <c r="BN13" t="s">
        <v>74</v>
      </c>
      <c r="BO13" t="s">
        <v>272</v>
      </c>
      <c r="BP13" t="s">
        <v>74</v>
      </c>
      <c r="BQ13" t="s">
        <v>74</v>
      </c>
      <c r="BR13" t="s">
        <v>96</v>
      </c>
      <c r="BS13" t="s">
        <v>273</v>
      </c>
      <c r="BT13" t="str">
        <f>HYPERLINK("https%3A%2F%2Fwww.webofscience.com%2Fwos%2Fwoscc%2Ffull-record%2FWOS:A1996VN03000012","View Full Record in Web of Science")</f>
        <v>View Full Record in Web of Science</v>
      </c>
    </row>
    <row r="14" spans="1:72" x14ac:dyDescent="0.15">
      <c r="A14" t="s">
        <v>72</v>
      </c>
      <c r="B14" t="s">
        <v>274</v>
      </c>
      <c r="C14" t="s">
        <v>74</v>
      </c>
      <c r="D14" t="s">
        <v>74</v>
      </c>
      <c r="E14" t="s">
        <v>74</v>
      </c>
      <c r="F14" t="s">
        <v>274</v>
      </c>
      <c r="G14" t="s">
        <v>74</v>
      </c>
      <c r="H14" t="s">
        <v>74</v>
      </c>
      <c r="I14" t="s">
        <v>275</v>
      </c>
      <c r="J14" t="s">
        <v>253</v>
      </c>
      <c r="K14" t="s">
        <v>74</v>
      </c>
      <c r="L14" t="s">
        <v>74</v>
      </c>
      <c r="M14" t="s">
        <v>77</v>
      </c>
      <c r="N14" t="s">
        <v>78</v>
      </c>
      <c r="O14" t="s">
        <v>74</v>
      </c>
      <c r="P14" t="s">
        <v>74</v>
      </c>
      <c r="Q14" t="s">
        <v>74</v>
      </c>
      <c r="R14" t="s">
        <v>74</v>
      </c>
      <c r="S14" t="s">
        <v>74</v>
      </c>
      <c r="T14" t="s">
        <v>276</v>
      </c>
      <c r="U14" t="s">
        <v>277</v>
      </c>
      <c r="V14" t="s">
        <v>278</v>
      </c>
      <c r="W14" t="s">
        <v>279</v>
      </c>
      <c r="X14" t="s">
        <v>280</v>
      </c>
      <c r="Y14" t="s">
        <v>74</v>
      </c>
      <c r="Z14" t="s">
        <v>74</v>
      </c>
      <c r="AA14" t="s">
        <v>281</v>
      </c>
      <c r="AB14" t="s">
        <v>282</v>
      </c>
      <c r="AC14" t="s">
        <v>74</v>
      </c>
      <c r="AD14" t="s">
        <v>74</v>
      </c>
      <c r="AE14" t="s">
        <v>74</v>
      </c>
      <c r="AF14" t="s">
        <v>74</v>
      </c>
      <c r="AG14">
        <v>52</v>
      </c>
      <c r="AH14">
        <v>51</v>
      </c>
      <c r="AI14">
        <v>56</v>
      </c>
      <c r="AJ14">
        <v>0</v>
      </c>
      <c r="AK14">
        <v>19</v>
      </c>
      <c r="AL14" t="s">
        <v>261</v>
      </c>
      <c r="AM14" t="s">
        <v>262</v>
      </c>
      <c r="AN14" t="s">
        <v>263</v>
      </c>
      <c r="AO14" t="s">
        <v>264</v>
      </c>
      <c r="AP14" t="s">
        <v>74</v>
      </c>
      <c r="AQ14" t="s">
        <v>74</v>
      </c>
      <c r="AR14" t="s">
        <v>266</v>
      </c>
      <c r="AS14" t="s">
        <v>267</v>
      </c>
      <c r="AT14" t="s">
        <v>90</v>
      </c>
      <c r="AU14">
        <v>1996</v>
      </c>
      <c r="AV14">
        <v>143</v>
      </c>
      <c r="AW14" t="s">
        <v>268</v>
      </c>
      <c r="AX14" t="s">
        <v>74</v>
      </c>
      <c r="AY14" t="s">
        <v>74</v>
      </c>
      <c r="AZ14" t="s">
        <v>74</v>
      </c>
      <c r="BA14" t="s">
        <v>74</v>
      </c>
      <c r="BB14">
        <v>233</v>
      </c>
      <c r="BC14">
        <v>244</v>
      </c>
      <c r="BD14" t="s">
        <v>74</v>
      </c>
      <c r="BE14" t="s">
        <v>283</v>
      </c>
      <c r="BF14" t="str">
        <f>HYPERLINK("http://dx.doi.org/10.1016/0012-821X(96)00137-9","http://dx.doi.org/10.1016/0012-821X(96)00137-9")</f>
        <v>http://dx.doi.org/10.1016/0012-821X(96)00137-9</v>
      </c>
      <c r="BG14" t="s">
        <v>74</v>
      </c>
      <c r="BH14" t="s">
        <v>74</v>
      </c>
      <c r="BI14">
        <v>12</v>
      </c>
      <c r="BJ14" t="s">
        <v>270</v>
      </c>
      <c r="BK14" t="s">
        <v>93</v>
      </c>
      <c r="BL14" t="s">
        <v>270</v>
      </c>
      <c r="BM14" t="s">
        <v>271</v>
      </c>
      <c r="BN14" t="s">
        <v>74</v>
      </c>
      <c r="BO14" t="s">
        <v>74</v>
      </c>
      <c r="BP14" t="s">
        <v>74</v>
      </c>
      <c r="BQ14" t="s">
        <v>74</v>
      </c>
      <c r="BR14" t="s">
        <v>96</v>
      </c>
      <c r="BS14" t="s">
        <v>284</v>
      </c>
      <c r="BT14" t="str">
        <f>HYPERLINK("https%3A%2F%2Fwww.webofscience.com%2Fwos%2Fwoscc%2Ffull-record%2FWOS:A1996VN03000019","View Full Record in Web of Science")</f>
        <v>View Full Record in Web of Science</v>
      </c>
    </row>
    <row r="15" spans="1:72" x14ac:dyDescent="0.15">
      <c r="A15" t="s">
        <v>72</v>
      </c>
      <c r="B15" t="s">
        <v>285</v>
      </c>
      <c r="C15" t="s">
        <v>74</v>
      </c>
      <c r="D15" t="s">
        <v>74</v>
      </c>
      <c r="E15" t="s">
        <v>74</v>
      </c>
      <c r="F15" t="s">
        <v>285</v>
      </c>
      <c r="G15" t="s">
        <v>74</v>
      </c>
      <c r="H15" t="s">
        <v>74</v>
      </c>
      <c r="I15" t="s">
        <v>286</v>
      </c>
      <c r="J15" t="s">
        <v>287</v>
      </c>
      <c r="K15" t="s">
        <v>74</v>
      </c>
      <c r="L15" t="s">
        <v>74</v>
      </c>
      <c r="M15" t="s">
        <v>77</v>
      </c>
      <c r="N15" t="s">
        <v>78</v>
      </c>
      <c r="O15" t="s">
        <v>74</v>
      </c>
      <c r="P15" t="s">
        <v>74</v>
      </c>
      <c r="Q15" t="s">
        <v>74</v>
      </c>
      <c r="R15" t="s">
        <v>74</v>
      </c>
      <c r="S15" t="s">
        <v>74</v>
      </c>
      <c r="T15" t="s">
        <v>288</v>
      </c>
      <c r="U15" t="s">
        <v>289</v>
      </c>
      <c r="V15" t="s">
        <v>290</v>
      </c>
      <c r="W15" t="s">
        <v>74</v>
      </c>
      <c r="X15" t="s">
        <v>74</v>
      </c>
      <c r="Y15" t="s">
        <v>291</v>
      </c>
      <c r="Z15" t="s">
        <v>74</v>
      </c>
      <c r="AA15" t="s">
        <v>74</v>
      </c>
      <c r="AB15" t="s">
        <v>74</v>
      </c>
      <c r="AC15" t="s">
        <v>74</v>
      </c>
      <c r="AD15" t="s">
        <v>74</v>
      </c>
      <c r="AE15" t="s">
        <v>74</v>
      </c>
      <c r="AF15" t="s">
        <v>74</v>
      </c>
      <c r="AG15">
        <v>40</v>
      </c>
      <c r="AH15">
        <v>28</v>
      </c>
      <c r="AI15">
        <v>31</v>
      </c>
      <c r="AJ15">
        <v>0</v>
      </c>
      <c r="AK15">
        <v>10</v>
      </c>
      <c r="AL15" t="s">
        <v>116</v>
      </c>
      <c r="AM15" t="s">
        <v>186</v>
      </c>
      <c r="AN15" t="s">
        <v>292</v>
      </c>
      <c r="AO15" t="s">
        <v>293</v>
      </c>
      <c r="AP15" t="s">
        <v>294</v>
      </c>
      <c r="AQ15" t="s">
        <v>74</v>
      </c>
      <c r="AR15" t="s">
        <v>295</v>
      </c>
      <c r="AS15" t="s">
        <v>296</v>
      </c>
      <c r="AT15" t="s">
        <v>90</v>
      </c>
      <c r="AU15">
        <v>1996</v>
      </c>
      <c r="AV15">
        <v>47</v>
      </c>
      <c r="AW15">
        <v>1</v>
      </c>
      <c r="AX15" t="s">
        <v>74</v>
      </c>
      <c r="AY15" t="s">
        <v>74</v>
      </c>
      <c r="AZ15" t="s">
        <v>74</v>
      </c>
      <c r="BA15" t="s">
        <v>74</v>
      </c>
      <c r="BB15">
        <v>51</v>
      </c>
      <c r="BC15">
        <v>64</v>
      </c>
      <c r="BD15" t="s">
        <v>74</v>
      </c>
      <c r="BE15" t="s">
        <v>297</v>
      </c>
      <c r="BF15" t="str">
        <f>HYPERLINK("http://dx.doi.org/10.1007/BF00002379","http://dx.doi.org/10.1007/BF00002379")</f>
        <v>http://dx.doi.org/10.1007/BF00002379</v>
      </c>
      <c r="BG15" t="s">
        <v>74</v>
      </c>
      <c r="BH15" t="s">
        <v>74</v>
      </c>
      <c r="BI15">
        <v>14</v>
      </c>
      <c r="BJ15" t="s">
        <v>298</v>
      </c>
      <c r="BK15" t="s">
        <v>93</v>
      </c>
      <c r="BL15" t="s">
        <v>299</v>
      </c>
      <c r="BM15" t="s">
        <v>300</v>
      </c>
      <c r="BN15" t="s">
        <v>74</v>
      </c>
      <c r="BO15" t="s">
        <v>74</v>
      </c>
      <c r="BP15" t="s">
        <v>74</v>
      </c>
      <c r="BQ15" t="s">
        <v>74</v>
      </c>
      <c r="BR15" t="s">
        <v>96</v>
      </c>
      <c r="BS15" t="s">
        <v>301</v>
      </c>
      <c r="BT15" t="str">
        <f>HYPERLINK("https%3A%2F%2Fwww.webofscience.com%2Fwos%2Fwoscc%2Ffull-record%2FWOS:A1996VB08200005","View Full Record in Web of Science")</f>
        <v>View Full Record in Web of Science</v>
      </c>
    </row>
    <row r="16" spans="1:72" x14ac:dyDescent="0.15">
      <c r="A16" t="s">
        <v>72</v>
      </c>
      <c r="B16" t="s">
        <v>302</v>
      </c>
      <c r="C16" t="s">
        <v>74</v>
      </c>
      <c r="D16" t="s">
        <v>74</v>
      </c>
      <c r="E16" t="s">
        <v>74</v>
      </c>
      <c r="F16" t="s">
        <v>302</v>
      </c>
      <c r="G16" t="s">
        <v>74</v>
      </c>
      <c r="H16" t="s">
        <v>74</v>
      </c>
      <c r="I16" t="s">
        <v>303</v>
      </c>
      <c r="J16" t="s">
        <v>304</v>
      </c>
      <c r="K16" t="s">
        <v>74</v>
      </c>
      <c r="L16" t="s">
        <v>74</v>
      </c>
      <c r="M16" t="s">
        <v>77</v>
      </c>
      <c r="N16" t="s">
        <v>78</v>
      </c>
      <c r="O16" t="s">
        <v>74</v>
      </c>
      <c r="P16" t="s">
        <v>74</v>
      </c>
      <c r="Q16" t="s">
        <v>74</v>
      </c>
      <c r="R16" t="s">
        <v>74</v>
      </c>
      <c r="S16" t="s">
        <v>74</v>
      </c>
      <c r="T16" t="s">
        <v>74</v>
      </c>
      <c r="U16" t="s">
        <v>305</v>
      </c>
      <c r="V16" t="s">
        <v>306</v>
      </c>
      <c r="W16" t="s">
        <v>307</v>
      </c>
      <c r="X16" t="s">
        <v>308</v>
      </c>
      <c r="Y16" t="s">
        <v>74</v>
      </c>
      <c r="Z16" t="s">
        <v>74</v>
      </c>
      <c r="AA16" t="s">
        <v>309</v>
      </c>
      <c r="AB16" t="s">
        <v>310</v>
      </c>
      <c r="AC16" t="s">
        <v>74</v>
      </c>
      <c r="AD16" t="s">
        <v>74</v>
      </c>
      <c r="AE16" t="s">
        <v>74</v>
      </c>
      <c r="AF16" t="s">
        <v>74</v>
      </c>
      <c r="AG16">
        <v>66</v>
      </c>
      <c r="AH16">
        <v>218</v>
      </c>
      <c r="AI16">
        <v>257</v>
      </c>
      <c r="AJ16">
        <v>4</v>
      </c>
      <c r="AK16">
        <v>81</v>
      </c>
      <c r="AL16" t="s">
        <v>311</v>
      </c>
      <c r="AM16" t="s">
        <v>312</v>
      </c>
      <c r="AN16" t="s">
        <v>313</v>
      </c>
      <c r="AO16" t="s">
        <v>314</v>
      </c>
      <c r="AP16" t="s">
        <v>315</v>
      </c>
      <c r="AQ16" t="s">
        <v>74</v>
      </c>
      <c r="AR16" t="s">
        <v>316</v>
      </c>
      <c r="AS16" t="s">
        <v>317</v>
      </c>
      <c r="AT16" t="s">
        <v>90</v>
      </c>
      <c r="AU16">
        <v>1996</v>
      </c>
      <c r="AV16">
        <v>30</v>
      </c>
      <c r="AW16">
        <v>9</v>
      </c>
      <c r="AX16" t="s">
        <v>74</v>
      </c>
      <c r="AY16" t="s">
        <v>74</v>
      </c>
      <c r="AZ16" t="s">
        <v>74</v>
      </c>
      <c r="BA16" t="s">
        <v>74</v>
      </c>
      <c r="BB16">
        <v>2667</v>
      </c>
      <c r="BC16">
        <v>2680</v>
      </c>
      <c r="BD16" t="s">
        <v>74</v>
      </c>
      <c r="BE16" t="s">
        <v>318</v>
      </c>
      <c r="BF16" t="str">
        <f>HYPERLINK("http://dx.doi.org/10.1021/es950669j","http://dx.doi.org/10.1021/es950669j")</f>
        <v>http://dx.doi.org/10.1021/es950669j</v>
      </c>
      <c r="BG16" t="s">
        <v>74</v>
      </c>
      <c r="BH16" t="s">
        <v>74</v>
      </c>
      <c r="BI16">
        <v>14</v>
      </c>
      <c r="BJ16" t="s">
        <v>319</v>
      </c>
      <c r="BK16" t="s">
        <v>93</v>
      </c>
      <c r="BL16" t="s">
        <v>320</v>
      </c>
      <c r="BM16" t="s">
        <v>321</v>
      </c>
      <c r="BN16" t="s">
        <v>74</v>
      </c>
      <c r="BO16" t="s">
        <v>74</v>
      </c>
      <c r="BP16" t="s">
        <v>74</v>
      </c>
      <c r="BQ16" t="s">
        <v>74</v>
      </c>
      <c r="BR16" t="s">
        <v>96</v>
      </c>
      <c r="BS16" t="s">
        <v>322</v>
      </c>
      <c r="BT16" t="str">
        <f>HYPERLINK("https%3A%2F%2Fwww.webofscience.com%2Fwos%2Fwoscc%2Ffull-record%2FWOS:A1996VE88300017","View Full Record in Web of Science")</f>
        <v>View Full Record in Web of Science</v>
      </c>
    </row>
    <row r="17" spans="1:72" x14ac:dyDescent="0.15">
      <c r="A17" t="s">
        <v>72</v>
      </c>
      <c r="B17" t="s">
        <v>323</v>
      </c>
      <c r="C17" t="s">
        <v>74</v>
      </c>
      <c r="D17" t="s">
        <v>74</v>
      </c>
      <c r="E17" t="s">
        <v>74</v>
      </c>
      <c r="F17" t="s">
        <v>323</v>
      </c>
      <c r="G17" t="s">
        <v>74</v>
      </c>
      <c r="H17" t="s">
        <v>74</v>
      </c>
      <c r="I17" t="s">
        <v>324</v>
      </c>
      <c r="J17" t="s">
        <v>325</v>
      </c>
      <c r="K17" t="s">
        <v>74</v>
      </c>
      <c r="L17" t="s">
        <v>74</v>
      </c>
      <c r="M17" t="s">
        <v>77</v>
      </c>
      <c r="N17" t="s">
        <v>78</v>
      </c>
      <c r="O17" t="s">
        <v>74</v>
      </c>
      <c r="P17" t="s">
        <v>74</v>
      </c>
      <c r="Q17" t="s">
        <v>74</v>
      </c>
      <c r="R17" t="s">
        <v>74</v>
      </c>
      <c r="S17" t="s">
        <v>74</v>
      </c>
      <c r="T17" t="s">
        <v>74</v>
      </c>
      <c r="U17" t="s">
        <v>326</v>
      </c>
      <c r="V17" t="s">
        <v>327</v>
      </c>
      <c r="W17" t="s">
        <v>328</v>
      </c>
      <c r="X17" t="s">
        <v>329</v>
      </c>
      <c r="Y17" t="s">
        <v>330</v>
      </c>
      <c r="Z17" t="s">
        <v>74</v>
      </c>
      <c r="AA17" t="s">
        <v>74</v>
      </c>
      <c r="AB17" t="s">
        <v>74</v>
      </c>
      <c r="AC17" t="s">
        <v>74</v>
      </c>
      <c r="AD17" t="s">
        <v>74</v>
      </c>
      <c r="AE17" t="s">
        <v>74</v>
      </c>
      <c r="AF17" t="s">
        <v>74</v>
      </c>
      <c r="AG17">
        <v>16</v>
      </c>
      <c r="AH17">
        <v>29</v>
      </c>
      <c r="AI17">
        <v>29</v>
      </c>
      <c r="AJ17">
        <v>0</v>
      </c>
      <c r="AK17">
        <v>3</v>
      </c>
      <c r="AL17" t="s">
        <v>185</v>
      </c>
      <c r="AM17" t="s">
        <v>186</v>
      </c>
      <c r="AN17" t="s">
        <v>187</v>
      </c>
      <c r="AO17" t="s">
        <v>331</v>
      </c>
      <c r="AP17" t="s">
        <v>74</v>
      </c>
      <c r="AQ17" t="s">
        <v>74</v>
      </c>
      <c r="AR17" t="s">
        <v>332</v>
      </c>
      <c r="AS17" t="s">
        <v>333</v>
      </c>
      <c r="AT17" t="s">
        <v>90</v>
      </c>
      <c r="AU17">
        <v>1996</v>
      </c>
      <c r="AV17">
        <v>16</v>
      </c>
      <c r="AW17">
        <v>4</v>
      </c>
      <c r="AX17" t="s">
        <v>74</v>
      </c>
      <c r="AY17" t="s">
        <v>74</v>
      </c>
      <c r="AZ17" t="s">
        <v>74</v>
      </c>
      <c r="BA17" t="s">
        <v>74</v>
      </c>
      <c r="BB17">
        <v>279</v>
      </c>
      <c r="BC17">
        <v>286</v>
      </c>
      <c r="BD17" t="s">
        <v>74</v>
      </c>
      <c r="BE17" t="s">
        <v>334</v>
      </c>
      <c r="BF17" t="str">
        <f>HYPERLINK("http://dx.doi.org/10.1007/BF01245558","http://dx.doi.org/10.1007/BF01245558")</f>
        <v>http://dx.doi.org/10.1007/BF01245558</v>
      </c>
      <c r="BG17" t="s">
        <v>74</v>
      </c>
      <c r="BH17" t="s">
        <v>74</v>
      </c>
      <c r="BI17">
        <v>8</v>
      </c>
      <c r="BJ17" t="s">
        <v>335</v>
      </c>
      <c r="BK17" t="s">
        <v>93</v>
      </c>
      <c r="BL17" t="s">
        <v>336</v>
      </c>
      <c r="BM17" t="s">
        <v>337</v>
      </c>
      <c r="BN17" t="s">
        <v>74</v>
      </c>
      <c r="BO17" t="s">
        <v>74</v>
      </c>
      <c r="BP17" t="s">
        <v>74</v>
      </c>
      <c r="BQ17" t="s">
        <v>74</v>
      </c>
      <c r="BR17" t="s">
        <v>96</v>
      </c>
      <c r="BS17" t="s">
        <v>338</v>
      </c>
      <c r="BT17" t="str">
        <f>HYPERLINK("https%3A%2F%2Fwww.webofscience.com%2Fwos%2Fwoscc%2Ffull-record%2FWOS:A1996VK16900001","View Full Record in Web of Science")</f>
        <v>View Full Record in Web of Science</v>
      </c>
    </row>
    <row r="18" spans="1:72" x14ac:dyDescent="0.15">
      <c r="A18" t="s">
        <v>72</v>
      </c>
      <c r="B18" t="s">
        <v>339</v>
      </c>
      <c r="C18" t="s">
        <v>74</v>
      </c>
      <c r="D18" t="s">
        <v>74</v>
      </c>
      <c r="E18" t="s">
        <v>74</v>
      </c>
      <c r="F18" t="s">
        <v>339</v>
      </c>
      <c r="G18" t="s">
        <v>74</v>
      </c>
      <c r="H18" t="s">
        <v>74</v>
      </c>
      <c r="I18" t="s">
        <v>340</v>
      </c>
      <c r="J18" t="s">
        <v>325</v>
      </c>
      <c r="K18" t="s">
        <v>74</v>
      </c>
      <c r="L18" t="s">
        <v>74</v>
      </c>
      <c r="M18" t="s">
        <v>77</v>
      </c>
      <c r="N18" t="s">
        <v>78</v>
      </c>
      <c r="O18" t="s">
        <v>74</v>
      </c>
      <c r="P18" t="s">
        <v>74</v>
      </c>
      <c r="Q18" t="s">
        <v>74</v>
      </c>
      <c r="R18" t="s">
        <v>74</v>
      </c>
      <c r="S18" t="s">
        <v>74</v>
      </c>
      <c r="T18" t="s">
        <v>74</v>
      </c>
      <c r="U18" t="s">
        <v>341</v>
      </c>
      <c r="V18" t="s">
        <v>342</v>
      </c>
      <c r="W18" t="s">
        <v>343</v>
      </c>
      <c r="X18" t="s">
        <v>344</v>
      </c>
      <c r="Y18" t="s">
        <v>345</v>
      </c>
      <c r="Z18" t="s">
        <v>74</v>
      </c>
      <c r="AA18" t="s">
        <v>346</v>
      </c>
      <c r="AB18" t="s">
        <v>347</v>
      </c>
      <c r="AC18" t="s">
        <v>74</v>
      </c>
      <c r="AD18" t="s">
        <v>74</v>
      </c>
      <c r="AE18" t="s">
        <v>74</v>
      </c>
      <c r="AF18" t="s">
        <v>74</v>
      </c>
      <c r="AG18">
        <v>33</v>
      </c>
      <c r="AH18">
        <v>33</v>
      </c>
      <c r="AI18">
        <v>34</v>
      </c>
      <c r="AJ18">
        <v>0</v>
      </c>
      <c r="AK18">
        <v>3</v>
      </c>
      <c r="AL18" t="s">
        <v>185</v>
      </c>
      <c r="AM18" t="s">
        <v>186</v>
      </c>
      <c r="AN18" t="s">
        <v>187</v>
      </c>
      <c r="AO18" t="s">
        <v>331</v>
      </c>
      <c r="AP18" t="s">
        <v>74</v>
      </c>
      <c r="AQ18" t="s">
        <v>74</v>
      </c>
      <c r="AR18" t="s">
        <v>332</v>
      </c>
      <c r="AS18" t="s">
        <v>333</v>
      </c>
      <c r="AT18" t="s">
        <v>90</v>
      </c>
      <c r="AU18">
        <v>1996</v>
      </c>
      <c r="AV18">
        <v>16</v>
      </c>
      <c r="AW18">
        <v>4</v>
      </c>
      <c r="AX18" t="s">
        <v>74</v>
      </c>
      <c r="AY18" t="s">
        <v>74</v>
      </c>
      <c r="AZ18" t="s">
        <v>74</v>
      </c>
      <c r="BA18" t="s">
        <v>74</v>
      </c>
      <c r="BB18">
        <v>287</v>
      </c>
      <c r="BC18">
        <v>296</v>
      </c>
      <c r="BD18" t="s">
        <v>74</v>
      </c>
      <c r="BE18" t="s">
        <v>348</v>
      </c>
      <c r="BF18" t="str">
        <f>HYPERLINK("http://dx.doi.org/10.1007/BF01245559","http://dx.doi.org/10.1007/BF01245559")</f>
        <v>http://dx.doi.org/10.1007/BF01245559</v>
      </c>
      <c r="BG18" t="s">
        <v>74</v>
      </c>
      <c r="BH18" t="s">
        <v>74</v>
      </c>
      <c r="BI18">
        <v>10</v>
      </c>
      <c r="BJ18" t="s">
        <v>335</v>
      </c>
      <c r="BK18" t="s">
        <v>93</v>
      </c>
      <c r="BL18" t="s">
        <v>336</v>
      </c>
      <c r="BM18" t="s">
        <v>337</v>
      </c>
      <c r="BN18" t="s">
        <v>74</v>
      </c>
      <c r="BO18" t="s">
        <v>74</v>
      </c>
      <c r="BP18" t="s">
        <v>74</v>
      </c>
      <c r="BQ18" t="s">
        <v>74</v>
      </c>
      <c r="BR18" t="s">
        <v>96</v>
      </c>
      <c r="BS18" t="s">
        <v>349</v>
      </c>
      <c r="BT18" t="str">
        <f>HYPERLINK("https%3A%2F%2Fwww.webofscience.com%2Fwos%2Fwoscc%2Ffull-record%2FWOS:A1996VK16900002","View Full Record in Web of Science")</f>
        <v>View Full Record in Web of Science</v>
      </c>
    </row>
    <row r="19" spans="1:72" x14ac:dyDescent="0.15">
      <c r="A19" t="s">
        <v>72</v>
      </c>
      <c r="B19" t="s">
        <v>350</v>
      </c>
      <c r="C19" t="s">
        <v>74</v>
      </c>
      <c r="D19" t="s">
        <v>74</v>
      </c>
      <c r="E19" t="s">
        <v>74</v>
      </c>
      <c r="F19" t="s">
        <v>350</v>
      </c>
      <c r="G19" t="s">
        <v>74</v>
      </c>
      <c r="H19" t="s">
        <v>74</v>
      </c>
      <c r="I19" t="s">
        <v>351</v>
      </c>
      <c r="J19" t="s">
        <v>352</v>
      </c>
      <c r="K19" t="s">
        <v>74</v>
      </c>
      <c r="L19" t="s">
        <v>74</v>
      </c>
      <c r="M19" t="s">
        <v>77</v>
      </c>
      <c r="N19" t="s">
        <v>78</v>
      </c>
      <c r="O19" t="s">
        <v>74</v>
      </c>
      <c r="P19" t="s">
        <v>74</v>
      </c>
      <c r="Q19" t="s">
        <v>74</v>
      </c>
      <c r="R19" t="s">
        <v>74</v>
      </c>
      <c r="S19" t="s">
        <v>74</v>
      </c>
      <c r="T19" t="s">
        <v>74</v>
      </c>
      <c r="U19" t="s">
        <v>353</v>
      </c>
      <c r="V19" t="s">
        <v>354</v>
      </c>
      <c r="W19" t="s">
        <v>355</v>
      </c>
      <c r="X19" t="s">
        <v>356</v>
      </c>
      <c r="Y19" t="s">
        <v>357</v>
      </c>
      <c r="Z19" t="s">
        <v>74</v>
      </c>
      <c r="AA19" t="s">
        <v>74</v>
      </c>
      <c r="AB19" t="s">
        <v>74</v>
      </c>
      <c r="AC19" t="s">
        <v>74</v>
      </c>
      <c r="AD19" t="s">
        <v>74</v>
      </c>
      <c r="AE19" t="s">
        <v>74</v>
      </c>
      <c r="AF19" t="s">
        <v>74</v>
      </c>
      <c r="AG19">
        <v>69</v>
      </c>
      <c r="AH19">
        <v>24</v>
      </c>
      <c r="AI19">
        <v>25</v>
      </c>
      <c r="AJ19">
        <v>0</v>
      </c>
      <c r="AK19">
        <v>3</v>
      </c>
      <c r="AL19" t="s">
        <v>358</v>
      </c>
      <c r="AM19" t="s">
        <v>186</v>
      </c>
      <c r="AN19" t="s">
        <v>359</v>
      </c>
      <c r="AO19" t="s">
        <v>360</v>
      </c>
      <c r="AP19" t="s">
        <v>74</v>
      </c>
      <c r="AQ19" t="s">
        <v>74</v>
      </c>
      <c r="AR19" t="s">
        <v>361</v>
      </c>
      <c r="AS19" t="s">
        <v>362</v>
      </c>
      <c r="AT19" t="s">
        <v>90</v>
      </c>
      <c r="AU19">
        <v>1996</v>
      </c>
      <c r="AV19">
        <v>133</v>
      </c>
      <c r="AW19">
        <v>5</v>
      </c>
      <c r="AX19" t="s">
        <v>74</v>
      </c>
      <c r="AY19" t="s">
        <v>74</v>
      </c>
      <c r="AZ19" t="s">
        <v>74</v>
      </c>
      <c r="BA19" t="s">
        <v>74</v>
      </c>
      <c r="BB19">
        <v>583</v>
      </c>
      <c r="BC19">
        <v>594</v>
      </c>
      <c r="BD19" t="s">
        <v>74</v>
      </c>
      <c r="BE19" t="s">
        <v>363</v>
      </c>
      <c r="BF19" t="str">
        <f>HYPERLINK("http://dx.doi.org/10.1017/S001675680000786X","http://dx.doi.org/10.1017/S001675680000786X")</f>
        <v>http://dx.doi.org/10.1017/S001675680000786X</v>
      </c>
      <c r="BG19" t="s">
        <v>74</v>
      </c>
      <c r="BH19" t="s">
        <v>74</v>
      </c>
      <c r="BI19">
        <v>12</v>
      </c>
      <c r="BJ19" t="s">
        <v>364</v>
      </c>
      <c r="BK19" t="s">
        <v>93</v>
      </c>
      <c r="BL19" t="s">
        <v>365</v>
      </c>
      <c r="BM19" t="s">
        <v>366</v>
      </c>
      <c r="BN19" t="s">
        <v>74</v>
      </c>
      <c r="BO19" t="s">
        <v>74</v>
      </c>
      <c r="BP19" t="s">
        <v>74</v>
      </c>
      <c r="BQ19" t="s">
        <v>74</v>
      </c>
      <c r="BR19" t="s">
        <v>96</v>
      </c>
      <c r="BS19" t="s">
        <v>367</v>
      </c>
      <c r="BT19" t="str">
        <f>HYPERLINK("https%3A%2F%2Fwww.webofscience.com%2Fwos%2Fwoscc%2Ffull-record%2FWOS:A1996VL24700006","View Full Record in Web of Science")</f>
        <v>View Full Record in Web of Science</v>
      </c>
    </row>
    <row r="20" spans="1:72" x14ac:dyDescent="0.15">
      <c r="A20" t="s">
        <v>72</v>
      </c>
      <c r="B20" t="s">
        <v>368</v>
      </c>
      <c r="C20" t="s">
        <v>74</v>
      </c>
      <c r="D20" t="s">
        <v>74</v>
      </c>
      <c r="E20" t="s">
        <v>74</v>
      </c>
      <c r="F20" t="s">
        <v>368</v>
      </c>
      <c r="G20" t="s">
        <v>74</v>
      </c>
      <c r="H20" t="s">
        <v>74</v>
      </c>
      <c r="I20" t="s">
        <v>369</v>
      </c>
      <c r="J20" t="s">
        <v>370</v>
      </c>
      <c r="K20" t="s">
        <v>74</v>
      </c>
      <c r="L20" t="s">
        <v>74</v>
      </c>
      <c r="M20" t="s">
        <v>77</v>
      </c>
      <c r="N20" t="s">
        <v>371</v>
      </c>
      <c r="O20" t="s">
        <v>74</v>
      </c>
      <c r="P20" t="s">
        <v>74</v>
      </c>
      <c r="Q20" t="s">
        <v>74</v>
      </c>
      <c r="R20" t="s">
        <v>74</v>
      </c>
      <c r="S20" t="s">
        <v>74</v>
      </c>
      <c r="T20" t="s">
        <v>372</v>
      </c>
      <c r="U20" t="s">
        <v>373</v>
      </c>
      <c r="V20" t="s">
        <v>374</v>
      </c>
      <c r="W20" t="s">
        <v>375</v>
      </c>
      <c r="X20" t="s">
        <v>376</v>
      </c>
      <c r="Y20" t="s">
        <v>377</v>
      </c>
      <c r="Z20" t="s">
        <v>74</v>
      </c>
      <c r="AA20" t="s">
        <v>74</v>
      </c>
      <c r="AB20" t="s">
        <v>74</v>
      </c>
      <c r="AC20" t="s">
        <v>74</v>
      </c>
      <c r="AD20" t="s">
        <v>74</v>
      </c>
      <c r="AE20" t="s">
        <v>74</v>
      </c>
      <c r="AF20" t="s">
        <v>74</v>
      </c>
      <c r="AG20">
        <v>210</v>
      </c>
      <c r="AH20">
        <v>89</v>
      </c>
      <c r="AI20">
        <v>92</v>
      </c>
      <c r="AJ20">
        <v>3</v>
      </c>
      <c r="AK20">
        <v>85</v>
      </c>
      <c r="AL20" t="s">
        <v>116</v>
      </c>
      <c r="AM20" t="s">
        <v>186</v>
      </c>
      <c r="AN20" t="s">
        <v>378</v>
      </c>
      <c r="AO20" t="s">
        <v>379</v>
      </c>
      <c r="AP20" t="s">
        <v>74</v>
      </c>
      <c r="AQ20" t="s">
        <v>74</v>
      </c>
      <c r="AR20" t="s">
        <v>380</v>
      </c>
      <c r="AS20" t="s">
        <v>381</v>
      </c>
      <c r="AT20" t="s">
        <v>90</v>
      </c>
      <c r="AU20">
        <v>1996</v>
      </c>
      <c r="AV20">
        <v>85</v>
      </c>
      <c r="AW20">
        <v>3</v>
      </c>
      <c r="AX20" t="s">
        <v>74</v>
      </c>
      <c r="AY20" t="s">
        <v>74</v>
      </c>
      <c r="AZ20" t="s">
        <v>74</v>
      </c>
      <c r="BA20" t="s">
        <v>74</v>
      </c>
      <c r="BB20">
        <v>409</v>
      </c>
      <c r="BC20">
        <v>437</v>
      </c>
      <c r="BD20" t="s">
        <v>74</v>
      </c>
      <c r="BE20" t="s">
        <v>382</v>
      </c>
      <c r="BF20" t="str">
        <f>HYPERLINK("http://dx.doi.org/10.1007/BF02369000","http://dx.doi.org/10.1007/BF02369000")</f>
        <v>http://dx.doi.org/10.1007/BF02369000</v>
      </c>
      <c r="BG20" t="s">
        <v>74</v>
      </c>
      <c r="BH20" t="s">
        <v>74</v>
      </c>
      <c r="BI20">
        <v>29</v>
      </c>
      <c r="BJ20" t="s">
        <v>364</v>
      </c>
      <c r="BK20" t="s">
        <v>93</v>
      </c>
      <c r="BL20" t="s">
        <v>365</v>
      </c>
      <c r="BM20" t="s">
        <v>383</v>
      </c>
      <c r="BN20" t="s">
        <v>74</v>
      </c>
      <c r="BO20" t="s">
        <v>74</v>
      </c>
      <c r="BP20" t="s">
        <v>74</v>
      </c>
      <c r="BQ20" t="s">
        <v>74</v>
      </c>
      <c r="BR20" t="s">
        <v>96</v>
      </c>
      <c r="BS20" t="s">
        <v>384</v>
      </c>
      <c r="BT20" t="str">
        <f>HYPERLINK("https%3A%2F%2Fwww.webofscience.com%2Fwos%2Fwoscc%2Ffull-record%2FWOS:A1996VL05100004","View Full Record in Web of Science")</f>
        <v>View Full Record in Web of Science</v>
      </c>
    </row>
    <row r="21" spans="1:72" x14ac:dyDescent="0.15">
      <c r="A21" t="s">
        <v>72</v>
      </c>
      <c r="B21" t="s">
        <v>385</v>
      </c>
      <c r="C21" t="s">
        <v>74</v>
      </c>
      <c r="D21" t="s">
        <v>74</v>
      </c>
      <c r="E21" t="s">
        <v>74</v>
      </c>
      <c r="F21" t="s">
        <v>385</v>
      </c>
      <c r="G21" t="s">
        <v>74</v>
      </c>
      <c r="H21" t="s">
        <v>74</v>
      </c>
      <c r="I21" t="s">
        <v>386</v>
      </c>
      <c r="J21" t="s">
        <v>370</v>
      </c>
      <c r="K21" t="s">
        <v>74</v>
      </c>
      <c r="L21" t="s">
        <v>74</v>
      </c>
      <c r="M21" t="s">
        <v>77</v>
      </c>
      <c r="N21" t="s">
        <v>78</v>
      </c>
      <c r="O21" t="s">
        <v>74</v>
      </c>
      <c r="P21" t="s">
        <v>74</v>
      </c>
      <c r="Q21" t="s">
        <v>74</v>
      </c>
      <c r="R21" t="s">
        <v>74</v>
      </c>
      <c r="S21" t="s">
        <v>74</v>
      </c>
      <c r="T21" t="s">
        <v>387</v>
      </c>
      <c r="U21" t="s">
        <v>388</v>
      </c>
      <c r="V21" t="s">
        <v>389</v>
      </c>
      <c r="W21" t="s">
        <v>390</v>
      </c>
      <c r="X21" t="s">
        <v>391</v>
      </c>
      <c r="Y21" t="s">
        <v>392</v>
      </c>
      <c r="Z21" t="s">
        <v>74</v>
      </c>
      <c r="AA21" t="s">
        <v>393</v>
      </c>
      <c r="AB21" t="s">
        <v>394</v>
      </c>
      <c r="AC21" t="s">
        <v>74</v>
      </c>
      <c r="AD21" t="s">
        <v>74</v>
      </c>
      <c r="AE21" t="s">
        <v>74</v>
      </c>
      <c r="AF21" t="s">
        <v>74</v>
      </c>
      <c r="AG21">
        <v>67</v>
      </c>
      <c r="AH21">
        <v>34</v>
      </c>
      <c r="AI21">
        <v>36</v>
      </c>
      <c r="AJ21">
        <v>0</v>
      </c>
      <c r="AK21">
        <v>13</v>
      </c>
      <c r="AL21" t="s">
        <v>116</v>
      </c>
      <c r="AM21" t="s">
        <v>186</v>
      </c>
      <c r="AN21" t="s">
        <v>292</v>
      </c>
      <c r="AO21" t="s">
        <v>379</v>
      </c>
      <c r="AP21" t="s">
        <v>74</v>
      </c>
      <c r="AQ21" t="s">
        <v>74</v>
      </c>
      <c r="AR21" t="s">
        <v>380</v>
      </c>
      <c r="AS21" t="s">
        <v>381</v>
      </c>
      <c r="AT21" t="s">
        <v>90</v>
      </c>
      <c r="AU21">
        <v>1996</v>
      </c>
      <c r="AV21">
        <v>85</v>
      </c>
      <c r="AW21">
        <v>3</v>
      </c>
      <c r="AX21" t="s">
        <v>74</v>
      </c>
      <c r="AY21" t="s">
        <v>74</v>
      </c>
      <c r="AZ21" t="s">
        <v>74</v>
      </c>
      <c r="BA21" t="s">
        <v>74</v>
      </c>
      <c r="BB21">
        <v>438</v>
      </c>
      <c r="BC21">
        <v>451</v>
      </c>
      <c r="BD21" t="s">
        <v>74</v>
      </c>
      <c r="BE21" t="s">
        <v>74</v>
      </c>
      <c r="BF21" t="s">
        <v>74</v>
      </c>
      <c r="BG21" t="s">
        <v>74</v>
      </c>
      <c r="BH21" t="s">
        <v>74</v>
      </c>
      <c r="BI21">
        <v>14</v>
      </c>
      <c r="BJ21" t="s">
        <v>364</v>
      </c>
      <c r="BK21" t="s">
        <v>93</v>
      </c>
      <c r="BL21" t="s">
        <v>365</v>
      </c>
      <c r="BM21" t="s">
        <v>383</v>
      </c>
      <c r="BN21" t="s">
        <v>74</v>
      </c>
      <c r="BO21" t="s">
        <v>74</v>
      </c>
      <c r="BP21" t="s">
        <v>74</v>
      </c>
      <c r="BQ21" t="s">
        <v>74</v>
      </c>
      <c r="BR21" t="s">
        <v>96</v>
      </c>
      <c r="BS21" t="s">
        <v>395</v>
      </c>
      <c r="BT21" t="str">
        <f>HYPERLINK("https%3A%2F%2Fwww.webofscience.com%2Fwos%2Fwoscc%2Ffull-record%2FWOS:A1996VL05100005","View Full Record in Web of Science")</f>
        <v>View Full Record in Web of Science</v>
      </c>
    </row>
    <row r="22" spans="1:72" x14ac:dyDescent="0.15">
      <c r="A22" t="s">
        <v>72</v>
      </c>
      <c r="B22" t="s">
        <v>396</v>
      </c>
      <c r="C22" t="s">
        <v>74</v>
      </c>
      <c r="D22" t="s">
        <v>74</v>
      </c>
      <c r="E22" t="s">
        <v>74</v>
      </c>
      <c r="F22" t="s">
        <v>396</v>
      </c>
      <c r="G22" t="s">
        <v>74</v>
      </c>
      <c r="H22" t="s">
        <v>74</v>
      </c>
      <c r="I22" t="s">
        <v>397</v>
      </c>
      <c r="J22" t="s">
        <v>370</v>
      </c>
      <c r="K22" t="s">
        <v>74</v>
      </c>
      <c r="L22" t="s">
        <v>74</v>
      </c>
      <c r="M22" t="s">
        <v>77</v>
      </c>
      <c r="N22" t="s">
        <v>78</v>
      </c>
      <c r="O22" t="s">
        <v>74</v>
      </c>
      <c r="P22" t="s">
        <v>74</v>
      </c>
      <c r="Q22" t="s">
        <v>74</v>
      </c>
      <c r="R22" t="s">
        <v>74</v>
      </c>
      <c r="S22" t="s">
        <v>74</v>
      </c>
      <c r="T22" t="s">
        <v>398</v>
      </c>
      <c r="U22" t="s">
        <v>399</v>
      </c>
      <c r="V22" t="s">
        <v>400</v>
      </c>
      <c r="W22" t="s">
        <v>401</v>
      </c>
      <c r="X22" t="s">
        <v>402</v>
      </c>
      <c r="Y22" t="s">
        <v>74</v>
      </c>
      <c r="Z22" t="s">
        <v>74</v>
      </c>
      <c r="AA22" t="s">
        <v>74</v>
      </c>
      <c r="AB22" t="s">
        <v>403</v>
      </c>
      <c r="AC22" t="s">
        <v>74</v>
      </c>
      <c r="AD22" t="s">
        <v>74</v>
      </c>
      <c r="AE22" t="s">
        <v>74</v>
      </c>
      <c r="AF22" t="s">
        <v>74</v>
      </c>
      <c r="AG22">
        <v>39</v>
      </c>
      <c r="AH22">
        <v>56</v>
      </c>
      <c r="AI22">
        <v>57</v>
      </c>
      <c r="AJ22">
        <v>0</v>
      </c>
      <c r="AK22">
        <v>8</v>
      </c>
      <c r="AL22" t="s">
        <v>185</v>
      </c>
      <c r="AM22" t="s">
        <v>186</v>
      </c>
      <c r="AN22" t="s">
        <v>187</v>
      </c>
      <c r="AO22" t="s">
        <v>379</v>
      </c>
      <c r="AP22" t="s">
        <v>74</v>
      </c>
      <c r="AQ22" t="s">
        <v>74</v>
      </c>
      <c r="AR22" t="s">
        <v>380</v>
      </c>
      <c r="AS22" t="s">
        <v>381</v>
      </c>
      <c r="AT22" t="s">
        <v>90</v>
      </c>
      <c r="AU22">
        <v>1996</v>
      </c>
      <c r="AV22">
        <v>85</v>
      </c>
      <c r="AW22">
        <v>3</v>
      </c>
      <c r="AX22" t="s">
        <v>74</v>
      </c>
      <c r="AY22" t="s">
        <v>74</v>
      </c>
      <c r="AZ22" t="s">
        <v>74</v>
      </c>
      <c r="BA22" t="s">
        <v>74</v>
      </c>
      <c r="BB22">
        <v>554</v>
      </c>
      <c r="BC22">
        <v>566</v>
      </c>
      <c r="BD22" t="s">
        <v>74</v>
      </c>
      <c r="BE22" t="s">
        <v>404</v>
      </c>
      <c r="BF22" t="str">
        <f>HYPERLINK("http://dx.doi.org/10.1007/s005310050096","http://dx.doi.org/10.1007/s005310050096")</f>
        <v>http://dx.doi.org/10.1007/s005310050096</v>
      </c>
      <c r="BG22" t="s">
        <v>74</v>
      </c>
      <c r="BH22" t="s">
        <v>74</v>
      </c>
      <c r="BI22">
        <v>13</v>
      </c>
      <c r="BJ22" t="s">
        <v>364</v>
      </c>
      <c r="BK22" t="s">
        <v>93</v>
      </c>
      <c r="BL22" t="s">
        <v>365</v>
      </c>
      <c r="BM22" t="s">
        <v>383</v>
      </c>
      <c r="BN22" t="s">
        <v>74</v>
      </c>
      <c r="BO22" t="s">
        <v>74</v>
      </c>
      <c r="BP22" t="s">
        <v>74</v>
      </c>
      <c r="BQ22" t="s">
        <v>74</v>
      </c>
      <c r="BR22" t="s">
        <v>96</v>
      </c>
      <c r="BS22" t="s">
        <v>405</v>
      </c>
      <c r="BT22" t="str">
        <f>HYPERLINK("https%3A%2F%2Fwww.webofscience.com%2Fwos%2Fwoscc%2Ffull-record%2FWOS:A1996VL05100014","View Full Record in Web of Science")</f>
        <v>View Full Record in Web of Science</v>
      </c>
    </row>
    <row r="23" spans="1:72" x14ac:dyDescent="0.15">
      <c r="A23" t="s">
        <v>72</v>
      </c>
      <c r="B23" t="s">
        <v>251</v>
      </c>
      <c r="C23" t="s">
        <v>74</v>
      </c>
      <c r="D23" t="s">
        <v>74</v>
      </c>
      <c r="E23" t="s">
        <v>74</v>
      </c>
      <c r="F23" t="s">
        <v>251</v>
      </c>
      <c r="G23" t="s">
        <v>74</v>
      </c>
      <c r="H23" t="s">
        <v>74</v>
      </c>
      <c r="I23" t="s">
        <v>406</v>
      </c>
      <c r="J23" t="s">
        <v>407</v>
      </c>
      <c r="K23" t="s">
        <v>74</v>
      </c>
      <c r="L23" t="s">
        <v>74</v>
      </c>
      <c r="M23" t="s">
        <v>77</v>
      </c>
      <c r="N23" t="s">
        <v>78</v>
      </c>
      <c r="O23" t="s">
        <v>74</v>
      </c>
      <c r="P23" t="s">
        <v>74</v>
      </c>
      <c r="Q23" t="s">
        <v>74</v>
      </c>
      <c r="R23" t="s">
        <v>74</v>
      </c>
      <c r="S23" t="s">
        <v>74</v>
      </c>
      <c r="T23" t="s">
        <v>74</v>
      </c>
      <c r="U23" t="s">
        <v>408</v>
      </c>
      <c r="V23" t="s">
        <v>409</v>
      </c>
      <c r="W23" t="s">
        <v>410</v>
      </c>
      <c r="X23" t="s">
        <v>411</v>
      </c>
      <c r="Y23" t="s">
        <v>412</v>
      </c>
      <c r="Z23" t="s">
        <v>74</v>
      </c>
      <c r="AA23" t="s">
        <v>74</v>
      </c>
      <c r="AB23" t="s">
        <v>260</v>
      </c>
      <c r="AC23" t="s">
        <v>74</v>
      </c>
      <c r="AD23" t="s">
        <v>74</v>
      </c>
      <c r="AE23" t="s">
        <v>74</v>
      </c>
      <c r="AF23" t="s">
        <v>74</v>
      </c>
      <c r="AG23">
        <v>48</v>
      </c>
      <c r="AH23">
        <v>13</v>
      </c>
      <c r="AI23">
        <v>13</v>
      </c>
      <c r="AJ23">
        <v>0</v>
      </c>
      <c r="AK23">
        <v>3</v>
      </c>
      <c r="AL23" t="s">
        <v>413</v>
      </c>
      <c r="AM23" t="s">
        <v>414</v>
      </c>
      <c r="AN23" t="s">
        <v>415</v>
      </c>
      <c r="AO23" t="s">
        <v>416</v>
      </c>
      <c r="AP23" t="s">
        <v>74</v>
      </c>
      <c r="AQ23" t="s">
        <v>74</v>
      </c>
      <c r="AR23" t="s">
        <v>407</v>
      </c>
      <c r="AS23" t="s">
        <v>365</v>
      </c>
      <c r="AT23" t="s">
        <v>90</v>
      </c>
      <c r="AU23">
        <v>1996</v>
      </c>
      <c r="AV23">
        <v>24</v>
      </c>
      <c r="AW23">
        <v>9</v>
      </c>
      <c r="AX23" t="s">
        <v>74</v>
      </c>
      <c r="AY23" t="s">
        <v>74</v>
      </c>
      <c r="AZ23" t="s">
        <v>74</v>
      </c>
      <c r="BA23" t="s">
        <v>74</v>
      </c>
      <c r="BB23">
        <v>803</v>
      </c>
      <c r="BC23">
        <v>806</v>
      </c>
      <c r="BD23" t="s">
        <v>74</v>
      </c>
      <c r="BE23" t="s">
        <v>417</v>
      </c>
      <c r="BF23" t="str">
        <f>HYPERLINK("http://dx.doi.org/10.1130/0091-7613(1996)024&lt;0803:LLOTBF&gt;2.3.CO;2","http://dx.doi.org/10.1130/0091-7613(1996)024&lt;0803:LLOTBF&gt;2.3.CO;2")</f>
        <v>http://dx.doi.org/10.1130/0091-7613(1996)024&lt;0803:LLOTBF&gt;2.3.CO;2</v>
      </c>
      <c r="BG23" t="s">
        <v>74</v>
      </c>
      <c r="BH23" t="s">
        <v>74</v>
      </c>
      <c r="BI23">
        <v>4</v>
      </c>
      <c r="BJ23" t="s">
        <v>365</v>
      </c>
      <c r="BK23" t="s">
        <v>93</v>
      </c>
      <c r="BL23" t="s">
        <v>365</v>
      </c>
      <c r="BM23" t="s">
        <v>418</v>
      </c>
      <c r="BN23" t="s">
        <v>74</v>
      </c>
      <c r="BO23" t="s">
        <v>74</v>
      </c>
      <c r="BP23" t="s">
        <v>74</v>
      </c>
      <c r="BQ23" t="s">
        <v>74</v>
      </c>
      <c r="BR23" t="s">
        <v>96</v>
      </c>
      <c r="BS23" t="s">
        <v>419</v>
      </c>
      <c r="BT23" t="str">
        <f>HYPERLINK("https%3A%2F%2Fwww.webofscience.com%2Fwos%2Fwoscc%2Ffull-record%2FWOS:A1996VG00200009","View Full Record in Web of Science")</f>
        <v>View Full Record in Web of Science</v>
      </c>
    </row>
    <row r="24" spans="1:72" x14ac:dyDescent="0.15">
      <c r="A24" t="s">
        <v>72</v>
      </c>
      <c r="B24" t="s">
        <v>420</v>
      </c>
      <c r="C24" t="s">
        <v>74</v>
      </c>
      <c r="D24" t="s">
        <v>74</v>
      </c>
      <c r="E24" t="s">
        <v>74</v>
      </c>
      <c r="F24" t="s">
        <v>420</v>
      </c>
      <c r="G24" t="s">
        <v>74</v>
      </c>
      <c r="H24" t="s">
        <v>74</v>
      </c>
      <c r="I24" t="s">
        <v>421</v>
      </c>
      <c r="J24" t="s">
        <v>422</v>
      </c>
      <c r="K24" t="s">
        <v>74</v>
      </c>
      <c r="L24" t="s">
        <v>74</v>
      </c>
      <c r="M24" t="s">
        <v>229</v>
      </c>
      <c r="N24" t="s">
        <v>78</v>
      </c>
      <c r="O24" t="s">
        <v>74</v>
      </c>
      <c r="P24" t="s">
        <v>74</v>
      </c>
      <c r="Q24" t="s">
        <v>74</v>
      </c>
      <c r="R24" t="s">
        <v>74</v>
      </c>
      <c r="S24" t="s">
        <v>74</v>
      </c>
      <c r="T24" t="s">
        <v>74</v>
      </c>
      <c r="U24" t="s">
        <v>423</v>
      </c>
      <c r="V24" t="s">
        <v>74</v>
      </c>
      <c r="W24" t="s">
        <v>74</v>
      </c>
      <c r="X24" t="s">
        <v>74</v>
      </c>
      <c r="Y24" t="s">
        <v>424</v>
      </c>
      <c r="Z24" t="s">
        <v>74</v>
      </c>
      <c r="AA24" t="s">
        <v>74</v>
      </c>
      <c r="AB24" t="s">
        <v>74</v>
      </c>
      <c r="AC24" t="s">
        <v>74</v>
      </c>
      <c r="AD24" t="s">
        <v>74</v>
      </c>
      <c r="AE24" t="s">
        <v>74</v>
      </c>
      <c r="AF24" t="s">
        <v>74</v>
      </c>
      <c r="AG24">
        <v>8</v>
      </c>
      <c r="AH24">
        <v>0</v>
      </c>
      <c r="AI24">
        <v>0</v>
      </c>
      <c r="AJ24">
        <v>0</v>
      </c>
      <c r="AK24">
        <v>0</v>
      </c>
      <c r="AL24" t="s">
        <v>231</v>
      </c>
      <c r="AM24" t="s">
        <v>232</v>
      </c>
      <c r="AN24" t="s">
        <v>233</v>
      </c>
      <c r="AO24" t="s">
        <v>425</v>
      </c>
      <c r="AP24" t="s">
        <v>74</v>
      </c>
      <c r="AQ24" t="s">
        <v>74</v>
      </c>
      <c r="AR24" t="s">
        <v>426</v>
      </c>
      <c r="AS24" t="s">
        <v>427</v>
      </c>
      <c r="AT24" t="s">
        <v>428</v>
      </c>
      <c r="AU24">
        <v>1996</v>
      </c>
      <c r="AV24">
        <v>36</v>
      </c>
      <c r="AW24">
        <v>5</v>
      </c>
      <c r="AX24" t="s">
        <v>74</v>
      </c>
      <c r="AY24" t="s">
        <v>74</v>
      </c>
      <c r="AZ24" t="s">
        <v>74</v>
      </c>
      <c r="BA24" t="s">
        <v>74</v>
      </c>
      <c r="BB24">
        <v>162</v>
      </c>
      <c r="BC24">
        <v>166</v>
      </c>
      <c r="BD24" t="s">
        <v>74</v>
      </c>
      <c r="BE24" t="s">
        <v>74</v>
      </c>
      <c r="BF24" t="s">
        <v>74</v>
      </c>
      <c r="BG24" t="s">
        <v>74</v>
      </c>
      <c r="BH24" t="s">
        <v>74</v>
      </c>
      <c r="BI24">
        <v>5</v>
      </c>
      <c r="BJ24" t="s">
        <v>270</v>
      </c>
      <c r="BK24" t="s">
        <v>93</v>
      </c>
      <c r="BL24" t="s">
        <v>270</v>
      </c>
      <c r="BM24" t="s">
        <v>429</v>
      </c>
      <c r="BN24" t="s">
        <v>74</v>
      </c>
      <c r="BO24" t="s">
        <v>74</v>
      </c>
      <c r="BP24" t="s">
        <v>74</v>
      </c>
      <c r="BQ24" t="s">
        <v>74</v>
      </c>
      <c r="BR24" t="s">
        <v>96</v>
      </c>
      <c r="BS24" t="s">
        <v>430</v>
      </c>
      <c r="BT24" t="str">
        <f>HYPERLINK("https%3A%2F%2Fwww.webofscience.com%2Fwos%2Fwoscc%2Ffull-record%2FWOS:A1996WL25400023","View Full Record in Web of Science")</f>
        <v>View Full Record in Web of Science</v>
      </c>
    </row>
    <row r="25" spans="1:72" x14ac:dyDescent="0.15">
      <c r="A25" t="s">
        <v>72</v>
      </c>
      <c r="B25" t="s">
        <v>431</v>
      </c>
      <c r="C25" t="s">
        <v>74</v>
      </c>
      <c r="D25" t="s">
        <v>74</v>
      </c>
      <c r="E25" t="s">
        <v>74</v>
      </c>
      <c r="F25" t="s">
        <v>431</v>
      </c>
      <c r="G25" t="s">
        <v>74</v>
      </c>
      <c r="H25" t="s">
        <v>74</v>
      </c>
      <c r="I25" t="s">
        <v>432</v>
      </c>
      <c r="J25" t="s">
        <v>433</v>
      </c>
      <c r="K25" t="s">
        <v>74</v>
      </c>
      <c r="L25" t="s">
        <v>74</v>
      </c>
      <c r="M25" t="s">
        <v>77</v>
      </c>
      <c r="N25" t="s">
        <v>434</v>
      </c>
      <c r="O25" t="s">
        <v>74</v>
      </c>
      <c r="P25" t="s">
        <v>74</v>
      </c>
      <c r="Q25" t="s">
        <v>74</v>
      </c>
      <c r="R25" t="s">
        <v>74</v>
      </c>
      <c r="S25" t="s">
        <v>74</v>
      </c>
      <c r="T25" t="s">
        <v>74</v>
      </c>
      <c r="U25" t="s">
        <v>74</v>
      </c>
      <c r="V25" t="s">
        <v>74</v>
      </c>
      <c r="W25" t="s">
        <v>74</v>
      </c>
      <c r="X25" t="s">
        <v>74</v>
      </c>
      <c r="Y25" t="s">
        <v>74</v>
      </c>
      <c r="Z25" t="s">
        <v>74</v>
      </c>
      <c r="AA25" t="s">
        <v>74</v>
      </c>
      <c r="AB25" t="s">
        <v>74</v>
      </c>
      <c r="AC25" t="s">
        <v>74</v>
      </c>
      <c r="AD25" t="s">
        <v>74</v>
      </c>
      <c r="AE25" t="s">
        <v>74</v>
      </c>
      <c r="AF25" t="s">
        <v>74</v>
      </c>
      <c r="AG25">
        <v>3</v>
      </c>
      <c r="AH25">
        <v>0</v>
      </c>
      <c r="AI25">
        <v>0</v>
      </c>
      <c r="AJ25">
        <v>0</v>
      </c>
      <c r="AK25">
        <v>0</v>
      </c>
      <c r="AL25" t="s">
        <v>435</v>
      </c>
      <c r="AM25" t="s">
        <v>436</v>
      </c>
      <c r="AN25" t="s">
        <v>437</v>
      </c>
      <c r="AO25" t="s">
        <v>438</v>
      </c>
      <c r="AP25" t="s">
        <v>74</v>
      </c>
      <c r="AQ25" t="s">
        <v>74</v>
      </c>
      <c r="AR25" t="s">
        <v>439</v>
      </c>
      <c r="AS25" t="s">
        <v>440</v>
      </c>
      <c r="AT25" t="s">
        <v>90</v>
      </c>
      <c r="AU25">
        <v>1996</v>
      </c>
      <c r="AV25">
        <v>21</v>
      </c>
      <c r="AW25">
        <v>3</v>
      </c>
      <c r="AX25" t="s">
        <v>74</v>
      </c>
      <c r="AY25" t="s">
        <v>74</v>
      </c>
      <c r="AZ25" t="s">
        <v>74</v>
      </c>
      <c r="BA25" t="s">
        <v>74</v>
      </c>
      <c r="BB25">
        <v>177</v>
      </c>
      <c r="BC25">
        <v>180</v>
      </c>
      <c r="BD25" t="s">
        <v>74</v>
      </c>
      <c r="BE25" t="s">
        <v>74</v>
      </c>
      <c r="BF25" t="s">
        <v>74</v>
      </c>
      <c r="BG25" t="s">
        <v>74</v>
      </c>
      <c r="BH25" t="s">
        <v>74</v>
      </c>
      <c r="BI25">
        <v>4</v>
      </c>
      <c r="BJ25" t="s">
        <v>441</v>
      </c>
      <c r="BK25" t="s">
        <v>442</v>
      </c>
      <c r="BL25" t="s">
        <v>443</v>
      </c>
      <c r="BM25" t="s">
        <v>444</v>
      </c>
      <c r="BN25" t="s">
        <v>74</v>
      </c>
      <c r="BO25" t="s">
        <v>74</v>
      </c>
      <c r="BP25" t="s">
        <v>74</v>
      </c>
      <c r="BQ25" t="s">
        <v>74</v>
      </c>
      <c r="BR25" t="s">
        <v>96</v>
      </c>
      <c r="BS25" t="s">
        <v>445</v>
      </c>
      <c r="BT25" t="str">
        <f>HYPERLINK("https%3A%2F%2Fwww.webofscience.com%2Fwos%2Fwoscc%2Ffull-record%2FWOS:A1996VR17700001","View Full Record in Web of Science")</f>
        <v>View Full Record in Web of Science</v>
      </c>
    </row>
    <row r="26" spans="1:72" x14ac:dyDescent="0.15">
      <c r="A26" t="s">
        <v>72</v>
      </c>
      <c r="B26" t="s">
        <v>446</v>
      </c>
      <c r="C26" t="s">
        <v>74</v>
      </c>
      <c r="D26" t="s">
        <v>74</v>
      </c>
      <c r="E26" t="s">
        <v>74</v>
      </c>
      <c r="F26" t="s">
        <v>446</v>
      </c>
      <c r="G26" t="s">
        <v>74</v>
      </c>
      <c r="H26" t="s">
        <v>74</v>
      </c>
      <c r="I26" t="s">
        <v>447</v>
      </c>
      <c r="J26" t="s">
        <v>433</v>
      </c>
      <c r="K26" t="s">
        <v>74</v>
      </c>
      <c r="L26" t="s">
        <v>74</v>
      </c>
      <c r="M26" t="s">
        <v>77</v>
      </c>
      <c r="N26" t="s">
        <v>448</v>
      </c>
      <c r="O26" t="s">
        <v>74</v>
      </c>
      <c r="P26" t="s">
        <v>74</v>
      </c>
      <c r="Q26" t="s">
        <v>74</v>
      </c>
      <c r="R26" t="s">
        <v>74</v>
      </c>
      <c r="S26" t="s">
        <v>74</v>
      </c>
      <c r="T26" t="s">
        <v>74</v>
      </c>
      <c r="U26" t="s">
        <v>74</v>
      </c>
      <c r="V26" t="s">
        <v>74</v>
      </c>
      <c r="W26" t="s">
        <v>74</v>
      </c>
      <c r="X26" t="s">
        <v>74</v>
      </c>
      <c r="Y26" t="s">
        <v>74</v>
      </c>
      <c r="Z26" t="s">
        <v>74</v>
      </c>
      <c r="AA26" t="s">
        <v>74</v>
      </c>
      <c r="AB26" t="s">
        <v>74</v>
      </c>
      <c r="AC26" t="s">
        <v>74</v>
      </c>
      <c r="AD26" t="s">
        <v>74</v>
      </c>
      <c r="AE26" t="s">
        <v>74</v>
      </c>
      <c r="AF26" t="s">
        <v>74</v>
      </c>
      <c r="AG26">
        <v>1</v>
      </c>
      <c r="AH26">
        <v>0</v>
      </c>
      <c r="AI26">
        <v>0</v>
      </c>
      <c r="AJ26">
        <v>0</v>
      </c>
      <c r="AK26">
        <v>0</v>
      </c>
      <c r="AL26" t="s">
        <v>435</v>
      </c>
      <c r="AM26" t="s">
        <v>436</v>
      </c>
      <c r="AN26" t="s">
        <v>437</v>
      </c>
      <c r="AO26" t="s">
        <v>438</v>
      </c>
      <c r="AP26" t="s">
        <v>74</v>
      </c>
      <c r="AQ26" t="s">
        <v>74</v>
      </c>
      <c r="AR26" t="s">
        <v>439</v>
      </c>
      <c r="AS26" t="s">
        <v>440</v>
      </c>
      <c r="AT26" t="s">
        <v>90</v>
      </c>
      <c r="AU26">
        <v>1996</v>
      </c>
      <c r="AV26">
        <v>21</v>
      </c>
      <c r="AW26">
        <v>3</v>
      </c>
      <c r="AX26" t="s">
        <v>74</v>
      </c>
      <c r="AY26" t="s">
        <v>74</v>
      </c>
      <c r="AZ26" t="s">
        <v>74</v>
      </c>
      <c r="BA26" t="s">
        <v>74</v>
      </c>
      <c r="BB26">
        <v>261</v>
      </c>
      <c r="BC26">
        <v>262</v>
      </c>
      <c r="BD26" t="s">
        <v>74</v>
      </c>
      <c r="BE26" t="s">
        <v>74</v>
      </c>
      <c r="BF26" t="s">
        <v>74</v>
      </c>
      <c r="BG26" t="s">
        <v>74</v>
      </c>
      <c r="BH26" t="s">
        <v>74</v>
      </c>
      <c r="BI26">
        <v>2</v>
      </c>
      <c r="BJ26" t="s">
        <v>441</v>
      </c>
      <c r="BK26" t="s">
        <v>442</v>
      </c>
      <c r="BL26" t="s">
        <v>443</v>
      </c>
      <c r="BM26" t="s">
        <v>444</v>
      </c>
      <c r="BN26" t="s">
        <v>74</v>
      </c>
      <c r="BO26" t="s">
        <v>74</v>
      </c>
      <c r="BP26" t="s">
        <v>74</v>
      </c>
      <c r="BQ26" t="s">
        <v>74</v>
      </c>
      <c r="BR26" t="s">
        <v>96</v>
      </c>
      <c r="BS26" t="s">
        <v>449</v>
      </c>
      <c r="BT26" t="str">
        <f>HYPERLINK("https%3A%2F%2Fwww.webofscience.com%2Fwos%2Fwoscc%2Ffull-record%2FWOS:A1996VR17700017","View Full Record in Web of Science")</f>
        <v>View Full Record in Web of Science</v>
      </c>
    </row>
    <row r="27" spans="1:72" x14ac:dyDescent="0.15">
      <c r="A27" t="s">
        <v>72</v>
      </c>
      <c r="B27" t="s">
        <v>450</v>
      </c>
      <c r="C27" t="s">
        <v>74</v>
      </c>
      <c r="D27" t="s">
        <v>74</v>
      </c>
      <c r="E27" t="s">
        <v>74</v>
      </c>
      <c r="F27" t="s">
        <v>450</v>
      </c>
      <c r="G27" t="s">
        <v>74</v>
      </c>
      <c r="H27" t="s">
        <v>74</v>
      </c>
      <c r="I27" t="s">
        <v>451</v>
      </c>
      <c r="J27" t="s">
        <v>452</v>
      </c>
      <c r="K27" t="s">
        <v>74</v>
      </c>
      <c r="L27" t="s">
        <v>74</v>
      </c>
      <c r="M27" t="s">
        <v>229</v>
      </c>
      <c r="N27" t="s">
        <v>78</v>
      </c>
      <c r="O27" t="s">
        <v>74</v>
      </c>
      <c r="P27" t="s">
        <v>74</v>
      </c>
      <c r="Q27" t="s">
        <v>74</v>
      </c>
      <c r="R27" t="s">
        <v>74</v>
      </c>
      <c r="S27" t="s">
        <v>74</v>
      </c>
      <c r="T27" t="s">
        <v>74</v>
      </c>
      <c r="U27" t="s">
        <v>453</v>
      </c>
      <c r="V27" t="s">
        <v>454</v>
      </c>
      <c r="W27" t="s">
        <v>74</v>
      </c>
      <c r="X27" t="s">
        <v>74</v>
      </c>
      <c r="Y27" t="s">
        <v>455</v>
      </c>
      <c r="Z27" t="s">
        <v>74</v>
      </c>
      <c r="AA27" t="s">
        <v>456</v>
      </c>
      <c r="AB27" t="s">
        <v>457</v>
      </c>
      <c r="AC27" t="s">
        <v>74</v>
      </c>
      <c r="AD27" t="s">
        <v>74</v>
      </c>
      <c r="AE27" t="s">
        <v>74</v>
      </c>
      <c r="AF27" t="s">
        <v>74</v>
      </c>
      <c r="AG27">
        <v>28</v>
      </c>
      <c r="AH27">
        <v>2</v>
      </c>
      <c r="AI27">
        <v>2</v>
      </c>
      <c r="AJ27">
        <v>0</v>
      </c>
      <c r="AK27">
        <v>0</v>
      </c>
      <c r="AL27" t="s">
        <v>231</v>
      </c>
      <c r="AM27" t="s">
        <v>232</v>
      </c>
      <c r="AN27" t="s">
        <v>233</v>
      </c>
      <c r="AO27" t="s">
        <v>458</v>
      </c>
      <c r="AP27" t="s">
        <v>74</v>
      </c>
      <c r="AQ27" t="s">
        <v>74</v>
      </c>
      <c r="AR27" t="s">
        <v>459</v>
      </c>
      <c r="AS27" t="s">
        <v>460</v>
      </c>
      <c r="AT27" t="s">
        <v>428</v>
      </c>
      <c r="AU27">
        <v>1996</v>
      </c>
      <c r="AV27">
        <v>32</v>
      </c>
      <c r="AW27">
        <v>5</v>
      </c>
      <c r="AX27" t="s">
        <v>74</v>
      </c>
      <c r="AY27" t="s">
        <v>74</v>
      </c>
      <c r="AZ27" t="s">
        <v>74</v>
      </c>
      <c r="BA27" t="s">
        <v>74</v>
      </c>
      <c r="BB27">
        <v>581</v>
      </c>
      <c r="BC27">
        <v>590</v>
      </c>
      <c r="BD27" t="s">
        <v>74</v>
      </c>
      <c r="BE27" t="s">
        <v>74</v>
      </c>
      <c r="BF27" t="s">
        <v>74</v>
      </c>
      <c r="BG27" t="s">
        <v>74</v>
      </c>
      <c r="BH27" t="s">
        <v>74</v>
      </c>
      <c r="BI27">
        <v>10</v>
      </c>
      <c r="BJ27" t="s">
        <v>461</v>
      </c>
      <c r="BK27" t="s">
        <v>93</v>
      </c>
      <c r="BL27" t="s">
        <v>461</v>
      </c>
      <c r="BM27" t="s">
        <v>462</v>
      </c>
      <c r="BN27" t="s">
        <v>74</v>
      </c>
      <c r="BO27" t="s">
        <v>74</v>
      </c>
      <c r="BP27" t="s">
        <v>74</v>
      </c>
      <c r="BQ27" t="s">
        <v>74</v>
      </c>
      <c r="BR27" t="s">
        <v>96</v>
      </c>
      <c r="BS27" t="s">
        <v>463</v>
      </c>
      <c r="BT27" t="str">
        <f>HYPERLINK("https%3A%2F%2Fwww.webofscience.com%2Fwos%2Fwoscc%2Ffull-record%2FWOS:A1996VX77900002","View Full Record in Web of Science")</f>
        <v>View Full Record in Web of Science</v>
      </c>
    </row>
    <row r="28" spans="1:72" x14ac:dyDescent="0.15">
      <c r="A28" t="s">
        <v>72</v>
      </c>
      <c r="B28" t="s">
        <v>464</v>
      </c>
      <c r="C28" t="s">
        <v>74</v>
      </c>
      <c r="D28" t="s">
        <v>74</v>
      </c>
      <c r="E28" t="s">
        <v>74</v>
      </c>
      <c r="F28" t="s">
        <v>464</v>
      </c>
      <c r="G28" t="s">
        <v>74</v>
      </c>
      <c r="H28" t="s">
        <v>74</v>
      </c>
      <c r="I28" t="s">
        <v>465</v>
      </c>
      <c r="J28" t="s">
        <v>452</v>
      </c>
      <c r="K28" t="s">
        <v>74</v>
      </c>
      <c r="L28" t="s">
        <v>74</v>
      </c>
      <c r="M28" t="s">
        <v>229</v>
      </c>
      <c r="N28" t="s">
        <v>78</v>
      </c>
      <c r="O28" t="s">
        <v>74</v>
      </c>
      <c r="P28" t="s">
        <v>74</v>
      </c>
      <c r="Q28" t="s">
        <v>74</v>
      </c>
      <c r="R28" t="s">
        <v>74</v>
      </c>
      <c r="S28" t="s">
        <v>74</v>
      </c>
      <c r="T28" t="s">
        <v>74</v>
      </c>
      <c r="U28" t="s">
        <v>74</v>
      </c>
      <c r="V28" t="s">
        <v>466</v>
      </c>
      <c r="W28" t="s">
        <v>74</v>
      </c>
      <c r="X28" t="s">
        <v>74</v>
      </c>
      <c r="Y28" t="s">
        <v>467</v>
      </c>
      <c r="Z28" t="s">
        <v>74</v>
      </c>
      <c r="AA28" t="s">
        <v>74</v>
      </c>
      <c r="AB28" t="s">
        <v>74</v>
      </c>
      <c r="AC28" t="s">
        <v>74</v>
      </c>
      <c r="AD28" t="s">
        <v>74</v>
      </c>
      <c r="AE28" t="s">
        <v>74</v>
      </c>
      <c r="AF28" t="s">
        <v>74</v>
      </c>
      <c r="AG28">
        <v>22</v>
      </c>
      <c r="AH28">
        <v>4</v>
      </c>
      <c r="AI28">
        <v>5</v>
      </c>
      <c r="AJ28">
        <v>0</v>
      </c>
      <c r="AK28">
        <v>1</v>
      </c>
      <c r="AL28" t="s">
        <v>231</v>
      </c>
      <c r="AM28" t="s">
        <v>232</v>
      </c>
      <c r="AN28" t="s">
        <v>233</v>
      </c>
      <c r="AO28" t="s">
        <v>458</v>
      </c>
      <c r="AP28" t="s">
        <v>74</v>
      </c>
      <c r="AQ28" t="s">
        <v>74</v>
      </c>
      <c r="AR28" t="s">
        <v>459</v>
      </c>
      <c r="AS28" t="s">
        <v>460</v>
      </c>
      <c r="AT28" t="s">
        <v>428</v>
      </c>
      <c r="AU28">
        <v>1996</v>
      </c>
      <c r="AV28">
        <v>32</v>
      </c>
      <c r="AW28">
        <v>5</v>
      </c>
      <c r="AX28" t="s">
        <v>74</v>
      </c>
      <c r="AY28" t="s">
        <v>74</v>
      </c>
      <c r="AZ28" t="s">
        <v>74</v>
      </c>
      <c r="BA28" t="s">
        <v>74</v>
      </c>
      <c r="BB28">
        <v>690</v>
      </c>
      <c r="BC28">
        <v>703</v>
      </c>
      <c r="BD28" t="s">
        <v>74</v>
      </c>
      <c r="BE28" t="s">
        <v>74</v>
      </c>
      <c r="BF28" t="s">
        <v>74</v>
      </c>
      <c r="BG28" t="s">
        <v>74</v>
      </c>
      <c r="BH28" t="s">
        <v>74</v>
      </c>
      <c r="BI28">
        <v>14</v>
      </c>
      <c r="BJ28" t="s">
        <v>461</v>
      </c>
      <c r="BK28" t="s">
        <v>93</v>
      </c>
      <c r="BL28" t="s">
        <v>461</v>
      </c>
      <c r="BM28" t="s">
        <v>462</v>
      </c>
      <c r="BN28" t="s">
        <v>74</v>
      </c>
      <c r="BO28" t="s">
        <v>74</v>
      </c>
      <c r="BP28" t="s">
        <v>74</v>
      </c>
      <c r="BQ28" t="s">
        <v>74</v>
      </c>
      <c r="BR28" t="s">
        <v>96</v>
      </c>
      <c r="BS28" t="s">
        <v>468</v>
      </c>
      <c r="BT28" t="str">
        <f>HYPERLINK("https%3A%2F%2Fwww.webofscience.com%2Fwos%2Fwoscc%2Ffull-record%2FWOS:A1996VX77900012","View Full Record in Web of Science")</f>
        <v>View Full Record in Web of Science</v>
      </c>
    </row>
    <row r="29" spans="1:72" x14ac:dyDescent="0.15">
      <c r="A29" t="s">
        <v>72</v>
      </c>
      <c r="B29" t="s">
        <v>469</v>
      </c>
      <c r="C29" t="s">
        <v>74</v>
      </c>
      <c r="D29" t="s">
        <v>74</v>
      </c>
      <c r="E29" t="s">
        <v>74</v>
      </c>
      <c r="F29" t="s">
        <v>469</v>
      </c>
      <c r="G29" t="s">
        <v>74</v>
      </c>
      <c r="H29" t="s">
        <v>74</v>
      </c>
      <c r="I29" t="s">
        <v>470</v>
      </c>
      <c r="J29" t="s">
        <v>471</v>
      </c>
      <c r="K29" t="s">
        <v>74</v>
      </c>
      <c r="L29" t="s">
        <v>74</v>
      </c>
      <c r="M29" t="s">
        <v>77</v>
      </c>
      <c r="N29" t="s">
        <v>472</v>
      </c>
      <c r="O29" t="s">
        <v>473</v>
      </c>
      <c r="P29" t="s">
        <v>474</v>
      </c>
      <c r="Q29" t="s">
        <v>475</v>
      </c>
      <c r="R29" t="s">
        <v>74</v>
      </c>
      <c r="S29" t="s">
        <v>74</v>
      </c>
      <c r="T29" t="s">
        <v>476</v>
      </c>
      <c r="U29" t="s">
        <v>477</v>
      </c>
      <c r="V29" t="s">
        <v>478</v>
      </c>
      <c r="W29" t="s">
        <v>479</v>
      </c>
      <c r="X29" t="s">
        <v>480</v>
      </c>
      <c r="Y29" t="s">
        <v>481</v>
      </c>
      <c r="Z29" t="s">
        <v>74</v>
      </c>
      <c r="AA29" t="s">
        <v>482</v>
      </c>
      <c r="AB29" t="s">
        <v>483</v>
      </c>
      <c r="AC29" t="s">
        <v>74</v>
      </c>
      <c r="AD29" t="s">
        <v>74</v>
      </c>
      <c r="AE29" t="s">
        <v>74</v>
      </c>
      <c r="AF29" t="s">
        <v>74</v>
      </c>
      <c r="AG29">
        <v>18</v>
      </c>
      <c r="AH29">
        <v>7</v>
      </c>
      <c r="AI29">
        <v>7</v>
      </c>
      <c r="AJ29">
        <v>0</v>
      </c>
      <c r="AK29">
        <v>3</v>
      </c>
      <c r="AL29" t="s">
        <v>484</v>
      </c>
      <c r="AM29" t="s">
        <v>485</v>
      </c>
      <c r="AN29" t="s">
        <v>486</v>
      </c>
      <c r="AO29" t="s">
        <v>487</v>
      </c>
      <c r="AP29" t="s">
        <v>74</v>
      </c>
      <c r="AQ29" t="s">
        <v>74</v>
      </c>
      <c r="AR29" t="s">
        <v>488</v>
      </c>
      <c r="AS29" t="s">
        <v>489</v>
      </c>
      <c r="AT29" t="s">
        <v>90</v>
      </c>
      <c r="AU29">
        <v>1996</v>
      </c>
      <c r="AV29">
        <v>11</v>
      </c>
      <c r="AW29">
        <v>9</v>
      </c>
      <c r="AX29" t="s">
        <v>74</v>
      </c>
      <c r="AY29" t="s">
        <v>74</v>
      </c>
      <c r="AZ29" t="s">
        <v>74</v>
      </c>
      <c r="BA29" t="s">
        <v>74</v>
      </c>
      <c r="BB29">
        <v>773</v>
      </c>
      <c r="BC29">
        <v>777</v>
      </c>
      <c r="BD29" t="s">
        <v>74</v>
      </c>
      <c r="BE29" t="s">
        <v>490</v>
      </c>
      <c r="BF29" t="str">
        <f>HYPERLINK("http://dx.doi.org/10.1039/ja9961100773","http://dx.doi.org/10.1039/ja9961100773")</f>
        <v>http://dx.doi.org/10.1039/ja9961100773</v>
      </c>
      <c r="BG29" t="s">
        <v>74</v>
      </c>
      <c r="BH29" t="s">
        <v>74</v>
      </c>
      <c r="BI29">
        <v>5</v>
      </c>
      <c r="BJ29" t="s">
        <v>491</v>
      </c>
      <c r="BK29" t="s">
        <v>492</v>
      </c>
      <c r="BL29" t="s">
        <v>493</v>
      </c>
      <c r="BM29" t="s">
        <v>494</v>
      </c>
      <c r="BN29" t="s">
        <v>74</v>
      </c>
      <c r="BO29" t="s">
        <v>74</v>
      </c>
      <c r="BP29" t="s">
        <v>74</v>
      </c>
      <c r="BQ29" t="s">
        <v>74</v>
      </c>
      <c r="BR29" t="s">
        <v>96</v>
      </c>
      <c r="BS29" t="s">
        <v>495</v>
      </c>
      <c r="BT29" t="str">
        <f>HYPERLINK("https%3A%2F%2Fwww.webofscience.com%2Fwos%2Fwoscc%2Ffull-record%2FWOS:A1996VG92800022","View Full Record in Web of Science")</f>
        <v>View Full Record in Web of Science</v>
      </c>
    </row>
    <row r="30" spans="1:72" x14ac:dyDescent="0.15">
      <c r="A30" t="s">
        <v>72</v>
      </c>
      <c r="B30" t="s">
        <v>496</v>
      </c>
      <c r="C30" t="s">
        <v>74</v>
      </c>
      <c r="D30" t="s">
        <v>74</v>
      </c>
      <c r="E30" t="s">
        <v>74</v>
      </c>
      <c r="F30" t="s">
        <v>496</v>
      </c>
      <c r="G30" t="s">
        <v>74</v>
      </c>
      <c r="H30" t="s">
        <v>74</v>
      </c>
      <c r="I30" t="s">
        <v>497</v>
      </c>
      <c r="J30" t="s">
        <v>498</v>
      </c>
      <c r="K30" t="s">
        <v>74</v>
      </c>
      <c r="L30" t="s">
        <v>74</v>
      </c>
      <c r="M30" t="s">
        <v>77</v>
      </c>
      <c r="N30" t="s">
        <v>78</v>
      </c>
      <c r="O30" t="s">
        <v>74</v>
      </c>
      <c r="P30" t="s">
        <v>74</v>
      </c>
      <c r="Q30" t="s">
        <v>74</v>
      </c>
      <c r="R30" t="s">
        <v>74</v>
      </c>
      <c r="S30" t="s">
        <v>74</v>
      </c>
      <c r="T30" t="s">
        <v>499</v>
      </c>
      <c r="U30" t="s">
        <v>500</v>
      </c>
      <c r="V30" t="s">
        <v>501</v>
      </c>
      <c r="W30" t="s">
        <v>502</v>
      </c>
      <c r="X30" t="s">
        <v>503</v>
      </c>
      <c r="Y30" t="s">
        <v>504</v>
      </c>
      <c r="Z30" t="s">
        <v>74</v>
      </c>
      <c r="AA30" t="s">
        <v>74</v>
      </c>
      <c r="AB30" t="s">
        <v>74</v>
      </c>
      <c r="AC30" t="s">
        <v>74</v>
      </c>
      <c r="AD30" t="s">
        <v>74</v>
      </c>
      <c r="AE30" t="s">
        <v>74</v>
      </c>
      <c r="AF30" t="s">
        <v>74</v>
      </c>
      <c r="AG30">
        <v>60</v>
      </c>
      <c r="AH30">
        <v>56</v>
      </c>
      <c r="AI30">
        <v>58</v>
      </c>
      <c r="AJ30">
        <v>0</v>
      </c>
      <c r="AK30">
        <v>17</v>
      </c>
      <c r="AL30" t="s">
        <v>84</v>
      </c>
      <c r="AM30" t="s">
        <v>85</v>
      </c>
      <c r="AN30" t="s">
        <v>86</v>
      </c>
      <c r="AO30" t="s">
        <v>505</v>
      </c>
      <c r="AP30" t="s">
        <v>74</v>
      </c>
      <c r="AQ30" t="s">
        <v>74</v>
      </c>
      <c r="AR30" t="s">
        <v>506</v>
      </c>
      <c r="AS30" t="s">
        <v>507</v>
      </c>
      <c r="AT30" t="s">
        <v>90</v>
      </c>
      <c r="AU30">
        <v>1996</v>
      </c>
      <c r="AV30">
        <v>65</v>
      </c>
      <c r="AW30">
        <v>5</v>
      </c>
      <c r="AX30" t="s">
        <v>74</v>
      </c>
      <c r="AY30" t="s">
        <v>74</v>
      </c>
      <c r="AZ30" t="s">
        <v>74</v>
      </c>
      <c r="BA30" t="s">
        <v>74</v>
      </c>
      <c r="BB30">
        <v>545</v>
      </c>
      <c r="BC30">
        <v>555</v>
      </c>
      <c r="BD30" t="s">
        <v>74</v>
      </c>
      <c r="BE30" t="s">
        <v>508</v>
      </c>
      <c r="BF30" t="str">
        <f>HYPERLINK("http://dx.doi.org/10.2307/5735","http://dx.doi.org/10.2307/5735")</f>
        <v>http://dx.doi.org/10.2307/5735</v>
      </c>
      <c r="BG30" t="s">
        <v>74</v>
      </c>
      <c r="BH30" t="s">
        <v>74</v>
      </c>
      <c r="BI30">
        <v>11</v>
      </c>
      <c r="BJ30" t="s">
        <v>509</v>
      </c>
      <c r="BK30" t="s">
        <v>93</v>
      </c>
      <c r="BL30" t="s">
        <v>510</v>
      </c>
      <c r="BM30" t="s">
        <v>511</v>
      </c>
      <c r="BN30" t="s">
        <v>74</v>
      </c>
      <c r="BO30" t="s">
        <v>74</v>
      </c>
      <c r="BP30" t="s">
        <v>74</v>
      </c>
      <c r="BQ30" t="s">
        <v>74</v>
      </c>
      <c r="BR30" t="s">
        <v>96</v>
      </c>
      <c r="BS30" t="s">
        <v>512</v>
      </c>
      <c r="BT30" t="str">
        <f>HYPERLINK("https%3A%2F%2Fwww.webofscience.com%2Fwos%2Fwoscc%2Ffull-record%2FWOS:A1996VK05700002","View Full Record in Web of Science")</f>
        <v>View Full Record in Web of Science</v>
      </c>
    </row>
    <row r="31" spans="1:72" x14ac:dyDescent="0.15">
      <c r="A31" t="s">
        <v>72</v>
      </c>
      <c r="B31" t="s">
        <v>513</v>
      </c>
      <c r="C31" t="s">
        <v>74</v>
      </c>
      <c r="D31" t="s">
        <v>74</v>
      </c>
      <c r="E31" t="s">
        <v>74</v>
      </c>
      <c r="F31" t="s">
        <v>513</v>
      </c>
      <c r="G31" t="s">
        <v>74</v>
      </c>
      <c r="H31" t="s">
        <v>74</v>
      </c>
      <c r="I31" t="s">
        <v>514</v>
      </c>
      <c r="J31" t="s">
        <v>498</v>
      </c>
      <c r="K31" t="s">
        <v>74</v>
      </c>
      <c r="L31" t="s">
        <v>74</v>
      </c>
      <c r="M31" t="s">
        <v>77</v>
      </c>
      <c r="N31" t="s">
        <v>515</v>
      </c>
      <c r="O31" t="s">
        <v>74</v>
      </c>
      <c r="P31" t="s">
        <v>74</v>
      </c>
      <c r="Q31" t="s">
        <v>74</v>
      </c>
      <c r="R31" t="s">
        <v>74</v>
      </c>
      <c r="S31" t="s">
        <v>74</v>
      </c>
      <c r="T31" t="s">
        <v>74</v>
      </c>
      <c r="U31" t="s">
        <v>74</v>
      </c>
      <c r="V31" t="s">
        <v>74</v>
      </c>
      <c r="W31" t="s">
        <v>74</v>
      </c>
      <c r="X31" t="s">
        <v>74</v>
      </c>
      <c r="Y31" t="s">
        <v>74</v>
      </c>
      <c r="Z31" t="s">
        <v>74</v>
      </c>
      <c r="AA31" t="s">
        <v>74</v>
      </c>
      <c r="AB31" t="s">
        <v>74</v>
      </c>
      <c r="AC31" t="s">
        <v>74</v>
      </c>
      <c r="AD31" t="s">
        <v>74</v>
      </c>
      <c r="AE31" t="s">
        <v>74</v>
      </c>
      <c r="AF31" t="s">
        <v>74</v>
      </c>
      <c r="AG31">
        <v>1</v>
      </c>
      <c r="AH31">
        <v>0</v>
      </c>
      <c r="AI31">
        <v>0</v>
      </c>
      <c r="AJ31">
        <v>0</v>
      </c>
      <c r="AK31">
        <v>6</v>
      </c>
      <c r="AL31" t="s">
        <v>84</v>
      </c>
      <c r="AM31" t="s">
        <v>85</v>
      </c>
      <c r="AN31" t="s">
        <v>86</v>
      </c>
      <c r="AO31" t="s">
        <v>505</v>
      </c>
      <c r="AP31" t="s">
        <v>74</v>
      </c>
      <c r="AQ31" t="s">
        <v>74</v>
      </c>
      <c r="AR31" t="s">
        <v>506</v>
      </c>
      <c r="AS31" t="s">
        <v>507</v>
      </c>
      <c r="AT31" t="s">
        <v>90</v>
      </c>
      <c r="AU31">
        <v>1996</v>
      </c>
      <c r="AV31">
        <v>65</v>
      </c>
      <c r="AW31">
        <v>5</v>
      </c>
      <c r="AX31" t="s">
        <v>74</v>
      </c>
      <c r="AY31" t="s">
        <v>74</v>
      </c>
      <c r="AZ31" t="s">
        <v>74</v>
      </c>
      <c r="BA31" t="s">
        <v>74</v>
      </c>
      <c r="BB31">
        <v>673</v>
      </c>
      <c r="BC31">
        <v>673</v>
      </c>
      <c r="BD31" t="s">
        <v>74</v>
      </c>
      <c r="BE31" t="s">
        <v>74</v>
      </c>
      <c r="BF31" t="s">
        <v>74</v>
      </c>
      <c r="BG31" t="s">
        <v>74</v>
      </c>
      <c r="BH31" t="s">
        <v>74</v>
      </c>
      <c r="BI31">
        <v>1</v>
      </c>
      <c r="BJ31" t="s">
        <v>509</v>
      </c>
      <c r="BK31" t="s">
        <v>93</v>
      </c>
      <c r="BL31" t="s">
        <v>510</v>
      </c>
      <c r="BM31" t="s">
        <v>511</v>
      </c>
      <c r="BN31" t="s">
        <v>74</v>
      </c>
      <c r="BO31" t="s">
        <v>74</v>
      </c>
      <c r="BP31" t="s">
        <v>74</v>
      </c>
      <c r="BQ31" t="s">
        <v>74</v>
      </c>
      <c r="BR31" t="s">
        <v>96</v>
      </c>
      <c r="BS31" t="s">
        <v>516</v>
      </c>
      <c r="BT31" t="str">
        <f>HYPERLINK("https%3A%2F%2Fwww.webofscience.com%2Fwos%2Fwoscc%2Ffull-record%2FWOS:A1996VK05700012","View Full Record in Web of Science")</f>
        <v>View Full Record in Web of Science</v>
      </c>
    </row>
    <row r="32" spans="1:72" x14ac:dyDescent="0.15">
      <c r="A32" t="s">
        <v>72</v>
      </c>
      <c r="B32" t="s">
        <v>517</v>
      </c>
      <c r="C32" t="s">
        <v>74</v>
      </c>
      <c r="D32" t="s">
        <v>74</v>
      </c>
      <c r="E32" t="s">
        <v>74</v>
      </c>
      <c r="F32" t="s">
        <v>517</v>
      </c>
      <c r="G32" t="s">
        <v>74</v>
      </c>
      <c r="H32" t="s">
        <v>74</v>
      </c>
      <c r="I32" t="s">
        <v>518</v>
      </c>
      <c r="J32" t="s">
        <v>519</v>
      </c>
      <c r="K32" t="s">
        <v>74</v>
      </c>
      <c r="L32" t="s">
        <v>74</v>
      </c>
      <c r="M32" t="s">
        <v>77</v>
      </c>
      <c r="N32" t="s">
        <v>78</v>
      </c>
      <c r="O32" t="s">
        <v>74</v>
      </c>
      <c r="P32" t="s">
        <v>74</v>
      </c>
      <c r="Q32" t="s">
        <v>74</v>
      </c>
      <c r="R32" t="s">
        <v>74</v>
      </c>
      <c r="S32" t="s">
        <v>74</v>
      </c>
      <c r="T32" t="s">
        <v>74</v>
      </c>
      <c r="U32" t="s">
        <v>520</v>
      </c>
      <c r="V32" t="s">
        <v>521</v>
      </c>
      <c r="W32" t="s">
        <v>81</v>
      </c>
      <c r="X32" t="s">
        <v>82</v>
      </c>
      <c r="Y32" t="s">
        <v>522</v>
      </c>
      <c r="Z32" t="s">
        <v>74</v>
      </c>
      <c r="AA32" t="s">
        <v>74</v>
      </c>
      <c r="AB32" t="s">
        <v>74</v>
      </c>
      <c r="AC32" t="s">
        <v>74</v>
      </c>
      <c r="AD32" t="s">
        <v>74</v>
      </c>
      <c r="AE32" t="s">
        <v>74</v>
      </c>
      <c r="AF32" t="s">
        <v>74</v>
      </c>
      <c r="AG32">
        <v>15</v>
      </c>
      <c r="AH32">
        <v>5</v>
      </c>
      <c r="AI32">
        <v>5</v>
      </c>
      <c r="AJ32">
        <v>0</v>
      </c>
      <c r="AK32">
        <v>2</v>
      </c>
      <c r="AL32" t="s">
        <v>203</v>
      </c>
      <c r="AM32" t="s">
        <v>85</v>
      </c>
      <c r="AN32" t="s">
        <v>204</v>
      </c>
      <c r="AO32" t="s">
        <v>523</v>
      </c>
      <c r="AP32" t="s">
        <v>74</v>
      </c>
      <c r="AQ32" t="s">
        <v>74</v>
      </c>
      <c r="AR32" t="s">
        <v>524</v>
      </c>
      <c r="AS32" t="s">
        <v>525</v>
      </c>
      <c r="AT32" t="s">
        <v>90</v>
      </c>
      <c r="AU32">
        <v>1996</v>
      </c>
      <c r="AV32">
        <v>58</v>
      </c>
      <c r="AW32">
        <v>13</v>
      </c>
      <c r="AX32" t="s">
        <v>74</v>
      </c>
      <c r="AY32" t="s">
        <v>74</v>
      </c>
      <c r="AZ32" t="s">
        <v>74</v>
      </c>
      <c r="BA32" t="s">
        <v>74</v>
      </c>
      <c r="BB32">
        <v>1489</v>
      </c>
      <c r="BC32">
        <v>1496</v>
      </c>
      <c r="BD32" t="s">
        <v>74</v>
      </c>
      <c r="BE32" t="s">
        <v>526</v>
      </c>
      <c r="BF32" t="str">
        <f>HYPERLINK("http://dx.doi.org/10.1016/0021-9169(95)00184-0","http://dx.doi.org/10.1016/0021-9169(95)00184-0")</f>
        <v>http://dx.doi.org/10.1016/0021-9169(95)00184-0</v>
      </c>
      <c r="BG32" t="s">
        <v>74</v>
      </c>
      <c r="BH32" t="s">
        <v>74</v>
      </c>
      <c r="BI32">
        <v>8</v>
      </c>
      <c r="BJ32" t="s">
        <v>159</v>
      </c>
      <c r="BK32" t="s">
        <v>93</v>
      </c>
      <c r="BL32" t="s">
        <v>159</v>
      </c>
      <c r="BM32" t="s">
        <v>527</v>
      </c>
      <c r="BN32" t="s">
        <v>74</v>
      </c>
      <c r="BO32" t="s">
        <v>528</v>
      </c>
      <c r="BP32" t="s">
        <v>74</v>
      </c>
      <c r="BQ32" t="s">
        <v>74</v>
      </c>
      <c r="BR32" t="s">
        <v>96</v>
      </c>
      <c r="BS32" t="s">
        <v>529</v>
      </c>
      <c r="BT32" t="str">
        <f>HYPERLINK("https%3A%2F%2Fwww.webofscience.com%2Fwos%2Fwoscc%2Ffull-record%2FWOS:A1996UQ45700011","View Full Record in Web of Science")</f>
        <v>View Full Record in Web of Science</v>
      </c>
    </row>
    <row r="33" spans="1:72" x14ac:dyDescent="0.15">
      <c r="A33" t="s">
        <v>72</v>
      </c>
      <c r="B33" t="s">
        <v>530</v>
      </c>
      <c r="C33" t="s">
        <v>74</v>
      </c>
      <c r="D33" t="s">
        <v>74</v>
      </c>
      <c r="E33" t="s">
        <v>74</v>
      </c>
      <c r="F33" t="s">
        <v>530</v>
      </c>
      <c r="G33" t="s">
        <v>74</v>
      </c>
      <c r="H33" t="s">
        <v>74</v>
      </c>
      <c r="I33" t="s">
        <v>531</v>
      </c>
      <c r="J33" t="s">
        <v>532</v>
      </c>
      <c r="K33" t="s">
        <v>74</v>
      </c>
      <c r="L33" t="s">
        <v>74</v>
      </c>
      <c r="M33" t="s">
        <v>77</v>
      </c>
      <c r="N33" t="s">
        <v>78</v>
      </c>
      <c r="O33" t="s">
        <v>74</v>
      </c>
      <c r="P33" t="s">
        <v>74</v>
      </c>
      <c r="Q33" t="s">
        <v>74</v>
      </c>
      <c r="R33" t="s">
        <v>74</v>
      </c>
      <c r="S33" t="s">
        <v>74</v>
      </c>
      <c r="T33" t="s">
        <v>533</v>
      </c>
      <c r="U33" t="s">
        <v>534</v>
      </c>
      <c r="V33" t="s">
        <v>535</v>
      </c>
      <c r="W33" t="s">
        <v>74</v>
      </c>
      <c r="X33" t="s">
        <v>74</v>
      </c>
      <c r="Y33" t="s">
        <v>536</v>
      </c>
      <c r="Z33" t="s">
        <v>74</v>
      </c>
      <c r="AA33" t="s">
        <v>74</v>
      </c>
      <c r="AB33" t="s">
        <v>74</v>
      </c>
      <c r="AC33" t="s">
        <v>74</v>
      </c>
      <c r="AD33" t="s">
        <v>74</v>
      </c>
      <c r="AE33" t="s">
        <v>74</v>
      </c>
      <c r="AF33" t="s">
        <v>74</v>
      </c>
      <c r="AG33">
        <v>44</v>
      </c>
      <c r="AH33">
        <v>21</v>
      </c>
      <c r="AI33">
        <v>21</v>
      </c>
      <c r="AJ33">
        <v>0</v>
      </c>
      <c r="AK33">
        <v>6</v>
      </c>
      <c r="AL33" t="s">
        <v>116</v>
      </c>
      <c r="AM33" t="s">
        <v>117</v>
      </c>
      <c r="AN33" t="s">
        <v>118</v>
      </c>
      <c r="AO33" t="s">
        <v>537</v>
      </c>
      <c r="AP33" t="s">
        <v>538</v>
      </c>
      <c r="AQ33" t="s">
        <v>74</v>
      </c>
      <c r="AR33" t="s">
        <v>539</v>
      </c>
      <c r="AS33" t="s">
        <v>540</v>
      </c>
      <c r="AT33" t="s">
        <v>90</v>
      </c>
      <c r="AU33">
        <v>1996</v>
      </c>
      <c r="AV33">
        <v>25</v>
      </c>
      <c r="AW33">
        <v>1</v>
      </c>
      <c r="AX33" t="s">
        <v>74</v>
      </c>
      <c r="AY33" t="s">
        <v>74</v>
      </c>
      <c r="AZ33" t="s">
        <v>74</v>
      </c>
      <c r="BA33" t="s">
        <v>74</v>
      </c>
      <c r="BB33">
        <v>97</v>
      </c>
      <c r="BC33">
        <v>113</v>
      </c>
      <c r="BD33" t="s">
        <v>74</v>
      </c>
      <c r="BE33" t="s">
        <v>541</v>
      </c>
      <c r="BF33" t="str">
        <f>HYPERLINK("http://dx.doi.org/10.1007/BF00053287","http://dx.doi.org/10.1007/BF00053287")</f>
        <v>http://dx.doi.org/10.1007/BF00053287</v>
      </c>
      <c r="BG33" t="s">
        <v>74</v>
      </c>
      <c r="BH33" t="s">
        <v>74</v>
      </c>
      <c r="BI33">
        <v>17</v>
      </c>
      <c r="BJ33" t="s">
        <v>542</v>
      </c>
      <c r="BK33" t="s">
        <v>93</v>
      </c>
      <c r="BL33" t="s">
        <v>543</v>
      </c>
      <c r="BM33" t="s">
        <v>544</v>
      </c>
      <c r="BN33" t="s">
        <v>74</v>
      </c>
      <c r="BO33" t="s">
        <v>74</v>
      </c>
      <c r="BP33" t="s">
        <v>74</v>
      </c>
      <c r="BQ33" t="s">
        <v>74</v>
      </c>
      <c r="BR33" t="s">
        <v>96</v>
      </c>
      <c r="BS33" t="s">
        <v>545</v>
      </c>
      <c r="BT33" t="str">
        <f>HYPERLINK("https%3A%2F%2Fwww.webofscience.com%2Fwos%2Fwoscc%2Ffull-record%2FWOS:A1996VW63900005","View Full Record in Web of Science")</f>
        <v>View Full Record in Web of Science</v>
      </c>
    </row>
    <row r="34" spans="1:72" x14ac:dyDescent="0.15">
      <c r="A34" t="s">
        <v>72</v>
      </c>
      <c r="B34" t="s">
        <v>546</v>
      </c>
      <c r="C34" t="s">
        <v>74</v>
      </c>
      <c r="D34" t="s">
        <v>74</v>
      </c>
      <c r="E34" t="s">
        <v>74</v>
      </c>
      <c r="F34" t="s">
        <v>546</v>
      </c>
      <c r="G34" t="s">
        <v>74</v>
      </c>
      <c r="H34" t="s">
        <v>74</v>
      </c>
      <c r="I34" t="s">
        <v>547</v>
      </c>
      <c r="J34" t="s">
        <v>548</v>
      </c>
      <c r="K34" t="s">
        <v>74</v>
      </c>
      <c r="L34" t="s">
        <v>74</v>
      </c>
      <c r="M34" t="s">
        <v>77</v>
      </c>
      <c r="N34" t="s">
        <v>78</v>
      </c>
      <c r="O34" t="s">
        <v>74</v>
      </c>
      <c r="P34" t="s">
        <v>74</v>
      </c>
      <c r="Q34" t="s">
        <v>74</v>
      </c>
      <c r="R34" t="s">
        <v>74</v>
      </c>
      <c r="S34" t="s">
        <v>74</v>
      </c>
      <c r="T34" t="s">
        <v>74</v>
      </c>
      <c r="U34" t="s">
        <v>549</v>
      </c>
      <c r="V34" t="s">
        <v>550</v>
      </c>
      <c r="W34" t="s">
        <v>551</v>
      </c>
      <c r="X34" t="s">
        <v>552</v>
      </c>
      <c r="Y34" t="s">
        <v>553</v>
      </c>
      <c r="Z34" t="s">
        <v>74</v>
      </c>
      <c r="AA34" t="s">
        <v>554</v>
      </c>
      <c r="AB34" t="s">
        <v>74</v>
      </c>
      <c r="AC34" t="s">
        <v>74</v>
      </c>
      <c r="AD34" t="s">
        <v>74</v>
      </c>
      <c r="AE34" t="s">
        <v>74</v>
      </c>
      <c r="AF34" t="s">
        <v>74</v>
      </c>
      <c r="AG34">
        <v>24</v>
      </c>
      <c r="AH34">
        <v>126</v>
      </c>
      <c r="AI34">
        <v>129</v>
      </c>
      <c r="AJ34">
        <v>0</v>
      </c>
      <c r="AK34">
        <v>13</v>
      </c>
      <c r="AL34" t="s">
        <v>152</v>
      </c>
      <c r="AM34" t="s">
        <v>153</v>
      </c>
      <c r="AN34" t="s">
        <v>154</v>
      </c>
      <c r="AO34" t="s">
        <v>555</v>
      </c>
      <c r="AP34" t="s">
        <v>74</v>
      </c>
      <c r="AQ34" t="s">
        <v>74</v>
      </c>
      <c r="AR34" t="s">
        <v>556</v>
      </c>
      <c r="AS34" t="s">
        <v>557</v>
      </c>
      <c r="AT34" t="s">
        <v>90</v>
      </c>
      <c r="AU34">
        <v>1996</v>
      </c>
      <c r="AV34">
        <v>9</v>
      </c>
      <c r="AW34">
        <v>9</v>
      </c>
      <c r="AX34" t="s">
        <v>74</v>
      </c>
      <c r="AY34" t="s">
        <v>74</v>
      </c>
      <c r="AZ34" t="s">
        <v>74</v>
      </c>
      <c r="BA34" t="s">
        <v>74</v>
      </c>
      <c r="BB34">
        <v>2124</v>
      </c>
      <c r="BC34">
        <v>2135</v>
      </c>
      <c r="BD34" t="s">
        <v>74</v>
      </c>
      <c r="BE34" t="s">
        <v>558</v>
      </c>
      <c r="BF34" t="str">
        <f>HYPERLINK("http://dx.doi.org/10.1175/1520-0442(1996)009&lt;2124:APCIMB&gt;2.0.CO;2","http://dx.doi.org/10.1175/1520-0442(1996)009&lt;2124:APCIMB&gt;2.0.CO;2")</f>
        <v>http://dx.doi.org/10.1175/1520-0442(1996)009&lt;2124:APCIMB&gt;2.0.CO;2</v>
      </c>
      <c r="BG34" t="s">
        <v>74</v>
      </c>
      <c r="BH34" t="s">
        <v>74</v>
      </c>
      <c r="BI34">
        <v>12</v>
      </c>
      <c r="BJ34" t="s">
        <v>159</v>
      </c>
      <c r="BK34" t="s">
        <v>93</v>
      </c>
      <c r="BL34" t="s">
        <v>159</v>
      </c>
      <c r="BM34" t="s">
        <v>559</v>
      </c>
      <c r="BN34" t="s">
        <v>74</v>
      </c>
      <c r="BO34" t="s">
        <v>161</v>
      </c>
      <c r="BP34" t="s">
        <v>74</v>
      </c>
      <c r="BQ34" t="s">
        <v>74</v>
      </c>
      <c r="BR34" t="s">
        <v>96</v>
      </c>
      <c r="BS34" t="s">
        <v>560</v>
      </c>
      <c r="BT34" t="str">
        <f>HYPERLINK("https%3A%2F%2Fwww.webofscience.com%2Fwos%2Fwoscc%2Ffull-record%2FWOS:A1996VM99700010","View Full Record in Web of Science")</f>
        <v>View Full Record in Web of Science</v>
      </c>
    </row>
    <row r="35" spans="1:72" x14ac:dyDescent="0.15">
      <c r="A35" t="s">
        <v>72</v>
      </c>
      <c r="B35" t="s">
        <v>561</v>
      </c>
      <c r="C35" t="s">
        <v>74</v>
      </c>
      <c r="D35" t="s">
        <v>74</v>
      </c>
      <c r="E35" t="s">
        <v>74</v>
      </c>
      <c r="F35" t="s">
        <v>561</v>
      </c>
      <c r="G35" t="s">
        <v>74</v>
      </c>
      <c r="H35" t="s">
        <v>74</v>
      </c>
      <c r="I35" t="s">
        <v>562</v>
      </c>
      <c r="J35" t="s">
        <v>563</v>
      </c>
      <c r="K35" t="s">
        <v>74</v>
      </c>
      <c r="L35" t="s">
        <v>74</v>
      </c>
      <c r="M35" t="s">
        <v>77</v>
      </c>
      <c r="N35" t="s">
        <v>78</v>
      </c>
      <c r="O35" t="s">
        <v>74</v>
      </c>
      <c r="P35" t="s">
        <v>74</v>
      </c>
      <c r="Q35" t="s">
        <v>74</v>
      </c>
      <c r="R35" t="s">
        <v>74</v>
      </c>
      <c r="S35" t="s">
        <v>74</v>
      </c>
      <c r="T35" t="s">
        <v>564</v>
      </c>
      <c r="U35" t="s">
        <v>565</v>
      </c>
      <c r="V35" t="s">
        <v>566</v>
      </c>
      <c r="W35" t="s">
        <v>567</v>
      </c>
      <c r="X35" t="s">
        <v>74</v>
      </c>
      <c r="Y35" t="s">
        <v>568</v>
      </c>
      <c r="Z35" t="s">
        <v>74</v>
      </c>
      <c r="AA35" t="s">
        <v>74</v>
      </c>
      <c r="AB35" t="s">
        <v>74</v>
      </c>
      <c r="AC35" t="s">
        <v>74</v>
      </c>
      <c r="AD35" t="s">
        <v>74</v>
      </c>
      <c r="AE35" t="s">
        <v>74</v>
      </c>
      <c r="AF35" t="s">
        <v>74</v>
      </c>
      <c r="AG35">
        <v>33</v>
      </c>
      <c r="AH35">
        <v>1</v>
      </c>
      <c r="AI35">
        <v>1</v>
      </c>
      <c r="AJ35">
        <v>0</v>
      </c>
      <c r="AK35">
        <v>4</v>
      </c>
      <c r="AL35" t="s">
        <v>569</v>
      </c>
      <c r="AM35" t="s">
        <v>570</v>
      </c>
      <c r="AN35" t="s">
        <v>571</v>
      </c>
      <c r="AO35" t="s">
        <v>572</v>
      </c>
      <c r="AP35" t="s">
        <v>74</v>
      </c>
      <c r="AQ35" t="s">
        <v>74</v>
      </c>
      <c r="AR35" t="s">
        <v>573</v>
      </c>
      <c r="AS35" t="s">
        <v>574</v>
      </c>
      <c r="AT35" t="s">
        <v>575</v>
      </c>
      <c r="AU35">
        <v>1996</v>
      </c>
      <c r="AV35">
        <v>12</v>
      </c>
      <c r="AW35">
        <v>4</v>
      </c>
      <c r="AX35" t="s">
        <v>74</v>
      </c>
      <c r="AY35" t="s">
        <v>74</v>
      </c>
      <c r="AZ35" t="s">
        <v>74</v>
      </c>
      <c r="BA35" t="s">
        <v>74</v>
      </c>
      <c r="BB35">
        <v>1034</v>
      </c>
      <c r="BC35">
        <v>1037</v>
      </c>
      <c r="BD35" t="s">
        <v>74</v>
      </c>
      <c r="BE35" t="s">
        <v>74</v>
      </c>
      <c r="BF35" t="s">
        <v>74</v>
      </c>
      <c r="BG35" t="s">
        <v>74</v>
      </c>
      <c r="BH35" t="s">
        <v>74</v>
      </c>
      <c r="BI35">
        <v>4</v>
      </c>
      <c r="BJ35" t="s">
        <v>92</v>
      </c>
      <c r="BK35" t="s">
        <v>93</v>
      </c>
      <c r="BL35" t="s">
        <v>94</v>
      </c>
      <c r="BM35" t="s">
        <v>576</v>
      </c>
      <c r="BN35" t="s">
        <v>74</v>
      </c>
      <c r="BO35" t="s">
        <v>74</v>
      </c>
      <c r="BP35" t="s">
        <v>74</v>
      </c>
      <c r="BQ35" t="s">
        <v>74</v>
      </c>
      <c r="BR35" t="s">
        <v>96</v>
      </c>
      <c r="BS35" t="s">
        <v>577</v>
      </c>
      <c r="BT35" t="str">
        <f>HYPERLINK("https%3A%2F%2Fwww.webofscience.com%2Fwos%2Fwoscc%2Ffull-record%2FWOS:A1996VX66100030","View Full Record in Web of Science")</f>
        <v>View Full Record in Web of Science</v>
      </c>
    </row>
    <row r="36" spans="1:72" x14ac:dyDescent="0.15">
      <c r="A36" t="s">
        <v>72</v>
      </c>
      <c r="B36" t="s">
        <v>578</v>
      </c>
      <c r="C36" t="s">
        <v>74</v>
      </c>
      <c r="D36" t="s">
        <v>74</v>
      </c>
      <c r="E36" t="s">
        <v>74</v>
      </c>
      <c r="F36" t="s">
        <v>578</v>
      </c>
      <c r="G36" t="s">
        <v>74</v>
      </c>
      <c r="H36" t="s">
        <v>74</v>
      </c>
      <c r="I36" t="s">
        <v>579</v>
      </c>
      <c r="J36" t="s">
        <v>580</v>
      </c>
      <c r="K36" t="s">
        <v>74</v>
      </c>
      <c r="L36" t="s">
        <v>74</v>
      </c>
      <c r="M36" t="s">
        <v>77</v>
      </c>
      <c r="N36" t="s">
        <v>78</v>
      </c>
      <c r="O36" t="s">
        <v>74</v>
      </c>
      <c r="P36" t="s">
        <v>74</v>
      </c>
      <c r="Q36" t="s">
        <v>74</v>
      </c>
      <c r="R36" t="s">
        <v>74</v>
      </c>
      <c r="S36" t="s">
        <v>74</v>
      </c>
      <c r="T36" t="s">
        <v>581</v>
      </c>
      <c r="U36" t="s">
        <v>582</v>
      </c>
      <c r="V36" t="s">
        <v>583</v>
      </c>
      <c r="W36" t="s">
        <v>74</v>
      </c>
      <c r="X36" t="s">
        <v>74</v>
      </c>
      <c r="Y36" t="s">
        <v>584</v>
      </c>
      <c r="Z36" t="s">
        <v>74</v>
      </c>
      <c r="AA36" t="s">
        <v>74</v>
      </c>
      <c r="AB36" t="s">
        <v>585</v>
      </c>
      <c r="AC36" t="s">
        <v>74</v>
      </c>
      <c r="AD36" t="s">
        <v>74</v>
      </c>
      <c r="AE36" t="s">
        <v>74</v>
      </c>
      <c r="AF36" t="s">
        <v>74</v>
      </c>
      <c r="AG36">
        <v>25</v>
      </c>
      <c r="AH36">
        <v>15</v>
      </c>
      <c r="AI36">
        <v>15</v>
      </c>
      <c r="AJ36">
        <v>0</v>
      </c>
      <c r="AK36">
        <v>5</v>
      </c>
      <c r="AL36" t="s">
        <v>185</v>
      </c>
      <c r="AM36" t="s">
        <v>186</v>
      </c>
      <c r="AN36" t="s">
        <v>187</v>
      </c>
      <c r="AO36" t="s">
        <v>586</v>
      </c>
      <c r="AP36" t="s">
        <v>74</v>
      </c>
      <c r="AQ36" t="s">
        <v>74</v>
      </c>
      <c r="AR36" t="s">
        <v>587</v>
      </c>
      <c r="AS36" t="s">
        <v>588</v>
      </c>
      <c r="AT36" t="s">
        <v>90</v>
      </c>
      <c r="AU36">
        <v>1996</v>
      </c>
      <c r="AV36">
        <v>166</v>
      </c>
      <c r="AW36">
        <v>5</v>
      </c>
      <c r="AX36" t="s">
        <v>74</v>
      </c>
      <c r="AY36" t="s">
        <v>74</v>
      </c>
      <c r="AZ36" t="s">
        <v>74</v>
      </c>
      <c r="BA36" t="s">
        <v>74</v>
      </c>
      <c r="BB36">
        <v>344</v>
      </c>
      <c r="BC36">
        <v>349</v>
      </c>
      <c r="BD36" t="s">
        <v>74</v>
      </c>
      <c r="BE36" t="s">
        <v>74</v>
      </c>
      <c r="BF36" t="s">
        <v>74</v>
      </c>
      <c r="BG36" t="s">
        <v>74</v>
      </c>
      <c r="BH36" t="s">
        <v>74</v>
      </c>
      <c r="BI36">
        <v>6</v>
      </c>
      <c r="BJ36" t="s">
        <v>589</v>
      </c>
      <c r="BK36" t="s">
        <v>93</v>
      </c>
      <c r="BL36" t="s">
        <v>589</v>
      </c>
      <c r="BM36" t="s">
        <v>590</v>
      </c>
      <c r="BN36">
        <v>8870265</v>
      </c>
      <c r="BO36" t="s">
        <v>74</v>
      </c>
      <c r="BP36" t="s">
        <v>74</v>
      </c>
      <c r="BQ36" t="s">
        <v>74</v>
      </c>
      <c r="BR36" t="s">
        <v>96</v>
      </c>
      <c r="BS36" t="s">
        <v>591</v>
      </c>
      <c r="BT36" t="str">
        <f>HYPERLINK("https%3A%2F%2Fwww.webofscience.com%2Fwos%2Fwoscc%2Ffull-record%2FWOS:A1996VL57000008","View Full Record in Web of Science")</f>
        <v>View Full Record in Web of Science</v>
      </c>
    </row>
    <row r="37" spans="1:72" x14ac:dyDescent="0.15">
      <c r="A37" t="s">
        <v>72</v>
      </c>
      <c r="B37" t="s">
        <v>592</v>
      </c>
      <c r="C37" t="s">
        <v>74</v>
      </c>
      <c r="D37" t="s">
        <v>74</v>
      </c>
      <c r="E37" t="s">
        <v>74</v>
      </c>
      <c r="F37" t="s">
        <v>592</v>
      </c>
      <c r="G37" t="s">
        <v>74</v>
      </c>
      <c r="H37" t="s">
        <v>74</v>
      </c>
      <c r="I37" t="s">
        <v>593</v>
      </c>
      <c r="J37" t="s">
        <v>594</v>
      </c>
      <c r="K37" t="s">
        <v>74</v>
      </c>
      <c r="L37" t="s">
        <v>74</v>
      </c>
      <c r="M37" t="s">
        <v>77</v>
      </c>
      <c r="N37" t="s">
        <v>78</v>
      </c>
      <c r="O37" t="s">
        <v>74</v>
      </c>
      <c r="P37" t="s">
        <v>74</v>
      </c>
      <c r="Q37" t="s">
        <v>74</v>
      </c>
      <c r="R37" t="s">
        <v>74</v>
      </c>
      <c r="S37" t="s">
        <v>74</v>
      </c>
      <c r="T37" t="s">
        <v>74</v>
      </c>
      <c r="U37" t="s">
        <v>595</v>
      </c>
      <c r="V37" t="s">
        <v>596</v>
      </c>
      <c r="W37" t="s">
        <v>597</v>
      </c>
      <c r="X37" t="s">
        <v>598</v>
      </c>
      <c r="Y37" t="s">
        <v>599</v>
      </c>
      <c r="Z37" t="s">
        <v>74</v>
      </c>
      <c r="AA37" t="s">
        <v>600</v>
      </c>
      <c r="AB37" t="s">
        <v>601</v>
      </c>
      <c r="AC37" t="s">
        <v>74</v>
      </c>
      <c r="AD37" t="s">
        <v>74</v>
      </c>
      <c r="AE37" t="s">
        <v>74</v>
      </c>
      <c r="AF37" t="s">
        <v>74</v>
      </c>
      <c r="AG37">
        <v>16</v>
      </c>
      <c r="AH37">
        <v>7</v>
      </c>
      <c r="AI37">
        <v>7</v>
      </c>
      <c r="AJ37">
        <v>0</v>
      </c>
      <c r="AK37">
        <v>9</v>
      </c>
      <c r="AL37" t="s">
        <v>602</v>
      </c>
      <c r="AM37" t="s">
        <v>603</v>
      </c>
      <c r="AN37" t="s">
        <v>604</v>
      </c>
      <c r="AO37" t="s">
        <v>605</v>
      </c>
      <c r="AP37" t="s">
        <v>74</v>
      </c>
      <c r="AQ37" t="s">
        <v>74</v>
      </c>
      <c r="AR37" t="s">
        <v>606</v>
      </c>
      <c r="AS37" t="s">
        <v>607</v>
      </c>
      <c r="AT37" t="s">
        <v>575</v>
      </c>
      <c r="AU37">
        <v>1996</v>
      </c>
      <c r="AV37">
        <v>67</v>
      </c>
      <c r="AW37">
        <v>4</v>
      </c>
      <c r="AX37" t="s">
        <v>74</v>
      </c>
      <c r="AY37" t="s">
        <v>74</v>
      </c>
      <c r="AZ37" t="s">
        <v>74</v>
      </c>
      <c r="BA37" t="s">
        <v>74</v>
      </c>
      <c r="BB37">
        <v>623</v>
      </c>
      <c r="BC37">
        <v>629</v>
      </c>
      <c r="BD37" t="s">
        <v>74</v>
      </c>
      <c r="BE37" t="s">
        <v>74</v>
      </c>
      <c r="BF37" t="s">
        <v>74</v>
      </c>
      <c r="BG37" t="s">
        <v>74</v>
      </c>
      <c r="BH37" t="s">
        <v>74</v>
      </c>
      <c r="BI37">
        <v>7</v>
      </c>
      <c r="BJ37" t="s">
        <v>608</v>
      </c>
      <c r="BK37" t="s">
        <v>93</v>
      </c>
      <c r="BL37" t="s">
        <v>176</v>
      </c>
      <c r="BM37" t="s">
        <v>609</v>
      </c>
      <c r="BN37" t="s">
        <v>74</v>
      </c>
      <c r="BO37" t="s">
        <v>74</v>
      </c>
      <c r="BP37" t="s">
        <v>74</v>
      </c>
      <c r="BQ37" t="s">
        <v>74</v>
      </c>
      <c r="BR37" t="s">
        <v>96</v>
      </c>
      <c r="BS37" t="s">
        <v>610</v>
      </c>
      <c r="BT37" t="str">
        <f>HYPERLINK("https%3A%2F%2Fwww.webofscience.com%2Fwos%2Fwoscc%2Ffull-record%2FWOS:A1996VY53700016","View Full Record in Web of Science")</f>
        <v>View Full Record in Web of Science</v>
      </c>
    </row>
    <row r="38" spans="1:72" x14ac:dyDescent="0.15">
      <c r="A38" t="s">
        <v>72</v>
      </c>
      <c r="B38" t="s">
        <v>611</v>
      </c>
      <c r="C38" t="s">
        <v>74</v>
      </c>
      <c r="D38" t="s">
        <v>74</v>
      </c>
      <c r="E38" t="s">
        <v>74</v>
      </c>
      <c r="F38" t="s">
        <v>611</v>
      </c>
      <c r="G38" t="s">
        <v>74</v>
      </c>
      <c r="H38" t="s">
        <v>74</v>
      </c>
      <c r="I38" t="s">
        <v>612</v>
      </c>
      <c r="J38" t="s">
        <v>613</v>
      </c>
      <c r="K38" t="s">
        <v>74</v>
      </c>
      <c r="L38" t="s">
        <v>74</v>
      </c>
      <c r="M38" t="s">
        <v>77</v>
      </c>
      <c r="N38" t="s">
        <v>78</v>
      </c>
      <c r="O38" t="s">
        <v>74</v>
      </c>
      <c r="P38" t="s">
        <v>74</v>
      </c>
      <c r="Q38" t="s">
        <v>74</v>
      </c>
      <c r="R38" t="s">
        <v>74</v>
      </c>
      <c r="S38" t="s">
        <v>74</v>
      </c>
      <c r="T38" t="s">
        <v>74</v>
      </c>
      <c r="U38" t="s">
        <v>614</v>
      </c>
      <c r="V38" t="s">
        <v>615</v>
      </c>
      <c r="W38" t="s">
        <v>616</v>
      </c>
      <c r="X38" t="s">
        <v>617</v>
      </c>
      <c r="Y38" t="s">
        <v>618</v>
      </c>
      <c r="Z38" t="s">
        <v>74</v>
      </c>
      <c r="AA38" t="s">
        <v>619</v>
      </c>
      <c r="AB38" t="s">
        <v>620</v>
      </c>
      <c r="AC38" t="s">
        <v>74</v>
      </c>
      <c r="AD38" t="s">
        <v>74</v>
      </c>
      <c r="AE38" t="s">
        <v>74</v>
      </c>
      <c r="AF38" t="s">
        <v>74</v>
      </c>
      <c r="AG38">
        <v>75</v>
      </c>
      <c r="AH38">
        <v>33</v>
      </c>
      <c r="AI38">
        <v>34</v>
      </c>
      <c r="AJ38">
        <v>1</v>
      </c>
      <c r="AK38">
        <v>4</v>
      </c>
      <c r="AL38" t="s">
        <v>621</v>
      </c>
      <c r="AM38" t="s">
        <v>622</v>
      </c>
      <c r="AN38" t="s">
        <v>623</v>
      </c>
      <c r="AO38" t="s">
        <v>624</v>
      </c>
      <c r="AP38" t="s">
        <v>625</v>
      </c>
      <c r="AQ38" t="s">
        <v>74</v>
      </c>
      <c r="AR38" t="s">
        <v>626</v>
      </c>
      <c r="AS38" t="s">
        <v>627</v>
      </c>
      <c r="AT38" t="s">
        <v>90</v>
      </c>
      <c r="AU38">
        <v>1996</v>
      </c>
      <c r="AV38">
        <v>54</v>
      </c>
      <c r="AW38">
        <v>5</v>
      </c>
      <c r="AX38" t="s">
        <v>74</v>
      </c>
      <c r="AY38" t="s">
        <v>74</v>
      </c>
      <c r="AZ38" t="s">
        <v>74</v>
      </c>
      <c r="BA38" t="s">
        <v>74</v>
      </c>
      <c r="BB38">
        <v>991</v>
      </c>
      <c r="BC38">
        <v>1016</v>
      </c>
      <c r="BD38" t="s">
        <v>74</v>
      </c>
      <c r="BE38" t="s">
        <v>628</v>
      </c>
      <c r="BF38" t="str">
        <f>HYPERLINK("http://dx.doi.org/10.1357/0022240963213655","http://dx.doi.org/10.1357/0022240963213655")</f>
        <v>http://dx.doi.org/10.1357/0022240963213655</v>
      </c>
      <c r="BG38" t="s">
        <v>74</v>
      </c>
      <c r="BH38" t="s">
        <v>74</v>
      </c>
      <c r="BI38">
        <v>26</v>
      </c>
      <c r="BJ38" t="s">
        <v>209</v>
      </c>
      <c r="BK38" t="s">
        <v>93</v>
      </c>
      <c r="BL38" t="s">
        <v>209</v>
      </c>
      <c r="BM38" t="s">
        <v>629</v>
      </c>
      <c r="BN38" t="s">
        <v>74</v>
      </c>
      <c r="BO38" t="s">
        <v>74</v>
      </c>
      <c r="BP38" t="s">
        <v>74</v>
      </c>
      <c r="BQ38" t="s">
        <v>74</v>
      </c>
      <c r="BR38" t="s">
        <v>96</v>
      </c>
      <c r="BS38" t="s">
        <v>630</v>
      </c>
      <c r="BT38" t="str">
        <f>HYPERLINK("https%3A%2F%2Fwww.webofscience.com%2Fwos%2Fwoscc%2Ffull-record%2FWOS:A1996VP29700007","View Full Record in Web of Science")</f>
        <v>View Full Record in Web of Science</v>
      </c>
    </row>
    <row r="39" spans="1:72" x14ac:dyDescent="0.15">
      <c r="A39" t="s">
        <v>72</v>
      </c>
      <c r="B39" t="s">
        <v>631</v>
      </c>
      <c r="C39" t="s">
        <v>74</v>
      </c>
      <c r="D39" t="s">
        <v>74</v>
      </c>
      <c r="E39" t="s">
        <v>74</v>
      </c>
      <c r="F39" t="s">
        <v>631</v>
      </c>
      <c r="G39" t="s">
        <v>74</v>
      </c>
      <c r="H39" t="s">
        <v>74</v>
      </c>
      <c r="I39" t="s">
        <v>632</v>
      </c>
      <c r="J39" t="s">
        <v>613</v>
      </c>
      <c r="K39" t="s">
        <v>74</v>
      </c>
      <c r="L39" t="s">
        <v>74</v>
      </c>
      <c r="M39" t="s">
        <v>77</v>
      </c>
      <c r="N39" t="s">
        <v>78</v>
      </c>
      <c r="O39" t="s">
        <v>74</v>
      </c>
      <c r="P39" t="s">
        <v>74</v>
      </c>
      <c r="Q39" t="s">
        <v>74</v>
      </c>
      <c r="R39" t="s">
        <v>74</v>
      </c>
      <c r="S39" t="s">
        <v>74</v>
      </c>
      <c r="T39" t="s">
        <v>74</v>
      </c>
      <c r="U39" t="s">
        <v>633</v>
      </c>
      <c r="V39" t="s">
        <v>634</v>
      </c>
      <c r="W39" t="s">
        <v>74</v>
      </c>
      <c r="X39" t="s">
        <v>74</v>
      </c>
      <c r="Y39" t="s">
        <v>635</v>
      </c>
      <c r="Z39" t="s">
        <v>74</v>
      </c>
      <c r="AA39" t="s">
        <v>74</v>
      </c>
      <c r="AB39" t="s">
        <v>74</v>
      </c>
      <c r="AC39" t="s">
        <v>74</v>
      </c>
      <c r="AD39" t="s">
        <v>74</v>
      </c>
      <c r="AE39" t="s">
        <v>74</v>
      </c>
      <c r="AF39" t="s">
        <v>74</v>
      </c>
      <c r="AG39">
        <v>51</v>
      </c>
      <c r="AH39">
        <v>20</v>
      </c>
      <c r="AI39">
        <v>24</v>
      </c>
      <c r="AJ39">
        <v>0</v>
      </c>
      <c r="AK39">
        <v>7</v>
      </c>
      <c r="AL39" t="s">
        <v>621</v>
      </c>
      <c r="AM39" t="s">
        <v>622</v>
      </c>
      <c r="AN39" t="s">
        <v>623</v>
      </c>
      <c r="AO39" t="s">
        <v>624</v>
      </c>
      <c r="AP39" t="s">
        <v>625</v>
      </c>
      <c r="AQ39" t="s">
        <v>74</v>
      </c>
      <c r="AR39" t="s">
        <v>626</v>
      </c>
      <c r="AS39" t="s">
        <v>627</v>
      </c>
      <c r="AT39" t="s">
        <v>90</v>
      </c>
      <c r="AU39">
        <v>1996</v>
      </c>
      <c r="AV39">
        <v>54</v>
      </c>
      <c r="AW39">
        <v>5</v>
      </c>
      <c r="AX39" t="s">
        <v>74</v>
      </c>
      <c r="AY39" t="s">
        <v>74</v>
      </c>
      <c r="AZ39" t="s">
        <v>74</v>
      </c>
      <c r="BA39" t="s">
        <v>74</v>
      </c>
      <c r="BB39">
        <v>1017</v>
      </c>
      <c r="BC39">
        <v>1037</v>
      </c>
      <c r="BD39" t="s">
        <v>74</v>
      </c>
      <c r="BE39" t="s">
        <v>636</v>
      </c>
      <c r="BF39" t="str">
        <f>HYPERLINK("http://dx.doi.org/10.1357/0022240963213619","http://dx.doi.org/10.1357/0022240963213619")</f>
        <v>http://dx.doi.org/10.1357/0022240963213619</v>
      </c>
      <c r="BG39" t="s">
        <v>74</v>
      </c>
      <c r="BH39" t="s">
        <v>74</v>
      </c>
      <c r="BI39">
        <v>21</v>
      </c>
      <c r="BJ39" t="s">
        <v>209</v>
      </c>
      <c r="BK39" t="s">
        <v>93</v>
      </c>
      <c r="BL39" t="s">
        <v>209</v>
      </c>
      <c r="BM39" t="s">
        <v>629</v>
      </c>
      <c r="BN39" t="s">
        <v>74</v>
      </c>
      <c r="BO39" t="s">
        <v>74</v>
      </c>
      <c r="BP39" t="s">
        <v>74</v>
      </c>
      <c r="BQ39" t="s">
        <v>74</v>
      </c>
      <c r="BR39" t="s">
        <v>96</v>
      </c>
      <c r="BS39" t="s">
        <v>637</v>
      </c>
      <c r="BT39" t="str">
        <f>HYPERLINK("https%3A%2F%2Fwww.webofscience.com%2Fwos%2Fwoscc%2Ffull-record%2FWOS:A1996VP29700008","View Full Record in Web of Science")</f>
        <v>View Full Record in Web of Science</v>
      </c>
    </row>
    <row r="40" spans="1:72" x14ac:dyDescent="0.15">
      <c r="A40" t="s">
        <v>72</v>
      </c>
      <c r="B40" t="s">
        <v>638</v>
      </c>
      <c r="C40" t="s">
        <v>74</v>
      </c>
      <c r="D40" t="s">
        <v>74</v>
      </c>
      <c r="E40" t="s">
        <v>74</v>
      </c>
      <c r="F40" t="s">
        <v>638</v>
      </c>
      <c r="G40" t="s">
        <v>74</v>
      </c>
      <c r="H40" t="s">
        <v>74</v>
      </c>
      <c r="I40" t="s">
        <v>639</v>
      </c>
      <c r="J40" t="s">
        <v>640</v>
      </c>
      <c r="K40" t="s">
        <v>74</v>
      </c>
      <c r="L40" t="s">
        <v>74</v>
      </c>
      <c r="M40" t="s">
        <v>77</v>
      </c>
      <c r="N40" t="s">
        <v>78</v>
      </c>
      <c r="O40" t="s">
        <v>74</v>
      </c>
      <c r="P40" t="s">
        <v>74</v>
      </c>
      <c r="Q40" t="s">
        <v>74</v>
      </c>
      <c r="R40" t="s">
        <v>74</v>
      </c>
      <c r="S40" t="s">
        <v>74</v>
      </c>
      <c r="T40" t="s">
        <v>641</v>
      </c>
      <c r="U40" t="s">
        <v>74</v>
      </c>
      <c r="V40" t="s">
        <v>642</v>
      </c>
      <c r="W40" t="s">
        <v>74</v>
      </c>
      <c r="X40" t="s">
        <v>74</v>
      </c>
      <c r="Y40" t="s">
        <v>643</v>
      </c>
      <c r="Z40" t="s">
        <v>74</v>
      </c>
      <c r="AA40" t="s">
        <v>74</v>
      </c>
      <c r="AB40" t="s">
        <v>74</v>
      </c>
      <c r="AC40" t="s">
        <v>74</v>
      </c>
      <c r="AD40" t="s">
        <v>74</v>
      </c>
      <c r="AE40" t="s">
        <v>74</v>
      </c>
      <c r="AF40" t="s">
        <v>74</v>
      </c>
      <c r="AG40">
        <v>48</v>
      </c>
      <c r="AH40">
        <v>6</v>
      </c>
      <c r="AI40">
        <v>6</v>
      </c>
      <c r="AJ40">
        <v>0</v>
      </c>
      <c r="AK40">
        <v>3</v>
      </c>
      <c r="AL40" t="s">
        <v>644</v>
      </c>
      <c r="AM40" t="s">
        <v>436</v>
      </c>
      <c r="AN40" t="s">
        <v>645</v>
      </c>
      <c r="AO40" t="s">
        <v>646</v>
      </c>
      <c r="AP40" t="s">
        <v>74</v>
      </c>
      <c r="AQ40" t="s">
        <v>74</v>
      </c>
      <c r="AR40" t="s">
        <v>647</v>
      </c>
      <c r="AS40" t="s">
        <v>648</v>
      </c>
      <c r="AT40" t="s">
        <v>90</v>
      </c>
      <c r="AU40">
        <v>1996</v>
      </c>
      <c r="AV40">
        <v>30</v>
      </c>
      <c r="AW40">
        <v>9</v>
      </c>
      <c r="AX40" t="s">
        <v>74</v>
      </c>
      <c r="AY40" t="s">
        <v>74</v>
      </c>
      <c r="AZ40" t="s">
        <v>74</v>
      </c>
      <c r="BA40" t="s">
        <v>74</v>
      </c>
      <c r="BB40">
        <v>1297</v>
      </c>
      <c r="BC40">
        <v>1327</v>
      </c>
      <c r="BD40" t="s">
        <v>74</v>
      </c>
      <c r="BE40" t="s">
        <v>649</v>
      </c>
      <c r="BF40" t="str">
        <f>HYPERLINK("http://dx.doi.org/10.1080/00222939600771231","http://dx.doi.org/10.1080/00222939600771231")</f>
        <v>http://dx.doi.org/10.1080/00222939600771231</v>
      </c>
      <c r="BG40" t="s">
        <v>74</v>
      </c>
      <c r="BH40" t="s">
        <v>74</v>
      </c>
      <c r="BI40">
        <v>31</v>
      </c>
      <c r="BJ40" t="s">
        <v>650</v>
      </c>
      <c r="BK40" t="s">
        <v>93</v>
      </c>
      <c r="BL40" t="s">
        <v>651</v>
      </c>
      <c r="BM40" t="s">
        <v>652</v>
      </c>
      <c r="BN40" t="s">
        <v>74</v>
      </c>
      <c r="BO40" t="s">
        <v>74</v>
      </c>
      <c r="BP40" t="s">
        <v>74</v>
      </c>
      <c r="BQ40" t="s">
        <v>74</v>
      </c>
      <c r="BR40" t="s">
        <v>96</v>
      </c>
      <c r="BS40" t="s">
        <v>653</v>
      </c>
      <c r="BT40" t="str">
        <f>HYPERLINK("https%3A%2F%2Fwww.webofscience.com%2Fwos%2Fwoscc%2Ffull-record%2FWOS:A1996VF32100003","View Full Record in Web of Science")</f>
        <v>View Full Record in Web of Science</v>
      </c>
    </row>
    <row r="41" spans="1:72" x14ac:dyDescent="0.15">
      <c r="A41" t="s">
        <v>72</v>
      </c>
      <c r="B41" t="s">
        <v>654</v>
      </c>
      <c r="C41" t="s">
        <v>74</v>
      </c>
      <c r="D41" t="s">
        <v>74</v>
      </c>
      <c r="E41" t="s">
        <v>74</v>
      </c>
      <c r="F41" t="s">
        <v>654</v>
      </c>
      <c r="G41" t="s">
        <v>74</v>
      </c>
      <c r="H41" t="s">
        <v>74</v>
      </c>
      <c r="I41" t="s">
        <v>655</v>
      </c>
      <c r="J41" t="s">
        <v>656</v>
      </c>
      <c r="K41" t="s">
        <v>74</v>
      </c>
      <c r="L41" t="s">
        <v>74</v>
      </c>
      <c r="M41" t="s">
        <v>77</v>
      </c>
      <c r="N41" t="s">
        <v>78</v>
      </c>
      <c r="O41" t="s">
        <v>74</v>
      </c>
      <c r="P41" t="s">
        <v>74</v>
      </c>
      <c r="Q41" t="s">
        <v>74</v>
      </c>
      <c r="R41" t="s">
        <v>74</v>
      </c>
      <c r="S41" t="s">
        <v>74</v>
      </c>
      <c r="T41" t="s">
        <v>74</v>
      </c>
      <c r="U41" t="s">
        <v>657</v>
      </c>
      <c r="V41" t="s">
        <v>658</v>
      </c>
      <c r="W41" t="s">
        <v>659</v>
      </c>
      <c r="X41" t="s">
        <v>258</v>
      </c>
      <c r="Y41" t="s">
        <v>74</v>
      </c>
      <c r="Z41" t="s">
        <v>74</v>
      </c>
      <c r="AA41" t="s">
        <v>660</v>
      </c>
      <c r="AB41" t="s">
        <v>661</v>
      </c>
      <c r="AC41" t="s">
        <v>74</v>
      </c>
      <c r="AD41" t="s">
        <v>74</v>
      </c>
      <c r="AE41" t="s">
        <v>74</v>
      </c>
      <c r="AF41" t="s">
        <v>74</v>
      </c>
      <c r="AG41">
        <v>46</v>
      </c>
      <c r="AH41">
        <v>37</v>
      </c>
      <c r="AI41">
        <v>39</v>
      </c>
      <c r="AJ41">
        <v>0</v>
      </c>
      <c r="AK41">
        <v>2</v>
      </c>
      <c r="AL41" t="s">
        <v>152</v>
      </c>
      <c r="AM41" t="s">
        <v>153</v>
      </c>
      <c r="AN41" t="s">
        <v>662</v>
      </c>
      <c r="AO41" t="s">
        <v>663</v>
      </c>
      <c r="AP41" t="s">
        <v>664</v>
      </c>
      <c r="AQ41" t="s">
        <v>74</v>
      </c>
      <c r="AR41" t="s">
        <v>665</v>
      </c>
      <c r="AS41" t="s">
        <v>666</v>
      </c>
      <c r="AT41" t="s">
        <v>90</v>
      </c>
      <c r="AU41">
        <v>1996</v>
      </c>
      <c r="AV41">
        <v>26</v>
      </c>
      <c r="AW41">
        <v>9</v>
      </c>
      <c r="AX41" t="s">
        <v>74</v>
      </c>
      <c r="AY41" t="s">
        <v>74</v>
      </c>
      <c r="AZ41" t="s">
        <v>74</v>
      </c>
      <c r="BA41" t="s">
        <v>74</v>
      </c>
      <c r="BB41">
        <v>1803</v>
      </c>
      <c r="BC41">
        <v>1824</v>
      </c>
      <c r="BD41" t="s">
        <v>74</v>
      </c>
      <c r="BE41" t="s">
        <v>667</v>
      </c>
      <c r="BF41" t="str">
        <f>HYPERLINK("http://dx.doi.org/10.1175/1520-0485(1996)026&lt;1803:ALEBMO&gt;2.0.CO;2","http://dx.doi.org/10.1175/1520-0485(1996)026&lt;1803:ALEBMO&gt;2.0.CO;2")</f>
        <v>http://dx.doi.org/10.1175/1520-0485(1996)026&lt;1803:ALEBMO&gt;2.0.CO;2</v>
      </c>
      <c r="BG41" t="s">
        <v>74</v>
      </c>
      <c r="BH41" t="s">
        <v>74</v>
      </c>
      <c r="BI41">
        <v>22</v>
      </c>
      <c r="BJ41" t="s">
        <v>209</v>
      </c>
      <c r="BK41" t="s">
        <v>93</v>
      </c>
      <c r="BL41" t="s">
        <v>209</v>
      </c>
      <c r="BM41" t="s">
        <v>668</v>
      </c>
      <c r="BN41" t="s">
        <v>74</v>
      </c>
      <c r="BO41" t="s">
        <v>74</v>
      </c>
      <c r="BP41" t="s">
        <v>74</v>
      </c>
      <c r="BQ41" t="s">
        <v>74</v>
      </c>
      <c r="BR41" t="s">
        <v>96</v>
      </c>
      <c r="BS41" t="s">
        <v>669</v>
      </c>
      <c r="BT41" t="str">
        <f>HYPERLINK("https%3A%2F%2Fwww.webofscience.com%2Fwos%2Fwoscc%2Ffull-record%2FWOS:A1996VM28400008","View Full Record in Web of Science")</f>
        <v>View Full Record in Web of Science</v>
      </c>
    </row>
    <row r="42" spans="1:72" x14ac:dyDescent="0.15">
      <c r="A42" t="s">
        <v>72</v>
      </c>
      <c r="B42" t="s">
        <v>670</v>
      </c>
      <c r="C42" t="s">
        <v>74</v>
      </c>
      <c r="D42" t="s">
        <v>74</v>
      </c>
      <c r="E42" t="s">
        <v>74</v>
      </c>
      <c r="F42" t="s">
        <v>670</v>
      </c>
      <c r="G42" t="s">
        <v>74</v>
      </c>
      <c r="H42" t="s">
        <v>74</v>
      </c>
      <c r="I42" t="s">
        <v>671</v>
      </c>
      <c r="J42" t="s">
        <v>672</v>
      </c>
      <c r="K42" t="s">
        <v>74</v>
      </c>
      <c r="L42" t="s">
        <v>74</v>
      </c>
      <c r="M42" t="s">
        <v>77</v>
      </c>
      <c r="N42" t="s">
        <v>78</v>
      </c>
      <c r="O42" t="s">
        <v>74</v>
      </c>
      <c r="P42" t="s">
        <v>74</v>
      </c>
      <c r="Q42" t="s">
        <v>74</v>
      </c>
      <c r="R42" t="s">
        <v>74</v>
      </c>
      <c r="S42" t="s">
        <v>74</v>
      </c>
      <c r="T42" t="s">
        <v>673</v>
      </c>
      <c r="U42" t="s">
        <v>674</v>
      </c>
      <c r="V42" t="s">
        <v>675</v>
      </c>
      <c r="W42" t="s">
        <v>676</v>
      </c>
      <c r="X42" t="s">
        <v>677</v>
      </c>
      <c r="Y42" t="s">
        <v>678</v>
      </c>
      <c r="Z42" t="s">
        <v>74</v>
      </c>
      <c r="AA42" t="s">
        <v>679</v>
      </c>
      <c r="AB42" t="s">
        <v>680</v>
      </c>
      <c r="AC42" t="s">
        <v>74</v>
      </c>
      <c r="AD42" t="s">
        <v>74</v>
      </c>
      <c r="AE42" t="s">
        <v>74</v>
      </c>
      <c r="AF42" t="s">
        <v>74</v>
      </c>
      <c r="AG42">
        <v>14</v>
      </c>
      <c r="AH42">
        <v>16</v>
      </c>
      <c r="AI42">
        <v>18</v>
      </c>
      <c r="AJ42">
        <v>0</v>
      </c>
      <c r="AK42">
        <v>8</v>
      </c>
      <c r="AL42" t="s">
        <v>261</v>
      </c>
      <c r="AM42" t="s">
        <v>262</v>
      </c>
      <c r="AN42" t="s">
        <v>263</v>
      </c>
      <c r="AO42" t="s">
        <v>681</v>
      </c>
      <c r="AP42" t="s">
        <v>74</v>
      </c>
      <c r="AQ42" t="s">
        <v>74</v>
      </c>
      <c r="AR42" t="s">
        <v>682</v>
      </c>
      <c r="AS42" t="s">
        <v>683</v>
      </c>
      <c r="AT42" t="s">
        <v>90</v>
      </c>
      <c r="AU42">
        <v>1996</v>
      </c>
      <c r="AV42">
        <v>36</v>
      </c>
      <c r="AW42" t="s">
        <v>684</v>
      </c>
      <c r="AX42" t="s">
        <v>74</v>
      </c>
      <c r="AY42" t="s">
        <v>74</v>
      </c>
      <c r="AZ42" t="s">
        <v>74</v>
      </c>
      <c r="BA42" t="s">
        <v>74</v>
      </c>
      <c r="BB42">
        <v>131</v>
      </c>
      <c r="BC42">
        <v>142</v>
      </c>
      <c r="BD42" t="s">
        <v>74</v>
      </c>
      <c r="BE42" t="s">
        <v>685</v>
      </c>
      <c r="BF42" t="str">
        <f>HYPERLINK("http://dx.doi.org/10.1016/S1385-1101(96)90783-2","http://dx.doi.org/10.1016/S1385-1101(96)90783-2")</f>
        <v>http://dx.doi.org/10.1016/S1385-1101(96)90783-2</v>
      </c>
      <c r="BG42" t="s">
        <v>74</v>
      </c>
      <c r="BH42" t="s">
        <v>74</v>
      </c>
      <c r="BI42">
        <v>12</v>
      </c>
      <c r="BJ42" t="s">
        <v>686</v>
      </c>
      <c r="BK42" t="s">
        <v>93</v>
      </c>
      <c r="BL42" t="s">
        <v>686</v>
      </c>
      <c r="BM42" t="s">
        <v>687</v>
      </c>
      <c r="BN42" t="s">
        <v>74</v>
      </c>
      <c r="BO42" t="s">
        <v>74</v>
      </c>
      <c r="BP42" t="s">
        <v>74</v>
      </c>
      <c r="BQ42" t="s">
        <v>74</v>
      </c>
      <c r="BR42" t="s">
        <v>96</v>
      </c>
      <c r="BS42" t="s">
        <v>688</v>
      </c>
      <c r="BT42" t="str">
        <f>HYPERLINK("https%3A%2F%2Fwww.webofscience.com%2Fwos%2Fwoscc%2Ffull-record%2FWOS:A1996VT86200020","View Full Record in Web of Science")</f>
        <v>View Full Record in Web of Science</v>
      </c>
    </row>
    <row r="43" spans="1:72" x14ac:dyDescent="0.15">
      <c r="A43" t="s">
        <v>72</v>
      </c>
      <c r="B43" t="s">
        <v>689</v>
      </c>
      <c r="C43" t="s">
        <v>74</v>
      </c>
      <c r="D43" t="s">
        <v>74</v>
      </c>
      <c r="E43" t="s">
        <v>74</v>
      </c>
      <c r="F43" t="s">
        <v>689</v>
      </c>
      <c r="G43" t="s">
        <v>74</v>
      </c>
      <c r="H43" t="s">
        <v>74</v>
      </c>
      <c r="I43" t="s">
        <v>690</v>
      </c>
      <c r="J43" t="s">
        <v>691</v>
      </c>
      <c r="K43" t="s">
        <v>74</v>
      </c>
      <c r="L43" t="s">
        <v>74</v>
      </c>
      <c r="M43" t="s">
        <v>77</v>
      </c>
      <c r="N43" t="s">
        <v>78</v>
      </c>
      <c r="O43" t="s">
        <v>74</v>
      </c>
      <c r="P43" t="s">
        <v>74</v>
      </c>
      <c r="Q43" t="s">
        <v>74</v>
      </c>
      <c r="R43" t="s">
        <v>74</v>
      </c>
      <c r="S43" t="s">
        <v>74</v>
      </c>
      <c r="T43" t="s">
        <v>74</v>
      </c>
      <c r="U43" t="s">
        <v>692</v>
      </c>
      <c r="V43" t="s">
        <v>693</v>
      </c>
      <c r="W43" t="s">
        <v>74</v>
      </c>
      <c r="X43" t="s">
        <v>74</v>
      </c>
      <c r="Y43" t="s">
        <v>694</v>
      </c>
      <c r="Z43" t="s">
        <v>74</v>
      </c>
      <c r="AA43" t="s">
        <v>695</v>
      </c>
      <c r="AB43" t="s">
        <v>74</v>
      </c>
      <c r="AC43" t="s">
        <v>74</v>
      </c>
      <c r="AD43" t="s">
        <v>74</v>
      </c>
      <c r="AE43" t="s">
        <v>74</v>
      </c>
      <c r="AF43" t="s">
        <v>74</v>
      </c>
      <c r="AG43">
        <v>32</v>
      </c>
      <c r="AH43">
        <v>168</v>
      </c>
      <c r="AI43">
        <v>180</v>
      </c>
      <c r="AJ43">
        <v>0</v>
      </c>
      <c r="AK43">
        <v>6</v>
      </c>
      <c r="AL43" t="s">
        <v>152</v>
      </c>
      <c r="AM43" t="s">
        <v>153</v>
      </c>
      <c r="AN43" t="s">
        <v>154</v>
      </c>
      <c r="AO43" t="s">
        <v>696</v>
      </c>
      <c r="AP43" t="s">
        <v>74</v>
      </c>
      <c r="AQ43" t="s">
        <v>74</v>
      </c>
      <c r="AR43" t="s">
        <v>697</v>
      </c>
      <c r="AS43" t="s">
        <v>698</v>
      </c>
      <c r="AT43" t="s">
        <v>699</v>
      </c>
      <c r="AU43">
        <v>1996</v>
      </c>
      <c r="AV43">
        <v>53</v>
      </c>
      <c r="AW43">
        <v>17</v>
      </c>
      <c r="AX43" t="s">
        <v>74</v>
      </c>
      <c r="AY43" t="s">
        <v>74</v>
      </c>
      <c r="AZ43" t="s">
        <v>74</v>
      </c>
      <c r="BA43" t="s">
        <v>74</v>
      </c>
      <c r="BB43">
        <v>2546</v>
      </c>
      <c r="BC43">
        <v>2559</v>
      </c>
      <c r="BD43" t="s">
        <v>74</v>
      </c>
      <c r="BE43" t="s">
        <v>700</v>
      </c>
      <c r="BF43" t="str">
        <f>HYPERLINK("http://dx.doi.org/10.1175/1520-0469(1996)053&lt;2546:IOTOQI&gt;2.0.CO;2","http://dx.doi.org/10.1175/1520-0469(1996)053&lt;2546:IOTOQI&gt;2.0.CO;2")</f>
        <v>http://dx.doi.org/10.1175/1520-0469(1996)053&lt;2546:IOTOQI&gt;2.0.CO;2</v>
      </c>
      <c r="BG43" t="s">
        <v>74</v>
      </c>
      <c r="BH43" t="s">
        <v>74</v>
      </c>
      <c r="BI43">
        <v>14</v>
      </c>
      <c r="BJ43" t="s">
        <v>159</v>
      </c>
      <c r="BK43" t="s">
        <v>93</v>
      </c>
      <c r="BL43" t="s">
        <v>159</v>
      </c>
      <c r="BM43" t="s">
        <v>701</v>
      </c>
      <c r="BN43" t="s">
        <v>74</v>
      </c>
      <c r="BO43" t="s">
        <v>272</v>
      </c>
      <c r="BP43" t="s">
        <v>74</v>
      </c>
      <c r="BQ43" t="s">
        <v>74</v>
      </c>
      <c r="BR43" t="s">
        <v>96</v>
      </c>
      <c r="BS43" t="s">
        <v>702</v>
      </c>
      <c r="BT43" t="str">
        <f>HYPERLINK("https%3A%2F%2Fwww.webofscience.com%2Fwos%2Fwoscc%2Ffull-record%2FWOS:A1996VK78300008","View Full Record in Web of Science")</f>
        <v>View Full Record in Web of Science</v>
      </c>
    </row>
    <row r="44" spans="1:72" x14ac:dyDescent="0.15">
      <c r="A44" t="s">
        <v>72</v>
      </c>
      <c r="B44" t="s">
        <v>703</v>
      </c>
      <c r="C44" t="s">
        <v>74</v>
      </c>
      <c r="D44" t="s">
        <v>74</v>
      </c>
      <c r="E44" t="s">
        <v>74</v>
      </c>
      <c r="F44" t="s">
        <v>703</v>
      </c>
      <c r="G44" t="s">
        <v>74</v>
      </c>
      <c r="H44" t="s">
        <v>74</v>
      </c>
      <c r="I44" t="s">
        <v>704</v>
      </c>
      <c r="J44" t="s">
        <v>705</v>
      </c>
      <c r="K44" t="s">
        <v>74</v>
      </c>
      <c r="L44" t="s">
        <v>74</v>
      </c>
      <c r="M44" t="s">
        <v>77</v>
      </c>
      <c r="N44" t="s">
        <v>78</v>
      </c>
      <c r="O44" t="s">
        <v>74</v>
      </c>
      <c r="P44" t="s">
        <v>74</v>
      </c>
      <c r="Q44" t="s">
        <v>74</v>
      </c>
      <c r="R44" t="s">
        <v>74</v>
      </c>
      <c r="S44" t="s">
        <v>74</v>
      </c>
      <c r="T44" t="s">
        <v>74</v>
      </c>
      <c r="U44" t="s">
        <v>706</v>
      </c>
      <c r="V44" t="s">
        <v>707</v>
      </c>
      <c r="W44" t="s">
        <v>74</v>
      </c>
      <c r="X44" t="s">
        <v>74</v>
      </c>
      <c r="Y44" t="s">
        <v>708</v>
      </c>
      <c r="Z44" t="s">
        <v>74</v>
      </c>
      <c r="AA44" t="s">
        <v>74</v>
      </c>
      <c r="AB44" t="s">
        <v>74</v>
      </c>
      <c r="AC44" t="s">
        <v>74</v>
      </c>
      <c r="AD44" t="s">
        <v>74</v>
      </c>
      <c r="AE44" t="s">
        <v>74</v>
      </c>
      <c r="AF44" t="s">
        <v>74</v>
      </c>
      <c r="AG44">
        <v>87</v>
      </c>
      <c r="AH44">
        <v>173</v>
      </c>
      <c r="AI44">
        <v>181</v>
      </c>
      <c r="AJ44">
        <v>3</v>
      </c>
      <c r="AK44">
        <v>25</v>
      </c>
      <c r="AL44" t="s">
        <v>709</v>
      </c>
      <c r="AM44" t="s">
        <v>710</v>
      </c>
      <c r="AN44" t="s">
        <v>711</v>
      </c>
      <c r="AO44" t="s">
        <v>712</v>
      </c>
      <c r="AP44" t="s">
        <v>74</v>
      </c>
      <c r="AQ44" t="s">
        <v>74</v>
      </c>
      <c r="AR44" t="s">
        <v>713</v>
      </c>
      <c r="AS44" t="s">
        <v>714</v>
      </c>
      <c r="AT44" t="s">
        <v>90</v>
      </c>
      <c r="AU44">
        <v>1996</v>
      </c>
      <c r="AV44">
        <v>41</v>
      </c>
      <c r="AW44">
        <v>6</v>
      </c>
      <c r="AX44" t="s">
        <v>74</v>
      </c>
      <c r="AY44" t="s">
        <v>74</v>
      </c>
      <c r="AZ44" t="s">
        <v>74</v>
      </c>
      <c r="BA44" t="s">
        <v>74</v>
      </c>
      <c r="BB44">
        <v>1281</v>
      </c>
      <c r="BC44">
        <v>1294</v>
      </c>
      <c r="BD44" t="s">
        <v>74</v>
      </c>
      <c r="BE44" t="s">
        <v>715</v>
      </c>
      <c r="BF44" t="str">
        <f>HYPERLINK("http://dx.doi.org/10.4319/lo.1996.41.6.1281","http://dx.doi.org/10.4319/lo.1996.41.6.1281")</f>
        <v>http://dx.doi.org/10.4319/lo.1996.41.6.1281</v>
      </c>
      <c r="BG44" t="s">
        <v>74</v>
      </c>
      <c r="BH44" t="s">
        <v>74</v>
      </c>
      <c r="BI44">
        <v>14</v>
      </c>
      <c r="BJ44" t="s">
        <v>716</v>
      </c>
      <c r="BK44" t="s">
        <v>93</v>
      </c>
      <c r="BL44" t="s">
        <v>686</v>
      </c>
      <c r="BM44" t="s">
        <v>717</v>
      </c>
      <c r="BN44" t="s">
        <v>74</v>
      </c>
      <c r="BO44" t="s">
        <v>161</v>
      </c>
      <c r="BP44" t="s">
        <v>74</v>
      </c>
      <c r="BQ44" t="s">
        <v>74</v>
      </c>
      <c r="BR44" t="s">
        <v>96</v>
      </c>
      <c r="BS44" t="s">
        <v>718</v>
      </c>
      <c r="BT44" t="str">
        <f>HYPERLINK("https%3A%2F%2Fwww.webofscience.com%2Fwos%2Fwoscc%2Ffull-record%2FWOS:A1996VZ47600012","View Full Record in Web of Science")</f>
        <v>View Full Record in Web of Science</v>
      </c>
    </row>
    <row r="45" spans="1:72" x14ac:dyDescent="0.15">
      <c r="A45" t="s">
        <v>72</v>
      </c>
      <c r="B45" t="s">
        <v>719</v>
      </c>
      <c r="C45" t="s">
        <v>74</v>
      </c>
      <c r="D45" t="s">
        <v>74</v>
      </c>
      <c r="E45" t="s">
        <v>74</v>
      </c>
      <c r="F45" t="s">
        <v>719</v>
      </c>
      <c r="G45" t="s">
        <v>74</v>
      </c>
      <c r="H45" t="s">
        <v>74</v>
      </c>
      <c r="I45" t="s">
        <v>720</v>
      </c>
      <c r="J45" t="s">
        <v>705</v>
      </c>
      <c r="K45" t="s">
        <v>74</v>
      </c>
      <c r="L45" t="s">
        <v>74</v>
      </c>
      <c r="M45" t="s">
        <v>77</v>
      </c>
      <c r="N45" t="s">
        <v>78</v>
      </c>
      <c r="O45" t="s">
        <v>74</v>
      </c>
      <c r="P45" t="s">
        <v>74</v>
      </c>
      <c r="Q45" t="s">
        <v>74</v>
      </c>
      <c r="R45" t="s">
        <v>74</v>
      </c>
      <c r="S45" t="s">
        <v>74</v>
      </c>
      <c r="T45" t="s">
        <v>74</v>
      </c>
      <c r="U45" t="s">
        <v>721</v>
      </c>
      <c r="V45" t="s">
        <v>722</v>
      </c>
      <c r="W45" t="s">
        <v>74</v>
      </c>
      <c r="X45" t="s">
        <v>74</v>
      </c>
      <c r="Y45" t="s">
        <v>723</v>
      </c>
      <c r="Z45" t="s">
        <v>74</v>
      </c>
      <c r="AA45" t="s">
        <v>74</v>
      </c>
      <c r="AB45" t="s">
        <v>724</v>
      </c>
      <c r="AC45" t="s">
        <v>74</v>
      </c>
      <c r="AD45" t="s">
        <v>74</v>
      </c>
      <c r="AE45" t="s">
        <v>74</v>
      </c>
      <c r="AF45" t="s">
        <v>74</v>
      </c>
      <c r="AG45">
        <v>25</v>
      </c>
      <c r="AH45">
        <v>63</v>
      </c>
      <c r="AI45">
        <v>64</v>
      </c>
      <c r="AJ45">
        <v>1</v>
      </c>
      <c r="AK45">
        <v>11</v>
      </c>
      <c r="AL45" t="s">
        <v>709</v>
      </c>
      <c r="AM45" t="s">
        <v>710</v>
      </c>
      <c r="AN45" t="s">
        <v>725</v>
      </c>
      <c r="AO45" t="s">
        <v>712</v>
      </c>
      <c r="AP45" t="s">
        <v>74</v>
      </c>
      <c r="AQ45" t="s">
        <v>74</v>
      </c>
      <c r="AR45" t="s">
        <v>713</v>
      </c>
      <c r="AS45" t="s">
        <v>714</v>
      </c>
      <c r="AT45" t="s">
        <v>90</v>
      </c>
      <c r="AU45">
        <v>1996</v>
      </c>
      <c r="AV45">
        <v>41</v>
      </c>
      <c r="AW45">
        <v>6</v>
      </c>
      <c r="AX45" t="s">
        <v>74</v>
      </c>
      <c r="AY45" t="s">
        <v>74</v>
      </c>
      <c r="AZ45" t="s">
        <v>74</v>
      </c>
      <c r="BA45" t="s">
        <v>74</v>
      </c>
      <c r="BB45">
        <v>1334</v>
      </c>
      <c r="BC45">
        <v>1343</v>
      </c>
      <c r="BD45" t="s">
        <v>74</v>
      </c>
      <c r="BE45" t="s">
        <v>726</v>
      </c>
      <c r="BF45" t="str">
        <f>HYPERLINK("http://dx.doi.org/10.4319/lo.1996.41.6.1334","http://dx.doi.org/10.4319/lo.1996.41.6.1334")</f>
        <v>http://dx.doi.org/10.4319/lo.1996.41.6.1334</v>
      </c>
      <c r="BG45" t="s">
        <v>74</v>
      </c>
      <c r="BH45" t="s">
        <v>74</v>
      </c>
      <c r="BI45">
        <v>10</v>
      </c>
      <c r="BJ45" t="s">
        <v>716</v>
      </c>
      <c r="BK45" t="s">
        <v>93</v>
      </c>
      <c r="BL45" t="s">
        <v>686</v>
      </c>
      <c r="BM45" t="s">
        <v>717</v>
      </c>
      <c r="BN45" t="s">
        <v>74</v>
      </c>
      <c r="BO45" t="s">
        <v>161</v>
      </c>
      <c r="BP45" t="s">
        <v>74</v>
      </c>
      <c r="BQ45" t="s">
        <v>74</v>
      </c>
      <c r="BR45" t="s">
        <v>96</v>
      </c>
      <c r="BS45" t="s">
        <v>727</v>
      </c>
      <c r="BT45" t="str">
        <f>HYPERLINK("https%3A%2F%2Fwww.webofscience.com%2Fwos%2Fwoscc%2Ffull-record%2FWOS:A1996VZ47600018","View Full Record in Web of Science")</f>
        <v>View Full Record in Web of Science</v>
      </c>
    </row>
    <row r="46" spans="1:72" x14ac:dyDescent="0.15">
      <c r="A46" t="s">
        <v>72</v>
      </c>
      <c r="B46" t="s">
        <v>728</v>
      </c>
      <c r="C46" t="s">
        <v>74</v>
      </c>
      <c r="D46" t="s">
        <v>74</v>
      </c>
      <c r="E46" t="s">
        <v>74</v>
      </c>
      <c r="F46" t="s">
        <v>728</v>
      </c>
      <c r="G46" t="s">
        <v>74</v>
      </c>
      <c r="H46" t="s">
        <v>74</v>
      </c>
      <c r="I46" t="s">
        <v>729</v>
      </c>
      <c r="J46" t="s">
        <v>730</v>
      </c>
      <c r="K46" t="s">
        <v>74</v>
      </c>
      <c r="L46" t="s">
        <v>74</v>
      </c>
      <c r="M46" t="s">
        <v>77</v>
      </c>
      <c r="N46" t="s">
        <v>78</v>
      </c>
      <c r="O46" t="s">
        <v>74</v>
      </c>
      <c r="P46" t="s">
        <v>74</v>
      </c>
      <c r="Q46" t="s">
        <v>74</v>
      </c>
      <c r="R46" t="s">
        <v>74</v>
      </c>
      <c r="S46" t="s">
        <v>74</v>
      </c>
      <c r="T46" t="s">
        <v>74</v>
      </c>
      <c r="U46" t="s">
        <v>731</v>
      </c>
      <c r="V46" t="s">
        <v>732</v>
      </c>
      <c r="W46" t="s">
        <v>74</v>
      </c>
      <c r="X46" t="s">
        <v>74</v>
      </c>
      <c r="Y46" t="s">
        <v>733</v>
      </c>
      <c r="Z46" t="s">
        <v>74</v>
      </c>
      <c r="AA46" t="s">
        <v>734</v>
      </c>
      <c r="AB46" t="s">
        <v>735</v>
      </c>
      <c r="AC46" t="s">
        <v>74</v>
      </c>
      <c r="AD46" t="s">
        <v>74</v>
      </c>
      <c r="AE46" t="s">
        <v>74</v>
      </c>
      <c r="AF46" t="s">
        <v>74</v>
      </c>
      <c r="AG46">
        <v>62</v>
      </c>
      <c r="AH46">
        <v>20</v>
      </c>
      <c r="AI46">
        <v>30</v>
      </c>
      <c r="AJ46">
        <v>0</v>
      </c>
      <c r="AK46">
        <v>6</v>
      </c>
      <c r="AL46" t="s">
        <v>185</v>
      </c>
      <c r="AM46" t="s">
        <v>186</v>
      </c>
      <c r="AN46" t="s">
        <v>187</v>
      </c>
      <c r="AO46" t="s">
        <v>736</v>
      </c>
      <c r="AP46" t="s">
        <v>74</v>
      </c>
      <c r="AQ46" t="s">
        <v>74</v>
      </c>
      <c r="AR46" t="s">
        <v>737</v>
      </c>
      <c r="AS46" t="s">
        <v>738</v>
      </c>
      <c r="AT46" t="s">
        <v>90</v>
      </c>
      <c r="AU46">
        <v>1996</v>
      </c>
      <c r="AV46">
        <v>126</v>
      </c>
      <c r="AW46">
        <v>3</v>
      </c>
      <c r="AX46" t="s">
        <v>74</v>
      </c>
      <c r="AY46" t="s">
        <v>74</v>
      </c>
      <c r="AZ46" t="s">
        <v>74</v>
      </c>
      <c r="BA46" t="s">
        <v>74</v>
      </c>
      <c r="BB46">
        <v>433</v>
      </c>
      <c r="BC46">
        <v>442</v>
      </c>
      <c r="BD46" t="s">
        <v>74</v>
      </c>
      <c r="BE46" t="s">
        <v>739</v>
      </c>
      <c r="BF46" t="str">
        <f>HYPERLINK("http://dx.doi.org/10.1007/BF00354625","http://dx.doi.org/10.1007/BF00354625")</f>
        <v>http://dx.doi.org/10.1007/BF00354625</v>
      </c>
      <c r="BG46" t="s">
        <v>74</v>
      </c>
      <c r="BH46" t="s">
        <v>74</v>
      </c>
      <c r="BI46">
        <v>10</v>
      </c>
      <c r="BJ46" t="s">
        <v>740</v>
      </c>
      <c r="BK46" t="s">
        <v>93</v>
      </c>
      <c r="BL46" t="s">
        <v>740</v>
      </c>
      <c r="BM46" t="s">
        <v>741</v>
      </c>
      <c r="BN46" t="s">
        <v>74</v>
      </c>
      <c r="BO46" t="s">
        <v>74</v>
      </c>
      <c r="BP46" t="s">
        <v>74</v>
      </c>
      <c r="BQ46" t="s">
        <v>74</v>
      </c>
      <c r="BR46" t="s">
        <v>96</v>
      </c>
      <c r="BS46" t="s">
        <v>742</v>
      </c>
      <c r="BT46" t="str">
        <f>HYPERLINK("https%3A%2F%2Fwww.webofscience.com%2Fwos%2Fwoscc%2Ffull-record%2FWOS:A1996VK87000009","View Full Record in Web of Science")</f>
        <v>View Full Record in Web of Science</v>
      </c>
    </row>
    <row r="47" spans="1:72" x14ac:dyDescent="0.15">
      <c r="A47" t="s">
        <v>72</v>
      </c>
      <c r="B47" t="s">
        <v>743</v>
      </c>
      <c r="C47" t="s">
        <v>74</v>
      </c>
      <c r="D47" t="s">
        <v>74</v>
      </c>
      <c r="E47" t="s">
        <v>74</v>
      </c>
      <c r="F47" t="s">
        <v>743</v>
      </c>
      <c r="G47" t="s">
        <v>74</v>
      </c>
      <c r="H47" t="s">
        <v>74</v>
      </c>
      <c r="I47" t="s">
        <v>744</v>
      </c>
      <c r="J47" t="s">
        <v>730</v>
      </c>
      <c r="K47" t="s">
        <v>74</v>
      </c>
      <c r="L47" t="s">
        <v>74</v>
      </c>
      <c r="M47" t="s">
        <v>77</v>
      </c>
      <c r="N47" t="s">
        <v>78</v>
      </c>
      <c r="O47" t="s">
        <v>74</v>
      </c>
      <c r="P47" t="s">
        <v>74</v>
      </c>
      <c r="Q47" t="s">
        <v>74</v>
      </c>
      <c r="R47" t="s">
        <v>74</v>
      </c>
      <c r="S47" t="s">
        <v>74</v>
      </c>
      <c r="T47" t="s">
        <v>74</v>
      </c>
      <c r="U47" t="s">
        <v>745</v>
      </c>
      <c r="V47" t="s">
        <v>746</v>
      </c>
      <c r="W47" t="s">
        <v>747</v>
      </c>
      <c r="X47" t="s">
        <v>748</v>
      </c>
      <c r="Y47" t="s">
        <v>749</v>
      </c>
      <c r="Z47" t="s">
        <v>74</v>
      </c>
      <c r="AA47" t="s">
        <v>750</v>
      </c>
      <c r="AB47" t="s">
        <v>751</v>
      </c>
      <c r="AC47" t="s">
        <v>74</v>
      </c>
      <c r="AD47" t="s">
        <v>74</v>
      </c>
      <c r="AE47" t="s">
        <v>74</v>
      </c>
      <c r="AF47" t="s">
        <v>74</v>
      </c>
      <c r="AG47">
        <v>49</v>
      </c>
      <c r="AH47">
        <v>61</v>
      </c>
      <c r="AI47">
        <v>74</v>
      </c>
      <c r="AJ47">
        <v>0</v>
      </c>
      <c r="AK47">
        <v>5</v>
      </c>
      <c r="AL47" t="s">
        <v>185</v>
      </c>
      <c r="AM47" t="s">
        <v>186</v>
      </c>
      <c r="AN47" t="s">
        <v>187</v>
      </c>
      <c r="AO47" t="s">
        <v>736</v>
      </c>
      <c r="AP47" t="s">
        <v>74</v>
      </c>
      <c r="AQ47" t="s">
        <v>74</v>
      </c>
      <c r="AR47" t="s">
        <v>737</v>
      </c>
      <c r="AS47" t="s">
        <v>738</v>
      </c>
      <c r="AT47" t="s">
        <v>90</v>
      </c>
      <c r="AU47">
        <v>1996</v>
      </c>
      <c r="AV47">
        <v>126</v>
      </c>
      <c r="AW47">
        <v>3</v>
      </c>
      <c r="AX47" t="s">
        <v>74</v>
      </c>
      <c r="AY47" t="s">
        <v>74</v>
      </c>
      <c r="AZ47" t="s">
        <v>74</v>
      </c>
      <c r="BA47" t="s">
        <v>74</v>
      </c>
      <c r="BB47">
        <v>521</v>
      </c>
      <c r="BC47">
        <v>527</v>
      </c>
      <c r="BD47" t="s">
        <v>74</v>
      </c>
      <c r="BE47" t="s">
        <v>752</v>
      </c>
      <c r="BF47" t="str">
        <f>HYPERLINK("http://dx.doi.org/10.1007/BF00354634","http://dx.doi.org/10.1007/BF00354634")</f>
        <v>http://dx.doi.org/10.1007/BF00354634</v>
      </c>
      <c r="BG47" t="s">
        <v>74</v>
      </c>
      <c r="BH47" t="s">
        <v>74</v>
      </c>
      <c r="BI47">
        <v>7</v>
      </c>
      <c r="BJ47" t="s">
        <v>740</v>
      </c>
      <c r="BK47" t="s">
        <v>93</v>
      </c>
      <c r="BL47" t="s">
        <v>740</v>
      </c>
      <c r="BM47" t="s">
        <v>741</v>
      </c>
      <c r="BN47" t="s">
        <v>74</v>
      </c>
      <c r="BO47" t="s">
        <v>74</v>
      </c>
      <c r="BP47" t="s">
        <v>74</v>
      </c>
      <c r="BQ47" t="s">
        <v>74</v>
      </c>
      <c r="BR47" t="s">
        <v>96</v>
      </c>
      <c r="BS47" t="s">
        <v>753</v>
      </c>
      <c r="BT47" t="str">
        <f>HYPERLINK("https%3A%2F%2Fwww.webofscience.com%2Fwos%2Fwoscc%2Ffull-record%2FWOS:A1996VK87000018","View Full Record in Web of Science")</f>
        <v>View Full Record in Web of Science</v>
      </c>
    </row>
    <row r="48" spans="1:72" x14ac:dyDescent="0.15">
      <c r="A48" t="s">
        <v>72</v>
      </c>
      <c r="B48" t="s">
        <v>754</v>
      </c>
      <c r="C48" t="s">
        <v>74</v>
      </c>
      <c r="D48" t="s">
        <v>74</v>
      </c>
      <c r="E48" t="s">
        <v>74</v>
      </c>
      <c r="F48" t="s">
        <v>754</v>
      </c>
      <c r="G48" t="s">
        <v>74</v>
      </c>
      <c r="H48" t="s">
        <v>74</v>
      </c>
      <c r="I48" t="s">
        <v>755</v>
      </c>
      <c r="J48" t="s">
        <v>756</v>
      </c>
      <c r="K48" t="s">
        <v>74</v>
      </c>
      <c r="L48" t="s">
        <v>74</v>
      </c>
      <c r="M48" t="s">
        <v>77</v>
      </c>
      <c r="N48" t="s">
        <v>78</v>
      </c>
      <c r="O48" t="s">
        <v>74</v>
      </c>
      <c r="P48" t="s">
        <v>74</v>
      </c>
      <c r="Q48" t="s">
        <v>74</v>
      </c>
      <c r="R48" t="s">
        <v>74</v>
      </c>
      <c r="S48" t="s">
        <v>74</v>
      </c>
      <c r="T48" t="s">
        <v>74</v>
      </c>
      <c r="U48" t="s">
        <v>757</v>
      </c>
      <c r="V48" t="s">
        <v>758</v>
      </c>
      <c r="W48" t="s">
        <v>74</v>
      </c>
      <c r="X48" t="s">
        <v>74</v>
      </c>
      <c r="Y48" t="s">
        <v>759</v>
      </c>
      <c r="Z48" t="s">
        <v>74</v>
      </c>
      <c r="AA48" t="s">
        <v>74</v>
      </c>
      <c r="AB48" t="s">
        <v>74</v>
      </c>
      <c r="AC48" t="s">
        <v>74</v>
      </c>
      <c r="AD48" t="s">
        <v>74</v>
      </c>
      <c r="AE48" t="s">
        <v>74</v>
      </c>
      <c r="AF48" t="s">
        <v>74</v>
      </c>
      <c r="AG48">
        <v>24</v>
      </c>
      <c r="AH48">
        <v>18</v>
      </c>
      <c r="AI48">
        <v>19</v>
      </c>
      <c r="AJ48">
        <v>0</v>
      </c>
      <c r="AK48">
        <v>7</v>
      </c>
      <c r="AL48" t="s">
        <v>261</v>
      </c>
      <c r="AM48" t="s">
        <v>262</v>
      </c>
      <c r="AN48" t="s">
        <v>263</v>
      </c>
      <c r="AO48" t="s">
        <v>760</v>
      </c>
      <c r="AP48" t="s">
        <v>74</v>
      </c>
      <c r="AQ48" t="s">
        <v>74</v>
      </c>
      <c r="AR48" t="s">
        <v>761</v>
      </c>
      <c r="AS48" t="s">
        <v>762</v>
      </c>
      <c r="AT48" t="s">
        <v>90</v>
      </c>
      <c r="AU48">
        <v>1996</v>
      </c>
      <c r="AV48">
        <v>54</v>
      </c>
      <c r="AW48" t="s">
        <v>684</v>
      </c>
      <c r="AX48" t="s">
        <v>74</v>
      </c>
      <c r="AY48" t="s">
        <v>74</v>
      </c>
      <c r="AZ48" t="s">
        <v>74</v>
      </c>
      <c r="BA48" t="s">
        <v>74</v>
      </c>
      <c r="BB48">
        <v>55</v>
      </c>
      <c r="BC48">
        <v>67</v>
      </c>
      <c r="BD48" t="s">
        <v>74</v>
      </c>
      <c r="BE48" t="s">
        <v>763</v>
      </c>
      <c r="BF48" t="str">
        <f>HYPERLINK("http://dx.doi.org/10.1016/0304-4203(95)00100-X","http://dx.doi.org/10.1016/0304-4203(95)00100-X")</f>
        <v>http://dx.doi.org/10.1016/0304-4203(95)00100-X</v>
      </c>
      <c r="BG48" t="s">
        <v>74</v>
      </c>
      <c r="BH48" t="s">
        <v>74</v>
      </c>
      <c r="BI48">
        <v>13</v>
      </c>
      <c r="BJ48" t="s">
        <v>764</v>
      </c>
      <c r="BK48" t="s">
        <v>93</v>
      </c>
      <c r="BL48" t="s">
        <v>765</v>
      </c>
      <c r="BM48" t="s">
        <v>766</v>
      </c>
      <c r="BN48" t="s">
        <v>74</v>
      </c>
      <c r="BO48" t="s">
        <v>74</v>
      </c>
      <c r="BP48" t="s">
        <v>74</v>
      </c>
      <c r="BQ48" t="s">
        <v>74</v>
      </c>
      <c r="BR48" t="s">
        <v>96</v>
      </c>
      <c r="BS48" t="s">
        <v>767</v>
      </c>
      <c r="BT48" t="str">
        <f>HYPERLINK("https%3A%2F%2Fwww.webofscience.com%2Fwos%2Fwoscc%2Ffull-record%2FWOS:A1996VJ29600005","View Full Record in Web of Science")</f>
        <v>View Full Record in Web of Science</v>
      </c>
    </row>
    <row r="49" spans="1:72" x14ac:dyDescent="0.15">
      <c r="A49" t="s">
        <v>72</v>
      </c>
      <c r="B49" t="s">
        <v>768</v>
      </c>
      <c r="C49" t="s">
        <v>74</v>
      </c>
      <c r="D49" t="s">
        <v>74</v>
      </c>
      <c r="E49" t="s">
        <v>74</v>
      </c>
      <c r="F49" t="s">
        <v>768</v>
      </c>
      <c r="G49" t="s">
        <v>74</v>
      </c>
      <c r="H49" t="s">
        <v>74</v>
      </c>
      <c r="I49" t="s">
        <v>769</v>
      </c>
      <c r="J49" t="s">
        <v>770</v>
      </c>
      <c r="K49" t="s">
        <v>74</v>
      </c>
      <c r="L49" t="s">
        <v>74</v>
      </c>
      <c r="M49" t="s">
        <v>77</v>
      </c>
      <c r="N49" t="s">
        <v>78</v>
      </c>
      <c r="O49" t="s">
        <v>74</v>
      </c>
      <c r="P49" t="s">
        <v>74</v>
      </c>
      <c r="Q49" t="s">
        <v>74</v>
      </c>
      <c r="R49" t="s">
        <v>74</v>
      </c>
      <c r="S49" t="s">
        <v>74</v>
      </c>
      <c r="T49" t="s">
        <v>771</v>
      </c>
      <c r="U49" t="s">
        <v>772</v>
      </c>
      <c r="V49" t="s">
        <v>773</v>
      </c>
      <c r="W49" t="s">
        <v>774</v>
      </c>
      <c r="X49" t="s">
        <v>82</v>
      </c>
      <c r="Y49" t="s">
        <v>74</v>
      </c>
      <c r="Z49" t="s">
        <v>74</v>
      </c>
      <c r="AA49" t="s">
        <v>74</v>
      </c>
      <c r="AB49" t="s">
        <v>74</v>
      </c>
      <c r="AC49" t="s">
        <v>74</v>
      </c>
      <c r="AD49" t="s">
        <v>74</v>
      </c>
      <c r="AE49" t="s">
        <v>74</v>
      </c>
      <c r="AF49" t="s">
        <v>74</v>
      </c>
      <c r="AG49">
        <v>45</v>
      </c>
      <c r="AH49">
        <v>55</v>
      </c>
      <c r="AI49">
        <v>58</v>
      </c>
      <c r="AJ49">
        <v>0</v>
      </c>
      <c r="AK49">
        <v>7</v>
      </c>
      <c r="AL49" t="s">
        <v>775</v>
      </c>
      <c r="AM49" t="s">
        <v>776</v>
      </c>
      <c r="AN49" t="s">
        <v>777</v>
      </c>
      <c r="AO49" t="s">
        <v>778</v>
      </c>
      <c r="AP49" t="s">
        <v>74</v>
      </c>
      <c r="AQ49" t="s">
        <v>74</v>
      </c>
      <c r="AR49" t="s">
        <v>779</v>
      </c>
      <c r="AS49" t="s">
        <v>780</v>
      </c>
      <c r="AT49" t="s">
        <v>90</v>
      </c>
      <c r="AU49">
        <v>1996</v>
      </c>
      <c r="AV49">
        <v>140</v>
      </c>
      <c r="AW49" t="s">
        <v>781</v>
      </c>
      <c r="AX49" t="s">
        <v>74</v>
      </c>
      <c r="AY49" t="s">
        <v>74</v>
      </c>
      <c r="AZ49" t="s">
        <v>74</v>
      </c>
      <c r="BA49" t="s">
        <v>74</v>
      </c>
      <c r="BB49">
        <v>1</v>
      </c>
      <c r="BC49">
        <v>11</v>
      </c>
      <c r="BD49" t="s">
        <v>74</v>
      </c>
      <c r="BE49" t="s">
        <v>782</v>
      </c>
      <c r="BF49" t="str">
        <f>HYPERLINK("http://dx.doi.org/10.3354/meps140001","http://dx.doi.org/10.3354/meps140001")</f>
        <v>http://dx.doi.org/10.3354/meps140001</v>
      </c>
      <c r="BG49" t="s">
        <v>74</v>
      </c>
      <c r="BH49" t="s">
        <v>74</v>
      </c>
      <c r="BI49">
        <v>11</v>
      </c>
      <c r="BJ49" t="s">
        <v>783</v>
      </c>
      <c r="BK49" t="s">
        <v>93</v>
      </c>
      <c r="BL49" t="s">
        <v>784</v>
      </c>
      <c r="BM49" t="s">
        <v>785</v>
      </c>
      <c r="BN49" t="s">
        <v>74</v>
      </c>
      <c r="BO49" t="s">
        <v>161</v>
      </c>
      <c r="BP49" t="s">
        <v>74</v>
      </c>
      <c r="BQ49" t="s">
        <v>74</v>
      </c>
      <c r="BR49" t="s">
        <v>96</v>
      </c>
      <c r="BS49" t="s">
        <v>786</v>
      </c>
      <c r="BT49" t="str">
        <f>HYPERLINK("https%3A%2F%2Fwww.webofscience.com%2Fwos%2Fwoscc%2Ffull-record%2FWOS:A1996VJ37700001","View Full Record in Web of Science")</f>
        <v>View Full Record in Web of Science</v>
      </c>
    </row>
    <row r="50" spans="1:72" x14ac:dyDescent="0.15">
      <c r="A50" t="s">
        <v>72</v>
      </c>
      <c r="B50" t="s">
        <v>787</v>
      </c>
      <c r="C50" t="s">
        <v>74</v>
      </c>
      <c r="D50" t="s">
        <v>74</v>
      </c>
      <c r="E50" t="s">
        <v>74</v>
      </c>
      <c r="F50" t="s">
        <v>787</v>
      </c>
      <c r="G50" t="s">
        <v>74</v>
      </c>
      <c r="H50" t="s">
        <v>74</v>
      </c>
      <c r="I50" t="s">
        <v>788</v>
      </c>
      <c r="J50" t="s">
        <v>770</v>
      </c>
      <c r="K50" t="s">
        <v>74</v>
      </c>
      <c r="L50" t="s">
        <v>74</v>
      </c>
      <c r="M50" t="s">
        <v>77</v>
      </c>
      <c r="N50" t="s">
        <v>78</v>
      </c>
      <c r="O50" t="s">
        <v>74</v>
      </c>
      <c r="P50" t="s">
        <v>74</v>
      </c>
      <c r="Q50" t="s">
        <v>74</v>
      </c>
      <c r="R50" t="s">
        <v>74</v>
      </c>
      <c r="S50" t="s">
        <v>74</v>
      </c>
      <c r="T50" t="s">
        <v>789</v>
      </c>
      <c r="U50" t="s">
        <v>790</v>
      </c>
      <c r="V50" t="s">
        <v>791</v>
      </c>
      <c r="W50" t="s">
        <v>74</v>
      </c>
      <c r="X50" t="s">
        <v>74</v>
      </c>
      <c r="Y50" t="s">
        <v>792</v>
      </c>
      <c r="Z50" t="s">
        <v>74</v>
      </c>
      <c r="AA50" t="s">
        <v>74</v>
      </c>
      <c r="AB50" t="s">
        <v>74</v>
      </c>
      <c r="AC50" t="s">
        <v>74</v>
      </c>
      <c r="AD50" t="s">
        <v>74</v>
      </c>
      <c r="AE50" t="s">
        <v>74</v>
      </c>
      <c r="AF50" t="s">
        <v>74</v>
      </c>
      <c r="AG50">
        <v>26</v>
      </c>
      <c r="AH50">
        <v>64</v>
      </c>
      <c r="AI50">
        <v>67</v>
      </c>
      <c r="AJ50">
        <v>1</v>
      </c>
      <c r="AK50">
        <v>17</v>
      </c>
      <c r="AL50" t="s">
        <v>775</v>
      </c>
      <c r="AM50" t="s">
        <v>776</v>
      </c>
      <c r="AN50" t="s">
        <v>777</v>
      </c>
      <c r="AO50" t="s">
        <v>778</v>
      </c>
      <c r="AP50" t="s">
        <v>74</v>
      </c>
      <c r="AQ50" t="s">
        <v>74</v>
      </c>
      <c r="AR50" t="s">
        <v>779</v>
      </c>
      <c r="AS50" t="s">
        <v>780</v>
      </c>
      <c r="AT50" t="s">
        <v>90</v>
      </c>
      <c r="AU50">
        <v>1996</v>
      </c>
      <c r="AV50">
        <v>140</v>
      </c>
      <c r="AW50" t="s">
        <v>781</v>
      </c>
      <c r="AX50" t="s">
        <v>74</v>
      </c>
      <c r="AY50" t="s">
        <v>74</v>
      </c>
      <c r="AZ50" t="s">
        <v>74</v>
      </c>
      <c r="BA50" t="s">
        <v>74</v>
      </c>
      <c r="BB50">
        <v>13</v>
      </c>
      <c r="BC50">
        <v>20</v>
      </c>
      <c r="BD50" t="s">
        <v>74</v>
      </c>
      <c r="BE50" t="s">
        <v>793</v>
      </c>
      <c r="BF50" t="str">
        <f>HYPERLINK("http://dx.doi.org/10.3354/meps140013","http://dx.doi.org/10.3354/meps140013")</f>
        <v>http://dx.doi.org/10.3354/meps140013</v>
      </c>
      <c r="BG50" t="s">
        <v>74</v>
      </c>
      <c r="BH50" t="s">
        <v>74</v>
      </c>
      <c r="BI50">
        <v>8</v>
      </c>
      <c r="BJ50" t="s">
        <v>783</v>
      </c>
      <c r="BK50" t="s">
        <v>93</v>
      </c>
      <c r="BL50" t="s">
        <v>784</v>
      </c>
      <c r="BM50" t="s">
        <v>785</v>
      </c>
      <c r="BN50" t="s">
        <v>74</v>
      </c>
      <c r="BO50" t="s">
        <v>161</v>
      </c>
      <c r="BP50" t="s">
        <v>74</v>
      </c>
      <c r="BQ50" t="s">
        <v>74</v>
      </c>
      <c r="BR50" t="s">
        <v>96</v>
      </c>
      <c r="BS50" t="s">
        <v>794</v>
      </c>
      <c r="BT50" t="str">
        <f>HYPERLINK("https%3A%2F%2Fwww.webofscience.com%2Fwos%2Fwoscc%2Ffull-record%2FWOS:A1996VJ37700002","View Full Record in Web of Science")</f>
        <v>View Full Record in Web of Science</v>
      </c>
    </row>
    <row r="51" spans="1:72" x14ac:dyDescent="0.15">
      <c r="A51" t="s">
        <v>72</v>
      </c>
      <c r="B51" t="s">
        <v>795</v>
      </c>
      <c r="C51" t="s">
        <v>74</v>
      </c>
      <c r="D51" t="s">
        <v>74</v>
      </c>
      <c r="E51" t="s">
        <v>74</v>
      </c>
      <c r="F51" t="s">
        <v>795</v>
      </c>
      <c r="G51" t="s">
        <v>74</v>
      </c>
      <c r="H51" t="s">
        <v>74</v>
      </c>
      <c r="I51" t="s">
        <v>796</v>
      </c>
      <c r="J51" t="s">
        <v>770</v>
      </c>
      <c r="K51" t="s">
        <v>74</v>
      </c>
      <c r="L51" t="s">
        <v>74</v>
      </c>
      <c r="M51" t="s">
        <v>77</v>
      </c>
      <c r="N51" t="s">
        <v>78</v>
      </c>
      <c r="O51" t="s">
        <v>74</v>
      </c>
      <c r="P51" t="s">
        <v>74</v>
      </c>
      <c r="Q51" t="s">
        <v>74</v>
      </c>
      <c r="R51" t="s">
        <v>74</v>
      </c>
      <c r="S51" t="s">
        <v>74</v>
      </c>
      <c r="T51" t="s">
        <v>797</v>
      </c>
      <c r="U51" t="s">
        <v>798</v>
      </c>
      <c r="V51" t="s">
        <v>799</v>
      </c>
      <c r="W51" t="s">
        <v>74</v>
      </c>
      <c r="X51" t="s">
        <v>74</v>
      </c>
      <c r="Y51" t="s">
        <v>800</v>
      </c>
      <c r="Z51" t="s">
        <v>74</v>
      </c>
      <c r="AA51" t="s">
        <v>74</v>
      </c>
      <c r="AB51" t="s">
        <v>74</v>
      </c>
      <c r="AC51" t="s">
        <v>74</v>
      </c>
      <c r="AD51" t="s">
        <v>74</v>
      </c>
      <c r="AE51" t="s">
        <v>74</v>
      </c>
      <c r="AF51" t="s">
        <v>74</v>
      </c>
      <c r="AG51">
        <v>52</v>
      </c>
      <c r="AH51">
        <v>19</v>
      </c>
      <c r="AI51">
        <v>19</v>
      </c>
      <c r="AJ51">
        <v>0</v>
      </c>
      <c r="AK51">
        <v>5</v>
      </c>
      <c r="AL51" t="s">
        <v>775</v>
      </c>
      <c r="AM51" t="s">
        <v>776</v>
      </c>
      <c r="AN51" t="s">
        <v>777</v>
      </c>
      <c r="AO51" t="s">
        <v>778</v>
      </c>
      <c r="AP51" t="s">
        <v>801</v>
      </c>
      <c r="AQ51" t="s">
        <v>74</v>
      </c>
      <c r="AR51" t="s">
        <v>779</v>
      </c>
      <c r="AS51" t="s">
        <v>780</v>
      </c>
      <c r="AT51" t="s">
        <v>90</v>
      </c>
      <c r="AU51">
        <v>1996</v>
      </c>
      <c r="AV51">
        <v>140</v>
      </c>
      <c r="AW51" t="s">
        <v>781</v>
      </c>
      <c r="AX51" t="s">
        <v>74</v>
      </c>
      <c r="AY51" t="s">
        <v>74</v>
      </c>
      <c r="AZ51" t="s">
        <v>74</v>
      </c>
      <c r="BA51" t="s">
        <v>74</v>
      </c>
      <c r="BB51">
        <v>21</v>
      </c>
      <c r="BC51">
        <v>32</v>
      </c>
      <c r="BD51" t="s">
        <v>74</v>
      </c>
      <c r="BE51" t="s">
        <v>802</v>
      </c>
      <c r="BF51" t="str">
        <f>HYPERLINK("http://dx.doi.org/10.3354/meps140021","http://dx.doi.org/10.3354/meps140021")</f>
        <v>http://dx.doi.org/10.3354/meps140021</v>
      </c>
      <c r="BG51" t="s">
        <v>74</v>
      </c>
      <c r="BH51" t="s">
        <v>74</v>
      </c>
      <c r="BI51">
        <v>12</v>
      </c>
      <c r="BJ51" t="s">
        <v>783</v>
      </c>
      <c r="BK51" t="s">
        <v>93</v>
      </c>
      <c r="BL51" t="s">
        <v>784</v>
      </c>
      <c r="BM51" t="s">
        <v>785</v>
      </c>
      <c r="BN51" t="s">
        <v>74</v>
      </c>
      <c r="BO51" t="s">
        <v>161</v>
      </c>
      <c r="BP51" t="s">
        <v>74</v>
      </c>
      <c r="BQ51" t="s">
        <v>74</v>
      </c>
      <c r="BR51" t="s">
        <v>96</v>
      </c>
      <c r="BS51" t="s">
        <v>803</v>
      </c>
      <c r="BT51" t="str">
        <f>HYPERLINK("https%3A%2F%2Fwww.webofscience.com%2Fwos%2Fwoscc%2Ffull-record%2FWOS:A1996VJ37700003","View Full Record in Web of Science")</f>
        <v>View Full Record in Web of Science</v>
      </c>
    </row>
    <row r="52" spans="1:72" x14ac:dyDescent="0.15">
      <c r="A52" t="s">
        <v>72</v>
      </c>
      <c r="B52" t="s">
        <v>804</v>
      </c>
      <c r="C52" t="s">
        <v>74</v>
      </c>
      <c r="D52" t="s">
        <v>74</v>
      </c>
      <c r="E52" t="s">
        <v>74</v>
      </c>
      <c r="F52" t="s">
        <v>804</v>
      </c>
      <c r="G52" t="s">
        <v>74</v>
      </c>
      <c r="H52" t="s">
        <v>74</v>
      </c>
      <c r="I52" t="s">
        <v>805</v>
      </c>
      <c r="J52" t="s">
        <v>770</v>
      </c>
      <c r="K52" t="s">
        <v>74</v>
      </c>
      <c r="L52" t="s">
        <v>74</v>
      </c>
      <c r="M52" t="s">
        <v>77</v>
      </c>
      <c r="N52" t="s">
        <v>78</v>
      </c>
      <c r="O52" t="s">
        <v>74</v>
      </c>
      <c r="P52" t="s">
        <v>74</v>
      </c>
      <c r="Q52" t="s">
        <v>74</v>
      </c>
      <c r="R52" t="s">
        <v>74</v>
      </c>
      <c r="S52" t="s">
        <v>74</v>
      </c>
      <c r="T52" t="s">
        <v>806</v>
      </c>
      <c r="U52" t="s">
        <v>807</v>
      </c>
      <c r="V52" t="s">
        <v>808</v>
      </c>
      <c r="W52" t="s">
        <v>74</v>
      </c>
      <c r="X52" t="s">
        <v>74</v>
      </c>
      <c r="Y52" t="s">
        <v>809</v>
      </c>
      <c r="Z52" t="s">
        <v>74</v>
      </c>
      <c r="AA52" t="s">
        <v>810</v>
      </c>
      <c r="AB52" t="s">
        <v>811</v>
      </c>
      <c r="AC52" t="s">
        <v>74</v>
      </c>
      <c r="AD52" t="s">
        <v>74</v>
      </c>
      <c r="AE52" t="s">
        <v>74</v>
      </c>
      <c r="AF52" t="s">
        <v>74</v>
      </c>
      <c r="AG52">
        <v>42</v>
      </c>
      <c r="AH52">
        <v>34</v>
      </c>
      <c r="AI52">
        <v>34</v>
      </c>
      <c r="AJ52">
        <v>1</v>
      </c>
      <c r="AK52">
        <v>3</v>
      </c>
      <c r="AL52" t="s">
        <v>775</v>
      </c>
      <c r="AM52" t="s">
        <v>776</v>
      </c>
      <c r="AN52" t="s">
        <v>777</v>
      </c>
      <c r="AO52" t="s">
        <v>778</v>
      </c>
      <c r="AP52" t="s">
        <v>74</v>
      </c>
      <c r="AQ52" t="s">
        <v>74</v>
      </c>
      <c r="AR52" t="s">
        <v>779</v>
      </c>
      <c r="AS52" t="s">
        <v>780</v>
      </c>
      <c r="AT52" t="s">
        <v>90</v>
      </c>
      <c r="AU52">
        <v>1996</v>
      </c>
      <c r="AV52">
        <v>140</v>
      </c>
      <c r="AW52" t="s">
        <v>781</v>
      </c>
      <c r="AX52" t="s">
        <v>74</v>
      </c>
      <c r="AY52" t="s">
        <v>74</v>
      </c>
      <c r="AZ52" t="s">
        <v>74</v>
      </c>
      <c r="BA52" t="s">
        <v>74</v>
      </c>
      <c r="BB52">
        <v>187</v>
      </c>
      <c r="BC52">
        <v>197</v>
      </c>
      <c r="BD52" t="s">
        <v>74</v>
      </c>
      <c r="BE52" t="s">
        <v>812</v>
      </c>
      <c r="BF52" t="str">
        <f>HYPERLINK("http://dx.doi.org/10.3354/meps140187","http://dx.doi.org/10.3354/meps140187")</f>
        <v>http://dx.doi.org/10.3354/meps140187</v>
      </c>
      <c r="BG52" t="s">
        <v>74</v>
      </c>
      <c r="BH52" t="s">
        <v>74</v>
      </c>
      <c r="BI52">
        <v>11</v>
      </c>
      <c r="BJ52" t="s">
        <v>783</v>
      </c>
      <c r="BK52" t="s">
        <v>93</v>
      </c>
      <c r="BL52" t="s">
        <v>784</v>
      </c>
      <c r="BM52" t="s">
        <v>785</v>
      </c>
      <c r="BN52" t="s">
        <v>74</v>
      </c>
      <c r="BO52" t="s">
        <v>161</v>
      </c>
      <c r="BP52" t="s">
        <v>74</v>
      </c>
      <c r="BQ52" t="s">
        <v>74</v>
      </c>
      <c r="BR52" t="s">
        <v>96</v>
      </c>
      <c r="BS52" t="s">
        <v>813</v>
      </c>
      <c r="BT52" t="str">
        <f>HYPERLINK("https%3A%2F%2Fwww.webofscience.com%2Fwos%2Fwoscc%2Ffull-record%2FWOS:A1996VJ37700017","View Full Record in Web of Science")</f>
        <v>View Full Record in Web of Science</v>
      </c>
    </row>
    <row r="53" spans="1:72" x14ac:dyDescent="0.15">
      <c r="A53" t="s">
        <v>72</v>
      </c>
      <c r="B53" t="s">
        <v>814</v>
      </c>
      <c r="C53" t="s">
        <v>74</v>
      </c>
      <c r="D53" t="s">
        <v>74</v>
      </c>
      <c r="E53" t="s">
        <v>74</v>
      </c>
      <c r="F53" t="s">
        <v>814</v>
      </c>
      <c r="G53" t="s">
        <v>74</v>
      </c>
      <c r="H53" t="s">
        <v>74</v>
      </c>
      <c r="I53" t="s">
        <v>815</v>
      </c>
      <c r="J53" t="s">
        <v>816</v>
      </c>
      <c r="K53" t="s">
        <v>74</v>
      </c>
      <c r="L53" t="s">
        <v>74</v>
      </c>
      <c r="M53" t="s">
        <v>77</v>
      </c>
      <c r="N53" t="s">
        <v>78</v>
      </c>
      <c r="O53" t="s">
        <v>74</v>
      </c>
      <c r="P53" t="s">
        <v>74</v>
      </c>
      <c r="Q53" t="s">
        <v>74</v>
      </c>
      <c r="R53" t="s">
        <v>74</v>
      </c>
      <c r="S53" t="s">
        <v>74</v>
      </c>
      <c r="T53" t="s">
        <v>74</v>
      </c>
      <c r="U53" t="s">
        <v>817</v>
      </c>
      <c r="V53" t="s">
        <v>818</v>
      </c>
      <c r="W53" t="s">
        <v>74</v>
      </c>
      <c r="X53" t="s">
        <v>74</v>
      </c>
      <c r="Y53" t="s">
        <v>819</v>
      </c>
      <c r="Z53" t="s">
        <v>74</v>
      </c>
      <c r="AA53" t="s">
        <v>74</v>
      </c>
      <c r="AB53" t="s">
        <v>820</v>
      </c>
      <c r="AC53" t="s">
        <v>74</v>
      </c>
      <c r="AD53" t="s">
        <v>74</v>
      </c>
      <c r="AE53" t="s">
        <v>74</v>
      </c>
      <c r="AF53" t="s">
        <v>74</v>
      </c>
      <c r="AG53">
        <v>30</v>
      </c>
      <c r="AH53">
        <v>4</v>
      </c>
      <c r="AI53">
        <v>5</v>
      </c>
      <c r="AJ53">
        <v>0</v>
      </c>
      <c r="AK53">
        <v>2</v>
      </c>
      <c r="AL53" t="s">
        <v>821</v>
      </c>
      <c r="AM53" t="s">
        <v>822</v>
      </c>
      <c r="AN53" t="s">
        <v>823</v>
      </c>
      <c r="AO53" t="s">
        <v>824</v>
      </c>
      <c r="AP53" t="s">
        <v>74</v>
      </c>
      <c r="AQ53" t="s">
        <v>74</v>
      </c>
      <c r="AR53" t="s">
        <v>825</v>
      </c>
      <c r="AS53" t="s">
        <v>826</v>
      </c>
      <c r="AT53" t="s">
        <v>90</v>
      </c>
      <c r="AU53">
        <v>1996</v>
      </c>
      <c r="AV53">
        <v>31</v>
      </c>
      <c r="AW53">
        <v>5</v>
      </c>
      <c r="AX53" t="s">
        <v>74</v>
      </c>
      <c r="AY53" t="s">
        <v>74</v>
      </c>
      <c r="AZ53" t="s">
        <v>74</v>
      </c>
      <c r="BA53" t="s">
        <v>74</v>
      </c>
      <c r="BB53">
        <v>627</v>
      </c>
      <c r="BC53">
        <v>632</v>
      </c>
      <c r="BD53" t="s">
        <v>74</v>
      </c>
      <c r="BE53" t="s">
        <v>827</v>
      </c>
      <c r="BF53" t="str">
        <f>HYPERLINK("http://dx.doi.org/10.1111/j.1945-5100.1996.tb02035.x","http://dx.doi.org/10.1111/j.1945-5100.1996.tb02035.x")</f>
        <v>http://dx.doi.org/10.1111/j.1945-5100.1996.tb02035.x</v>
      </c>
      <c r="BG53" t="s">
        <v>74</v>
      </c>
      <c r="BH53" t="s">
        <v>74</v>
      </c>
      <c r="BI53">
        <v>6</v>
      </c>
      <c r="BJ53" t="s">
        <v>270</v>
      </c>
      <c r="BK53" t="s">
        <v>93</v>
      </c>
      <c r="BL53" t="s">
        <v>270</v>
      </c>
      <c r="BM53" t="s">
        <v>828</v>
      </c>
      <c r="BN53" t="s">
        <v>74</v>
      </c>
      <c r="BO53" t="s">
        <v>74</v>
      </c>
      <c r="BP53" t="s">
        <v>74</v>
      </c>
      <c r="BQ53" t="s">
        <v>74</v>
      </c>
      <c r="BR53" t="s">
        <v>96</v>
      </c>
      <c r="BS53" t="s">
        <v>829</v>
      </c>
      <c r="BT53" t="str">
        <f>HYPERLINK("https%3A%2F%2Fwww.webofscience.com%2Fwos%2Fwoscc%2Ffull-record%2FWOS:A1996VJ14100007","View Full Record in Web of Science")</f>
        <v>View Full Record in Web of Science</v>
      </c>
    </row>
    <row r="54" spans="1:72" x14ac:dyDescent="0.15">
      <c r="A54" t="s">
        <v>72</v>
      </c>
      <c r="B54" t="s">
        <v>830</v>
      </c>
      <c r="C54" t="s">
        <v>74</v>
      </c>
      <c r="D54" t="s">
        <v>74</v>
      </c>
      <c r="E54" t="s">
        <v>74</v>
      </c>
      <c r="F54" t="s">
        <v>830</v>
      </c>
      <c r="G54" t="s">
        <v>74</v>
      </c>
      <c r="H54" t="s">
        <v>74</v>
      </c>
      <c r="I54" t="s">
        <v>831</v>
      </c>
      <c r="J54" t="s">
        <v>832</v>
      </c>
      <c r="K54" t="s">
        <v>74</v>
      </c>
      <c r="L54" t="s">
        <v>74</v>
      </c>
      <c r="M54" t="s">
        <v>77</v>
      </c>
      <c r="N54" t="s">
        <v>78</v>
      </c>
      <c r="O54" t="s">
        <v>74</v>
      </c>
      <c r="P54" t="s">
        <v>74</v>
      </c>
      <c r="Q54" t="s">
        <v>74</v>
      </c>
      <c r="R54" t="s">
        <v>74</v>
      </c>
      <c r="S54" t="s">
        <v>74</v>
      </c>
      <c r="T54" t="s">
        <v>74</v>
      </c>
      <c r="U54" t="s">
        <v>833</v>
      </c>
      <c r="V54" t="s">
        <v>834</v>
      </c>
      <c r="W54" t="s">
        <v>835</v>
      </c>
      <c r="X54" t="s">
        <v>836</v>
      </c>
      <c r="Y54" t="s">
        <v>837</v>
      </c>
      <c r="Z54" t="s">
        <v>74</v>
      </c>
      <c r="AA54" t="s">
        <v>838</v>
      </c>
      <c r="AB54" t="s">
        <v>74</v>
      </c>
      <c r="AC54" t="s">
        <v>74</v>
      </c>
      <c r="AD54" t="s">
        <v>74</v>
      </c>
      <c r="AE54" t="s">
        <v>74</v>
      </c>
      <c r="AF54" t="s">
        <v>74</v>
      </c>
      <c r="AG54">
        <v>22</v>
      </c>
      <c r="AH54">
        <v>34</v>
      </c>
      <c r="AI54">
        <v>34</v>
      </c>
      <c r="AJ54">
        <v>0</v>
      </c>
      <c r="AK54">
        <v>11</v>
      </c>
      <c r="AL54" t="s">
        <v>152</v>
      </c>
      <c r="AM54" t="s">
        <v>153</v>
      </c>
      <c r="AN54" t="s">
        <v>154</v>
      </c>
      <c r="AO54" t="s">
        <v>839</v>
      </c>
      <c r="AP54" t="s">
        <v>74</v>
      </c>
      <c r="AQ54" t="s">
        <v>74</v>
      </c>
      <c r="AR54" t="s">
        <v>840</v>
      </c>
      <c r="AS54" t="s">
        <v>841</v>
      </c>
      <c r="AT54" t="s">
        <v>90</v>
      </c>
      <c r="AU54">
        <v>1996</v>
      </c>
      <c r="AV54">
        <v>124</v>
      </c>
      <c r="AW54">
        <v>9</v>
      </c>
      <c r="AX54" t="s">
        <v>74</v>
      </c>
      <c r="AY54" t="s">
        <v>74</v>
      </c>
      <c r="AZ54" t="s">
        <v>74</v>
      </c>
      <c r="BA54" t="s">
        <v>74</v>
      </c>
      <c r="BB54">
        <v>1941</v>
      </c>
      <c r="BC54">
        <v>1947</v>
      </c>
      <c r="BD54" t="s">
        <v>74</v>
      </c>
      <c r="BE54" t="s">
        <v>842</v>
      </c>
      <c r="BF54" t="str">
        <f>HYPERLINK("http://dx.doi.org/10.1175/1520-0493(1996)124&lt;1941:WSWOTG&gt;2.0.CO;2","http://dx.doi.org/10.1175/1520-0493(1996)124&lt;1941:WSWOTG&gt;2.0.CO;2")</f>
        <v>http://dx.doi.org/10.1175/1520-0493(1996)124&lt;1941:WSWOTG&gt;2.0.CO;2</v>
      </c>
      <c r="BG54" t="s">
        <v>74</v>
      </c>
      <c r="BH54" t="s">
        <v>74</v>
      </c>
      <c r="BI54">
        <v>7</v>
      </c>
      <c r="BJ54" t="s">
        <v>159</v>
      </c>
      <c r="BK54" t="s">
        <v>93</v>
      </c>
      <c r="BL54" t="s">
        <v>159</v>
      </c>
      <c r="BM54" t="s">
        <v>843</v>
      </c>
      <c r="BN54" t="s">
        <v>74</v>
      </c>
      <c r="BO54" t="s">
        <v>272</v>
      </c>
      <c r="BP54" t="s">
        <v>74</v>
      </c>
      <c r="BQ54" t="s">
        <v>74</v>
      </c>
      <c r="BR54" t="s">
        <v>96</v>
      </c>
      <c r="BS54" t="s">
        <v>844</v>
      </c>
      <c r="BT54" t="str">
        <f>HYPERLINK("https%3A%2F%2Fwww.webofscience.com%2Fwos%2Fwoscc%2Ffull-record%2FWOS:A1996VE28200005","View Full Record in Web of Science")</f>
        <v>View Full Record in Web of Science</v>
      </c>
    </row>
    <row r="55" spans="1:72" x14ac:dyDescent="0.15">
      <c r="A55" t="s">
        <v>72</v>
      </c>
      <c r="B55" t="s">
        <v>845</v>
      </c>
      <c r="C55" t="s">
        <v>74</v>
      </c>
      <c r="D55" t="s">
        <v>74</v>
      </c>
      <c r="E55" t="s">
        <v>74</v>
      </c>
      <c r="F55" t="s">
        <v>845</v>
      </c>
      <c r="G55" t="s">
        <v>74</v>
      </c>
      <c r="H55" t="s">
        <v>74</v>
      </c>
      <c r="I55" t="s">
        <v>846</v>
      </c>
      <c r="J55" t="s">
        <v>847</v>
      </c>
      <c r="K55" t="s">
        <v>74</v>
      </c>
      <c r="L55" t="s">
        <v>74</v>
      </c>
      <c r="M55" t="s">
        <v>77</v>
      </c>
      <c r="N55" t="s">
        <v>78</v>
      </c>
      <c r="O55" t="s">
        <v>74</v>
      </c>
      <c r="P55" t="s">
        <v>74</v>
      </c>
      <c r="Q55" t="s">
        <v>74</v>
      </c>
      <c r="R55" t="s">
        <v>74</v>
      </c>
      <c r="S55" t="s">
        <v>74</v>
      </c>
      <c r="T55" t="s">
        <v>848</v>
      </c>
      <c r="U55" t="s">
        <v>74</v>
      </c>
      <c r="V55" t="s">
        <v>849</v>
      </c>
      <c r="W55" t="s">
        <v>850</v>
      </c>
      <c r="X55" t="s">
        <v>851</v>
      </c>
      <c r="Y55" t="s">
        <v>852</v>
      </c>
      <c r="Z55" t="s">
        <v>74</v>
      </c>
      <c r="AA55" t="s">
        <v>74</v>
      </c>
      <c r="AB55" t="s">
        <v>74</v>
      </c>
      <c r="AC55" t="s">
        <v>74</v>
      </c>
      <c r="AD55" t="s">
        <v>74</v>
      </c>
      <c r="AE55" t="s">
        <v>74</v>
      </c>
      <c r="AF55" t="s">
        <v>74</v>
      </c>
      <c r="AG55">
        <v>7</v>
      </c>
      <c r="AH55">
        <v>15</v>
      </c>
      <c r="AI55">
        <v>16</v>
      </c>
      <c r="AJ55">
        <v>0</v>
      </c>
      <c r="AK55">
        <v>0</v>
      </c>
      <c r="AL55" t="s">
        <v>853</v>
      </c>
      <c r="AM55" t="s">
        <v>854</v>
      </c>
      <c r="AN55" t="s">
        <v>855</v>
      </c>
      <c r="AO55" t="s">
        <v>856</v>
      </c>
      <c r="AP55" t="s">
        <v>74</v>
      </c>
      <c r="AQ55" t="s">
        <v>74</v>
      </c>
      <c r="AR55" t="s">
        <v>857</v>
      </c>
      <c r="AS55" t="s">
        <v>858</v>
      </c>
      <c r="AT55" t="s">
        <v>90</v>
      </c>
      <c r="AU55">
        <v>1996</v>
      </c>
      <c r="AV55">
        <v>34</v>
      </c>
      <c r="AW55">
        <v>3</v>
      </c>
      <c r="AX55" t="s">
        <v>74</v>
      </c>
      <c r="AY55" t="s">
        <v>74</v>
      </c>
      <c r="AZ55" t="s">
        <v>74</v>
      </c>
      <c r="BA55" t="s">
        <v>74</v>
      </c>
      <c r="BB55">
        <v>329</v>
      </c>
      <c r="BC55">
        <v>331</v>
      </c>
      <c r="BD55" t="s">
        <v>74</v>
      </c>
      <c r="BE55" t="s">
        <v>74</v>
      </c>
      <c r="BF55" t="s">
        <v>74</v>
      </c>
      <c r="BG55" t="s">
        <v>74</v>
      </c>
      <c r="BH55" t="s">
        <v>74</v>
      </c>
      <c r="BI55">
        <v>3</v>
      </c>
      <c r="BJ55" t="s">
        <v>859</v>
      </c>
      <c r="BK55" t="s">
        <v>93</v>
      </c>
      <c r="BL55" t="s">
        <v>859</v>
      </c>
      <c r="BM55" t="s">
        <v>860</v>
      </c>
      <c r="BN55" t="s">
        <v>74</v>
      </c>
      <c r="BO55" t="s">
        <v>74</v>
      </c>
      <c r="BP55" t="s">
        <v>74</v>
      </c>
      <c r="BQ55" t="s">
        <v>74</v>
      </c>
      <c r="BR55" t="s">
        <v>96</v>
      </c>
      <c r="BS55" t="s">
        <v>861</v>
      </c>
      <c r="BT55" t="str">
        <f>HYPERLINK("https%3A%2F%2Fwww.webofscience.com%2Fwos%2Fwoscc%2Ffull-record%2FWOS:A1996VK95200004","View Full Record in Web of Science")</f>
        <v>View Full Record in Web of Science</v>
      </c>
    </row>
    <row r="56" spans="1:72" x14ac:dyDescent="0.15">
      <c r="A56" t="s">
        <v>72</v>
      </c>
      <c r="B56" t="s">
        <v>862</v>
      </c>
      <c r="C56" t="s">
        <v>74</v>
      </c>
      <c r="D56" t="s">
        <v>74</v>
      </c>
      <c r="E56" t="s">
        <v>74</v>
      </c>
      <c r="F56" t="s">
        <v>862</v>
      </c>
      <c r="G56" t="s">
        <v>74</v>
      </c>
      <c r="H56" t="s">
        <v>74</v>
      </c>
      <c r="I56" t="s">
        <v>863</v>
      </c>
      <c r="J56" t="s">
        <v>864</v>
      </c>
      <c r="K56" t="s">
        <v>74</v>
      </c>
      <c r="L56" t="s">
        <v>74</v>
      </c>
      <c r="M56" t="s">
        <v>229</v>
      </c>
      <c r="N56" t="s">
        <v>78</v>
      </c>
      <c r="O56" t="s">
        <v>74</v>
      </c>
      <c r="P56" t="s">
        <v>74</v>
      </c>
      <c r="Q56" t="s">
        <v>74</v>
      </c>
      <c r="R56" t="s">
        <v>74</v>
      </c>
      <c r="S56" t="s">
        <v>74</v>
      </c>
      <c r="T56" t="s">
        <v>74</v>
      </c>
      <c r="U56" t="s">
        <v>74</v>
      </c>
      <c r="V56" t="s">
        <v>865</v>
      </c>
      <c r="W56" t="s">
        <v>74</v>
      </c>
      <c r="X56" t="s">
        <v>74</v>
      </c>
      <c r="Y56" t="s">
        <v>866</v>
      </c>
      <c r="Z56" t="s">
        <v>74</v>
      </c>
      <c r="AA56" t="s">
        <v>74</v>
      </c>
      <c r="AB56" t="s">
        <v>74</v>
      </c>
      <c r="AC56" t="s">
        <v>74</v>
      </c>
      <c r="AD56" t="s">
        <v>74</v>
      </c>
      <c r="AE56" t="s">
        <v>74</v>
      </c>
      <c r="AF56" t="s">
        <v>74</v>
      </c>
      <c r="AG56">
        <v>21</v>
      </c>
      <c r="AH56">
        <v>0</v>
      </c>
      <c r="AI56">
        <v>0</v>
      </c>
      <c r="AJ56">
        <v>0</v>
      </c>
      <c r="AK56">
        <v>0</v>
      </c>
      <c r="AL56" t="s">
        <v>231</v>
      </c>
      <c r="AM56" t="s">
        <v>232</v>
      </c>
      <c r="AN56" t="s">
        <v>233</v>
      </c>
      <c r="AO56" t="s">
        <v>867</v>
      </c>
      <c r="AP56" t="s">
        <v>74</v>
      </c>
      <c r="AQ56" t="s">
        <v>74</v>
      </c>
      <c r="AR56" t="s">
        <v>868</v>
      </c>
      <c r="AS56" t="s">
        <v>869</v>
      </c>
      <c r="AT56" t="s">
        <v>428</v>
      </c>
      <c r="AU56">
        <v>1996</v>
      </c>
      <c r="AV56">
        <v>36</v>
      </c>
      <c r="AW56">
        <v>5</v>
      </c>
      <c r="AX56" t="s">
        <v>74</v>
      </c>
      <c r="AY56" t="s">
        <v>74</v>
      </c>
      <c r="AZ56" t="s">
        <v>74</v>
      </c>
      <c r="BA56" t="s">
        <v>74</v>
      </c>
      <c r="BB56">
        <v>659</v>
      </c>
      <c r="BC56">
        <v>670</v>
      </c>
      <c r="BD56" t="s">
        <v>74</v>
      </c>
      <c r="BE56" t="s">
        <v>74</v>
      </c>
      <c r="BF56" t="s">
        <v>74</v>
      </c>
      <c r="BG56" t="s">
        <v>74</v>
      </c>
      <c r="BH56" t="s">
        <v>74</v>
      </c>
      <c r="BI56">
        <v>12</v>
      </c>
      <c r="BJ56" t="s">
        <v>209</v>
      </c>
      <c r="BK56" t="s">
        <v>93</v>
      </c>
      <c r="BL56" t="s">
        <v>209</v>
      </c>
      <c r="BM56" t="s">
        <v>870</v>
      </c>
      <c r="BN56" t="s">
        <v>74</v>
      </c>
      <c r="BO56" t="s">
        <v>74</v>
      </c>
      <c r="BP56" t="s">
        <v>74</v>
      </c>
      <c r="BQ56" t="s">
        <v>74</v>
      </c>
      <c r="BR56" t="s">
        <v>96</v>
      </c>
      <c r="BS56" t="s">
        <v>871</v>
      </c>
      <c r="BT56" t="str">
        <f>HYPERLINK("https%3A%2F%2Fwww.webofscience.com%2Fwos%2Fwoscc%2Ffull-record%2FWOS:A1996VY25900003","View Full Record in Web of Science")</f>
        <v>View Full Record in Web of Science</v>
      </c>
    </row>
    <row r="57" spans="1:72" x14ac:dyDescent="0.15">
      <c r="A57" t="s">
        <v>72</v>
      </c>
      <c r="B57" t="s">
        <v>872</v>
      </c>
      <c r="C57" t="s">
        <v>74</v>
      </c>
      <c r="D57" t="s">
        <v>74</v>
      </c>
      <c r="E57" t="s">
        <v>74</v>
      </c>
      <c r="F57" t="s">
        <v>872</v>
      </c>
      <c r="G57" t="s">
        <v>74</v>
      </c>
      <c r="H57" t="s">
        <v>74</v>
      </c>
      <c r="I57" t="s">
        <v>873</v>
      </c>
      <c r="J57" t="s">
        <v>864</v>
      </c>
      <c r="K57" t="s">
        <v>74</v>
      </c>
      <c r="L57" t="s">
        <v>74</v>
      </c>
      <c r="M57" t="s">
        <v>229</v>
      </c>
      <c r="N57" t="s">
        <v>78</v>
      </c>
      <c r="O57" t="s">
        <v>74</v>
      </c>
      <c r="P57" t="s">
        <v>74</v>
      </c>
      <c r="Q57" t="s">
        <v>74</v>
      </c>
      <c r="R57" t="s">
        <v>74</v>
      </c>
      <c r="S57" t="s">
        <v>74</v>
      </c>
      <c r="T57" t="s">
        <v>74</v>
      </c>
      <c r="U57" t="s">
        <v>74</v>
      </c>
      <c r="V57" t="s">
        <v>874</v>
      </c>
      <c r="W57" t="s">
        <v>74</v>
      </c>
      <c r="X57" t="s">
        <v>74</v>
      </c>
      <c r="Y57" t="s">
        <v>875</v>
      </c>
      <c r="Z57" t="s">
        <v>74</v>
      </c>
      <c r="AA57" t="s">
        <v>74</v>
      </c>
      <c r="AB57" t="s">
        <v>74</v>
      </c>
      <c r="AC57" t="s">
        <v>74</v>
      </c>
      <c r="AD57" t="s">
        <v>74</v>
      </c>
      <c r="AE57" t="s">
        <v>74</v>
      </c>
      <c r="AF57" t="s">
        <v>74</v>
      </c>
      <c r="AG57">
        <v>5</v>
      </c>
      <c r="AH57">
        <v>0</v>
      </c>
      <c r="AI57">
        <v>0</v>
      </c>
      <c r="AJ57">
        <v>0</v>
      </c>
      <c r="AK57">
        <v>1</v>
      </c>
      <c r="AL57" t="s">
        <v>231</v>
      </c>
      <c r="AM57" t="s">
        <v>232</v>
      </c>
      <c r="AN57" t="s">
        <v>233</v>
      </c>
      <c r="AO57" t="s">
        <v>867</v>
      </c>
      <c r="AP57" t="s">
        <v>74</v>
      </c>
      <c r="AQ57" t="s">
        <v>74</v>
      </c>
      <c r="AR57" t="s">
        <v>868</v>
      </c>
      <c r="AS57" t="s">
        <v>869</v>
      </c>
      <c r="AT57" t="s">
        <v>428</v>
      </c>
      <c r="AU57">
        <v>1996</v>
      </c>
      <c r="AV57">
        <v>36</v>
      </c>
      <c r="AW57">
        <v>5</v>
      </c>
      <c r="AX57" t="s">
        <v>74</v>
      </c>
      <c r="AY57" t="s">
        <v>74</v>
      </c>
      <c r="AZ57" t="s">
        <v>74</v>
      </c>
      <c r="BA57" t="s">
        <v>74</v>
      </c>
      <c r="BB57">
        <v>681</v>
      </c>
      <c r="BC57">
        <v>684</v>
      </c>
      <c r="BD57" t="s">
        <v>74</v>
      </c>
      <c r="BE57" t="s">
        <v>74</v>
      </c>
      <c r="BF57" t="s">
        <v>74</v>
      </c>
      <c r="BG57" t="s">
        <v>74</v>
      </c>
      <c r="BH57" t="s">
        <v>74</v>
      </c>
      <c r="BI57">
        <v>4</v>
      </c>
      <c r="BJ57" t="s">
        <v>209</v>
      </c>
      <c r="BK57" t="s">
        <v>93</v>
      </c>
      <c r="BL57" t="s">
        <v>209</v>
      </c>
      <c r="BM57" t="s">
        <v>870</v>
      </c>
      <c r="BN57" t="s">
        <v>74</v>
      </c>
      <c r="BO57" t="s">
        <v>74</v>
      </c>
      <c r="BP57" t="s">
        <v>74</v>
      </c>
      <c r="BQ57" t="s">
        <v>74</v>
      </c>
      <c r="BR57" t="s">
        <v>96</v>
      </c>
      <c r="BS57" t="s">
        <v>876</v>
      </c>
      <c r="BT57" t="str">
        <f>HYPERLINK("https%3A%2F%2Fwww.webofscience.com%2Fwos%2Fwoscc%2Ffull-record%2FWOS:A1996VY25900005","View Full Record in Web of Science")</f>
        <v>View Full Record in Web of Science</v>
      </c>
    </row>
    <row r="58" spans="1:72" x14ac:dyDescent="0.15">
      <c r="A58" t="s">
        <v>72</v>
      </c>
      <c r="B58" t="s">
        <v>877</v>
      </c>
      <c r="C58" t="s">
        <v>74</v>
      </c>
      <c r="D58" t="s">
        <v>74</v>
      </c>
      <c r="E58" t="s">
        <v>74</v>
      </c>
      <c r="F58" t="s">
        <v>877</v>
      </c>
      <c r="G58" t="s">
        <v>74</v>
      </c>
      <c r="H58" t="s">
        <v>74</v>
      </c>
      <c r="I58" t="s">
        <v>878</v>
      </c>
      <c r="J58" t="s">
        <v>879</v>
      </c>
      <c r="K58" t="s">
        <v>74</v>
      </c>
      <c r="L58" t="s">
        <v>74</v>
      </c>
      <c r="M58" t="s">
        <v>77</v>
      </c>
      <c r="N58" t="s">
        <v>78</v>
      </c>
      <c r="O58" t="s">
        <v>74</v>
      </c>
      <c r="P58" t="s">
        <v>74</v>
      </c>
      <c r="Q58" t="s">
        <v>74</v>
      </c>
      <c r="R58" t="s">
        <v>74</v>
      </c>
      <c r="S58" t="s">
        <v>74</v>
      </c>
      <c r="T58" t="s">
        <v>74</v>
      </c>
      <c r="U58" t="s">
        <v>880</v>
      </c>
      <c r="V58" t="s">
        <v>881</v>
      </c>
      <c r="W58" t="s">
        <v>882</v>
      </c>
      <c r="X58" t="s">
        <v>883</v>
      </c>
      <c r="Y58" t="s">
        <v>74</v>
      </c>
      <c r="Z58" t="s">
        <v>74</v>
      </c>
      <c r="AA58" t="s">
        <v>74</v>
      </c>
      <c r="AB58" t="s">
        <v>74</v>
      </c>
      <c r="AC58" t="s">
        <v>74</v>
      </c>
      <c r="AD58" t="s">
        <v>74</v>
      </c>
      <c r="AE58" t="s">
        <v>74</v>
      </c>
      <c r="AF58" t="s">
        <v>74</v>
      </c>
      <c r="AG58">
        <v>57</v>
      </c>
      <c r="AH58">
        <v>36</v>
      </c>
      <c r="AI58">
        <v>41</v>
      </c>
      <c r="AJ58">
        <v>0</v>
      </c>
      <c r="AK58">
        <v>3</v>
      </c>
      <c r="AL58" t="s">
        <v>884</v>
      </c>
      <c r="AM58" t="s">
        <v>885</v>
      </c>
      <c r="AN58" t="s">
        <v>886</v>
      </c>
      <c r="AO58" t="s">
        <v>887</v>
      </c>
      <c r="AP58" t="s">
        <v>74</v>
      </c>
      <c r="AQ58" t="s">
        <v>74</v>
      </c>
      <c r="AR58" t="s">
        <v>888</v>
      </c>
      <c r="AS58" t="s">
        <v>889</v>
      </c>
      <c r="AT58" t="s">
        <v>90</v>
      </c>
      <c r="AU58">
        <v>1996</v>
      </c>
      <c r="AV58">
        <v>64</v>
      </c>
      <c r="AW58">
        <v>3</v>
      </c>
      <c r="AX58" t="s">
        <v>74</v>
      </c>
      <c r="AY58" t="s">
        <v>74</v>
      </c>
      <c r="AZ58" t="s">
        <v>74</v>
      </c>
      <c r="BA58" t="s">
        <v>74</v>
      </c>
      <c r="BB58">
        <v>407</v>
      </c>
      <c r="BC58">
        <v>418</v>
      </c>
      <c r="BD58" t="s">
        <v>74</v>
      </c>
      <c r="BE58" t="s">
        <v>890</v>
      </c>
      <c r="BF58" t="str">
        <f>HYPERLINK("http://dx.doi.org/10.1111/j.1751-1097.1996.tb03085.x","http://dx.doi.org/10.1111/j.1751-1097.1996.tb03085.x")</f>
        <v>http://dx.doi.org/10.1111/j.1751-1097.1996.tb03085.x</v>
      </c>
      <c r="BG58" t="s">
        <v>74</v>
      </c>
      <c r="BH58" t="s">
        <v>74</v>
      </c>
      <c r="BI58">
        <v>12</v>
      </c>
      <c r="BJ58" t="s">
        <v>891</v>
      </c>
      <c r="BK58" t="s">
        <v>93</v>
      </c>
      <c r="BL58" t="s">
        <v>891</v>
      </c>
      <c r="BM58" t="s">
        <v>892</v>
      </c>
      <c r="BN58" t="s">
        <v>74</v>
      </c>
      <c r="BO58" t="s">
        <v>74</v>
      </c>
      <c r="BP58" t="s">
        <v>74</v>
      </c>
      <c r="BQ58" t="s">
        <v>74</v>
      </c>
      <c r="BR58" t="s">
        <v>96</v>
      </c>
      <c r="BS58" t="s">
        <v>893</v>
      </c>
      <c r="BT58" t="str">
        <f>HYPERLINK("https%3A%2F%2Fwww.webofscience.com%2Fwos%2Fwoscc%2Ffull-record%2FWOS:A1996VG53300004","View Full Record in Web of Science")</f>
        <v>View Full Record in Web of Science</v>
      </c>
    </row>
    <row r="59" spans="1:72" x14ac:dyDescent="0.15">
      <c r="A59" t="s">
        <v>72</v>
      </c>
      <c r="B59" t="s">
        <v>894</v>
      </c>
      <c r="C59" t="s">
        <v>74</v>
      </c>
      <c r="D59" t="s">
        <v>74</v>
      </c>
      <c r="E59" t="s">
        <v>74</v>
      </c>
      <c r="F59" t="s">
        <v>894</v>
      </c>
      <c r="G59" t="s">
        <v>74</v>
      </c>
      <c r="H59" t="s">
        <v>74</v>
      </c>
      <c r="I59" t="s">
        <v>895</v>
      </c>
      <c r="J59" t="s">
        <v>896</v>
      </c>
      <c r="K59" t="s">
        <v>74</v>
      </c>
      <c r="L59" t="s">
        <v>74</v>
      </c>
      <c r="M59" t="s">
        <v>77</v>
      </c>
      <c r="N59" t="s">
        <v>78</v>
      </c>
      <c r="O59" t="s">
        <v>74</v>
      </c>
      <c r="P59" t="s">
        <v>74</v>
      </c>
      <c r="Q59" t="s">
        <v>74</v>
      </c>
      <c r="R59" t="s">
        <v>74</v>
      </c>
      <c r="S59" t="s">
        <v>74</v>
      </c>
      <c r="T59" t="s">
        <v>74</v>
      </c>
      <c r="U59" t="s">
        <v>897</v>
      </c>
      <c r="V59" t="s">
        <v>74</v>
      </c>
      <c r="W59" t="s">
        <v>74</v>
      </c>
      <c r="X59" t="s">
        <v>74</v>
      </c>
      <c r="Y59" t="s">
        <v>898</v>
      </c>
      <c r="Z59" t="s">
        <v>74</v>
      </c>
      <c r="AA59" t="s">
        <v>74</v>
      </c>
      <c r="AB59" t="s">
        <v>899</v>
      </c>
      <c r="AC59" t="s">
        <v>74</v>
      </c>
      <c r="AD59" t="s">
        <v>74</v>
      </c>
      <c r="AE59" t="s">
        <v>74</v>
      </c>
      <c r="AF59" t="s">
        <v>74</v>
      </c>
      <c r="AG59">
        <v>24</v>
      </c>
      <c r="AH59">
        <v>1</v>
      </c>
      <c r="AI59">
        <v>1</v>
      </c>
      <c r="AJ59">
        <v>0</v>
      </c>
      <c r="AK59">
        <v>0</v>
      </c>
      <c r="AL59" t="s">
        <v>900</v>
      </c>
      <c r="AM59" t="s">
        <v>436</v>
      </c>
      <c r="AN59" t="s">
        <v>901</v>
      </c>
      <c r="AO59" t="s">
        <v>902</v>
      </c>
      <c r="AP59" t="s">
        <v>903</v>
      </c>
      <c r="AQ59" t="s">
        <v>74</v>
      </c>
      <c r="AR59" t="s">
        <v>904</v>
      </c>
      <c r="AS59" t="s">
        <v>905</v>
      </c>
      <c r="AT59" t="s">
        <v>90</v>
      </c>
      <c r="AU59">
        <v>1996</v>
      </c>
      <c r="AV59">
        <v>20</v>
      </c>
      <c r="AW59">
        <v>3</v>
      </c>
      <c r="AX59" t="s">
        <v>74</v>
      </c>
      <c r="AY59" t="s">
        <v>74</v>
      </c>
      <c r="AZ59" t="s">
        <v>74</v>
      </c>
      <c r="BA59" t="s">
        <v>74</v>
      </c>
      <c r="BB59">
        <v>345</v>
      </c>
      <c r="BC59">
        <v>350</v>
      </c>
      <c r="BD59" t="s">
        <v>74</v>
      </c>
      <c r="BE59" t="s">
        <v>906</v>
      </c>
      <c r="BF59" t="str">
        <f>HYPERLINK("http://dx.doi.org/10.1177/030913339602000306","http://dx.doi.org/10.1177/030913339602000306")</f>
        <v>http://dx.doi.org/10.1177/030913339602000306</v>
      </c>
      <c r="BG59" t="s">
        <v>74</v>
      </c>
      <c r="BH59" t="s">
        <v>74</v>
      </c>
      <c r="BI59">
        <v>6</v>
      </c>
      <c r="BJ59" t="s">
        <v>907</v>
      </c>
      <c r="BK59" t="s">
        <v>93</v>
      </c>
      <c r="BL59" t="s">
        <v>908</v>
      </c>
      <c r="BM59" t="s">
        <v>909</v>
      </c>
      <c r="BN59" t="s">
        <v>74</v>
      </c>
      <c r="BO59" t="s">
        <v>74</v>
      </c>
      <c r="BP59" t="s">
        <v>74</v>
      </c>
      <c r="BQ59" t="s">
        <v>74</v>
      </c>
      <c r="BR59" t="s">
        <v>96</v>
      </c>
      <c r="BS59" t="s">
        <v>910</v>
      </c>
      <c r="BT59" t="str">
        <f>HYPERLINK("https%3A%2F%2Fwww.webofscience.com%2Fwos%2Fwoscc%2Ffull-record%2FWOS:A1996VK72300006","View Full Record in Web of Science")</f>
        <v>View Full Record in Web of Science</v>
      </c>
    </row>
    <row r="60" spans="1:72" x14ac:dyDescent="0.15">
      <c r="A60" t="s">
        <v>72</v>
      </c>
      <c r="B60" t="s">
        <v>911</v>
      </c>
      <c r="C60" t="s">
        <v>74</v>
      </c>
      <c r="D60" t="s">
        <v>74</v>
      </c>
      <c r="E60" t="s">
        <v>74</v>
      </c>
      <c r="F60" t="s">
        <v>911</v>
      </c>
      <c r="G60" t="s">
        <v>74</v>
      </c>
      <c r="H60" t="s">
        <v>74</v>
      </c>
      <c r="I60" t="s">
        <v>912</v>
      </c>
      <c r="J60" t="s">
        <v>913</v>
      </c>
      <c r="K60" t="s">
        <v>74</v>
      </c>
      <c r="L60" t="s">
        <v>74</v>
      </c>
      <c r="M60" t="s">
        <v>77</v>
      </c>
      <c r="N60" t="s">
        <v>78</v>
      </c>
      <c r="O60" t="s">
        <v>74</v>
      </c>
      <c r="P60" t="s">
        <v>74</v>
      </c>
      <c r="Q60" t="s">
        <v>74</v>
      </c>
      <c r="R60" t="s">
        <v>74</v>
      </c>
      <c r="S60" t="s">
        <v>74</v>
      </c>
      <c r="T60" t="s">
        <v>74</v>
      </c>
      <c r="U60" t="s">
        <v>914</v>
      </c>
      <c r="V60" t="s">
        <v>915</v>
      </c>
      <c r="W60" t="s">
        <v>916</v>
      </c>
      <c r="X60" t="s">
        <v>917</v>
      </c>
      <c r="Y60" t="s">
        <v>918</v>
      </c>
      <c r="Z60" t="s">
        <v>74</v>
      </c>
      <c r="AA60" t="s">
        <v>74</v>
      </c>
      <c r="AB60" t="s">
        <v>74</v>
      </c>
      <c r="AC60" t="s">
        <v>74</v>
      </c>
      <c r="AD60" t="s">
        <v>74</v>
      </c>
      <c r="AE60" t="s">
        <v>74</v>
      </c>
      <c r="AF60" t="s">
        <v>74</v>
      </c>
      <c r="AG60">
        <v>24</v>
      </c>
      <c r="AH60">
        <v>30</v>
      </c>
      <c r="AI60">
        <v>32</v>
      </c>
      <c r="AJ60">
        <v>0</v>
      </c>
      <c r="AK60">
        <v>17</v>
      </c>
      <c r="AL60" t="s">
        <v>919</v>
      </c>
      <c r="AM60" t="s">
        <v>134</v>
      </c>
      <c r="AN60" t="s">
        <v>135</v>
      </c>
      <c r="AO60" t="s">
        <v>920</v>
      </c>
      <c r="AP60" t="s">
        <v>921</v>
      </c>
      <c r="AQ60" t="s">
        <v>74</v>
      </c>
      <c r="AR60" t="s">
        <v>922</v>
      </c>
      <c r="AS60" t="s">
        <v>923</v>
      </c>
      <c r="AT60" t="s">
        <v>90</v>
      </c>
      <c r="AU60">
        <v>1996</v>
      </c>
      <c r="AV60">
        <v>68</v>
      </c>
      <c r="AW60">
        <v>9</v>
      </c>
      <c r="AX60" t="s">
        <v>74</v>
      </c>
      <c r="AY60" t="s">
        <v>74</v>
      </c>
      <c r="AZ60" t="s">
        <v>74</v>
      </c>
      <c r="BA60" t="s">
        <v>74</v>
      </c>
      <c r="BB60">
        <v>1749</v>
      </c>
      <c r="BC60">
        <v>1756</v>
      </c>
      <c r="BD60" t="s">
        <v>74</v>
      </c>
      <c r="BE60" t="s">
        <v>924</v>
      </c>
      <c r="BF60" t="str">
        <f>HYPERLINK("http://dx.doi.org/10.1351/pac199668091749","http://dx.doi.org/10.1351/pac199668091749")</f>
        <v>http://dx.doi.org/10.1351/pac199668091749</v>
      </c>
      <c r="BG60" t="s">
        <v>74</v>
      </c>
      <c r="BH60" t="s">
        <v>74</v>
      </c>
      <c r="BI60">
        <v>8</v>
      </c>
      <c r="BJ60" t="s">
        <v>925</v>
      </c>
      <c r="BK60" t="s">
        <v>93</v>
      </c>
      <c r="BL60" t="s">
        <v>926</v>
      </c>
      <c r="BM60" t="s">
        <v>927</v>
      </c>
      <c r="BN60" t="s">
        <v>74</v>
      </c>
      <c r="BO60" t="s">
        <v>161</v>
      </c>
      <c r="BP60" t="s">
        <v>74</v>
      </c>
      <c r="BQ60" t="s">
        <v>74</v>
      </c>
      <c r="BR60" t="s">
        <v>96</v>
      </c>
      <c r="BS60" t="s">
        <v>928</v>
      </c>
      <c r="BT60" t="str">
        <f>HYPERLINK("https%3A%2F%2Fwww.webofscience.com%2Fwos%2Fwoscc%2Ffull-record%2FWOS:A1996VJ22500009","View Full Record in Web of Science")</f>
        <v>View Full Record in Web of Science</v>
      </c>
    </row>
    <row r="61" spans="1:72" x14ac:dyDescent="0.15">
      <c r="A61" t="s">
        <v>72</v>
      </c>
      <c r="B61" t="s">
        <v>929</v>
      </c>
      <c r="C61" t="s">
        <v>74</v>
      </c>
      <c r="D61" t="s">
        <v>74</v>
      </c>
      <c r="E61" t="s">
        <v>74</v>
      </c>
      <c r="F61" t="s">
        <v>929</v>
      </c>
      <c r="G61" t="s">
        <v>74</v>
      </c>
      <c r="H61" t="s">
        <v>74</v>
      </c>
      <c r="I61" t="s">
        <v>930</v>
      </c>
      <c r="J61" t="s">
        <v>931</v>
      </c>
      <c r="K61" t="s">
        <v>74</v>
      </c>
      <c r="L61" t="s">
        <v>74</v>
      </c>
      <c r="M61" t="s">
        <v>77</v>
      </c>
      <c r="N61" t="s">
        <v>434</v>
      </c>
      <c r="O61" t="s">
        <v>74</v>
      </c>
      <c r="P61" t="s">
        <v>74</v>
      </c>
      <c r="Q61" t="s">
        <v>74</v>
      </c>
      <c r="R61" t="s">
        <v>74</v>
      </c>
      <c r="S61" t="s">
        <v>74</v>
      </c>
      <c r="T61" t="s">
        <v>74</v>
      </c>
      <c r="U61" t="s">
        <v>74</v>
      </c>
      <c r="V61" t="s">
        <v>74</v>
      </c>
      <c r="W61" t="s">
        <v>74</v>
      </c>
      <c r="X61" t="s">
        <v>74</v>
      </c>
      <c r="Y61" t="s">
        <v>932</v>
      </c>
      <c r="Z61" t="s">
        <v>74</v>
      </c>
      <c r="AA61" t="s">
        <v>74</v>
      </c>
      <c r="AB61" t="s">
        <v>74</v>
      </c>
      <c r="AC61" t="s">
        <v>74</v>
      </c>
      <c r="AD61" t="s">
        <v>74</v>
      </c>
      <c r="AE61" t="s">
        <v>74</v>
      </c>
      <c r="AF61" t="s">
        <v>74</v>
      </c>
      <c r="AG61">
        <v>0</v>
      </c>
      <c r="AH61">
        <v>0</v>
      </c>
      <c r="AI61">
        <v>0</v>
      </c>
      <c r="AJ61">
        <v>0</v>
      </c>
      <c r="AK61">
        <v>1</v>
      </c>
      <c r="AL61" t="s">
        <v>84</v>
      </c>
      <c r="AM61" t="s">
        <v>85</v>
      </c>
      <c r="AN61" t="s">
        <v>86</v>
      </c>
      <c r="AO61" t="s">
        <v>933</v>
      </c>
      <c r="AP61" t="s">
        <v>74</v>
      </c>
      <c r="AQ61" t="s">
        <v>74</v>
      </c>
      <c r="AR61" t="s">
        <v>934</v>
      </c>
      <c r="AS61" t="s">
        <v>935</v>
      </c>
      <c r="AT61" t="s">
        <v>90</v>
      </c>
      <c r="AU61">
        <v>1996</v>
      </c>
      <c r="AV61">
        <v>37</v>
      </c>
      <c r="AW61">
        <v>3</v>
      </c>
      <c r="AX61" t="s">
        <v>74</v>
      </c>
      <c r="AY61" t="s">
        <v>74</v>
      </c>
      <c r="AZ61" t="s">
        <v>74</v>
      </c>
      <c r="BA61" t="s">
        <v>74</v>
      </c>
      <c r="BB61">
        <v>307</v>
      </c>
      <c r="BC61">
        <v>313</v>
      </c>
      <c r="BD61" t="s">
        <v>74</v>
      </c>
      <c r="BE61" t="s">
        <v>74</v>
      </c>
      <c r="BF61" t="s">
        <v>74</v>
      </c>
      <c r="BG61" t="s">
        <v>74</v>
      </c>
      <c r="BH61" t="s">
        <v>74</v>
      </c>
      <c r="BI61">
        <v>7</v>
      </c>
      <c r="BJ61" t="s">
        <v>936</v>
      </c>
      <c r="BK61" t="s">
        <v>93</v>
      </c>
      <c r="BL61" t="s">
        <v>936</v>
      </c>
      <c r="BM61" t="s">
        <v>937</v>
      </c>
      <c r="BN61" t="s">
        <v>74</v>
      </c>
      <c r="BO61" t="s">
        <v>74</v>
      </c>
      <c r="BP61" t="s">
        <v>74</v>
      </c>
      <c r="BQ61" t="s">
        <v>74</v>
      </c>
      <c r="BR61" t="s">
        <v>96</v>
      </c>
      <c r="BS61" t="s">
        <v>938</v>
      </c>
      <c r="BT61" t="str">
        <f>HYPERLINK("https%3A%2F%2Fwww.webofscience.com%2Fwos%2Fwoscc%2Ffull-record%2FWOS:A1996VG97700006","View Full Record in Web of Science")</f>
        <v>View Full Record in Web of Science</v>
      </c>
    </row>
    <row r="62" spans="1:72" x14ac:dyDescent="0.15">
      <c r="A62" t="s">
        <v>72</v>
      </c>
      <c r="B62" t="s">
        <v>939</v>
      </c>
      <c r="C62" t="s">
        <v>74</v>
      </c>
      <c r="D62" t="s">
        <v>74</v>
      </c>
      <c r="E62" t="s">
        <v>74</v>
      </c>
      <c r="F62" t="s">
        <v>939</v>
      </c>
      <c r="G62" t="s">
        <v>74</v>
      </c>
      <c r="H62" t="s">
        <v>74</v>
      </c>
      <c r="I62" t="s">
        <v>940</v>
      </c>
      <c r="J62" t="s">
        <v>941</v>
      </c>
      <c r="K62" t="s">
        <v>74</v>
      </c>
      <c r="L62" t="s">
        <v>74</v>
      </c>
      <c r="M62" t="s">
        <v>77</v>
      </c>
      <c r="N62" t="s">
        <v>78</v>
      </c>
      <c r="O62" t="s">
        <v>74</v>
      </c>
      <c r="P62" t="s">
        <v>74</v>
      </c>
      <c r="Q62" t="s">
        <v>74</v>
      </c>
      <c r="R62" t="s">
        <v>74</v>
      </c>
      <c r="S62" t="s">
        <v>74</v>
      </c>
      <c r="T62" t="s">
        <v>74</v>
      </c>
      <c r="U62" t="s">
        <v>942</v>
      </c>
      <c r="V62" t="s">
        <v>943</v>
      </c>
      <c r="W62" t="s">
        <v>944</v>
      </c>
      <c r="X62" t="s">
        <v>945</v>
      </c>
      <c r="Y62" t="s">
        <v>74</v>
      </c>
      <c r="Z62" t="s">
        <v>74</v>
      </c>
      <c r="AA62" t="s">
        <v>74</v>
      </c>
      <c r="AB62" t="s">
        <v>74</v>
      </c>
      <c r="AC62" t="s">
        <v>74</v>
      </c>
      <c r="AD62" t="s">
        <v>74</v>
      </c>
      <c r="AE62" t="s">
        <v>74</v>
      </c>
      <c r="AF62" t="s">
        <v>74</v>
      </c>
      <c r="AG62">
        <v>25</v>
      </c>
      <c r="AH62">
        <v>7</v>
      </c>
      <c r="AI62">
        <v>7</v>
      </c>
      <c r="AJ62">
        <v>0</v>
      </c>
      <c r="AK62">
        <v>1</v>
      </c>
      <c r="AL62" t="s">
        <v>946</v>
      </c>
      <c r="AM62" t="s">
        <v>312</v>
      </c>
      <c r="AN62" t="s">
        <v>947</v>
      </c>
      <c r="AO62" t="s">
        <v>948</v>
      </c>
      <c r="AP62" t="s">
        <v>74</v>
      </c>
      <c r="AQ62" t="s">
        <v>74</v>
      </c>
      <c r="AR62" t="s">
        <v>949</v>
      </c>
      <c r="AS62" t="s">
        <v>950</v>
      </c>
      <c r="AT62" t="s">
        <v>428</v>
      </c>
      <c r="AU62">
        <v>1996</v>
      </c>
      <c r="AV62">
        <v>31</v>
      </c>
      <c r="AW62">
        <v>5</v>
      </c>
      <c r="AX62" t="s">
        <v>74</v>
      </c>
      <c r="AY62" t="s">
        <v>74</v>
      </c>
      <c r="AZ62" t="s">
        <v>74</v>
      </c>
      <c r="BA62" t="s">
        <v>74</v>
      </c>
      <c r="BB62">
        <v>1077</v>
      </c>
      <c r="BC62">
        <v>1088</v>
      </c>
      <c r="BD62" t="s">
        <v>74</v>
      </c>
      <c r="BE62" t="s">
        <v>951</v>
      </c>
      <c r="BF62" t="str">
        <f>HYPERLINK("http://dx.doi.org/10.1029/96RS01468","http://dx.doi.org/10.1029/96RS01468")</f>
        <v>http://dx.doi.org/10.1029/96RS01468</v>
      </c>
      <c r="BG62" t="s">
        <v>74</v>
      </c>
      <c r="BH62" t="s">
        <v>74</v>
      </c>
      <c r="BI62">
        <v>12</v>
      </c>
      <c r="BJ62" t="s">
        <v>952</v>
      </c>
      <c r="BK62" t="s">
        <v>93</v>
      </c>
      <c r="BL62" t="s">
        <v>952</v>
      </c>
      <c r="BM62" t="s">
        <v>953</v>
      </c>
      <c r="BN62" t="s">
        <v>74</v>
      </c>
      <c r="BO62" t="s">
        <v>74</v>
      </c>
      <c r="BP62" t="s">
        <v>74</v>
      </c>
      <c r="BQ62" t="s">
        <v>74</v>
      </c>
      <c r="BR62" t="s">
        <v>96</v>
      </c>
      <c r="BS62" t="s">
        <v>954</v>
      </c>
      <c r="BT62" t="str">
        <f>HYPERLINK("https%3A%2F%2Fwww.webofscience.com%2Fwos%2Fwoscc%2Ffull-record%2FWOS:A1996VK77200007","View Full Record in Web of Science")</f>
        <v>View Full Record in Web of Science</v>
      </c>
    </row>
    <row r="63" spans="1:72" x14ac:dyDescent="0.15">
      <c r="A63" t="s">
        <v>72</v>
      </c>
      <c r="B63" t="s">
        <v>955</v>
      </c>
      <c r="C63" t="s">
        <v>74</v>
      </c>
      <c r="D63" t="s">
        <v>74</v>
      </c>
      <c r="E63" t="s">
        <v>74</v>
      </c>
      <c r="F63" t="s">
        <v>955</v>
      </c>
      <c r="G63" t="s">
        <v>74</v>
      </c>
      <c r="H63" t="s">
        <v>74</v>
      </c>
      <c r="I63" t="s">
        <v>956</v>
      </c>
      <c r="J63" t="s">
        <v>957</v>
      </c>
      <c r="K63" t="s">
        <v>74</v>
      </c>
      <c r="L63" t="s">
        <v>74</v>
      </c>
      <c r="M63" t="s">
        <v>77</v>
      </c>
      <c r="N63" t="s">
        <v>371</v>
      </c>
      <c r="O63" t="s">
        <v>74</v>
      </c>
      <c r="P63" t="s">
        <v>74</v>
      </c>
      <c r="Q63" t="s">
        <v>74</v>
      </c>
      <c r="R63" t="s">
        <v>74</v>
      </c>
      <c r="S63" t="s">
        <v>74</v>
      </c>
      <c r="T63" t="s">
        <v>74</v>
      </c>
      <c r="U63" t="s">
        <v>958</v>
      </c>
      <c r="V63" t="s">
        <v>959</v>
      </c>
      <c r="W63" t="s">
        <v>960</v>
      </c>
      <c r="X63" t="s">
        <v>82</v>
      </c>
      <c r="Y63" t="s">
        <v>961</v>
      </c>
      <c r="Z63" t="s">
        <v>74</v>
      </c>
      <c r="AA63" t="s">
        <v>74</v>
      </c>
      <c r="AB63" t="s">
        <v>74</v>
      </c>
      <c r="AC63" t="s">
        <v>74</v>
      </c>
      <c r="AD63" t="s">
        <v>74</v>
      </c>
      <c r="AE63" t="s">
        <v>74</v>
      </c>
      <c r="AF63" t="s">
        <v>74</v>
      </c>
      <c r="AG63">
        <v>124</v>
      </c>
      <c r="AH63">
        <v>68</v>
      </c>
      <c r="AI63">
        <v>79</v>
      </c>
      <c r="AJ63">
        <v>0</v>
      </c>
      <c r="AK63">
        <v>33</v>
      </c>
      <c r="AL63" t="s">
        <v>962</v>
      </c>
      <c r="AM63" t="s">
        <v>436</v>
      </c>
      <c r="AN63" t="s">
        <v>963</v>
      </c>
      <c r="AO63" t="s">
        <v>964</v>
      </c>
      <c r="AP63" t="s">
        <v>965</v>
      </c>
      <c r="AQ63" t="s">
        <v>74</v>
      </c>
      <c r="AR63" t="s">
        <v>966</v>
      </c>
      <c r="AS63" t="s">
        <v>967</v>
      </c>
      <c r="AT63" t="s">
        <v>968</v>
      </c>
      <c r="AU63">
        <v>1996</v>
      </c>
      <c r="AV63">
        <v>351</v>
      </c>
      <c r="AW63">
        <v>1343</v>
      </c>
      <c r="AX63" t="s">
        <v>74</v>
      </c>
      <c r="AY63" t="s">
        <v>74</v>
      </c>
      <c r="AZ63" t="s">
        <v>74</v>
      </c>
      <c r="BA63" t="s">
        <v>74</v>
      </c>
      <c r="BB63">
        <v>1083</v>
      </c>
      <c r="BC63">
        <v>1104</v>
      </c>
      <c r="BD63" t="s">
        <v>74</v>
      </c>
      <c r="BE63" t="s">
        <v>969</v>
      </c>
      <c r="BF63" t="str">
        <f>HYPERLINK("http://dx.doi.org/10.1098/rstb.1996.0095","http://dx.doi.org/10.1098/rstb.1996.0095")</f>
        <v>http://dx.doi.org/10.1098/rstb.1996.0095</v>
      </c>
      <c r="BG63" t="s">
        <v>74</v>
      </c>
      <c r="BH63" t="s">
        <v>74</v>
      </c>
      <c r="BI63">
        <v>22</v>
      </c>
      <c r="BJ63" t="s">
        <v>970</v>
      </c>
      <c r="BK63" t="s">
        <v>93</v>
      </c>
      <c r="BL63" t="s">
        <v>971</v>
      </c>
      <c r="BM63" t="s">
        <v>972</v>
      </c>
      <c r="BN63" t="s">
        <v>74</v>
      </c>
      <c r="BO63" t="s">
        <v>74</v>
      </c>
      <c r="BP63" t="s">
        <v>74</v>
      </c>
      <c r="BQ63" t="s">
        <v>74</v>
      </c>
      <c r="BR63" t="s">
        <v>96</v>
      </c>
      <c r="BS63" t="s">
        <v>973</v>
      </c>
      <c r="BT63" t="str">
        <f>HYPERLINK("https%3A%2F%2Fwww.webofscience.com%2Fwos%2Fwoscc%2Ffull-record%2FWOS:A1996VF35400008","View Full Record in Web of Science")</f>
        <v>View Full Record in Web of Science</v>
      </c>
    </row>
    <row r="64" spans="1:72" x14ac:dyDescent="0.15">
      <c r="A64" t="s">
        <v>72</v>
      </c>
      <c r="B64" t="s">
        <v>974</v>
      </c>
      <c r="C64" t="s">
        <v>74</v>
      </c>
      <c r="D64" t="s">
        <v>74</v>
      </c>
      <c r="E64" t="s">
        <v>74</v>
      </c>
      <c r="F64" t="s">
        <v>974</v>
      </c>
      <c r="G64" t="s">
        <v>74</v>
      </c>
      <c r="H64" t="s">
        <v>74</v>
      </c>
      <c r="I64" t="s">
        <v>975</v>
      </c>
      <c r="J64" t="s">
        <v>976</v>
      </c>
      <c r="K64" t="s">
        <v>74</v>
      </c>
      <c r="L64" t="s">
        <v>74</v>
      </c>
      <c r="M64" t="s">
        <v>77</v>
      </c>
      <c r="N64" t="s">
        <v>371</v>
      </c>
      <c r="O64" t="s">
        <v>74</v>
      </c>
      <c r="P64" t="s">
        <v>74</v>
      </c>
      <c r="Q64" t="s">
        <v>74</v>
      </c>
      <c r="R64" t="s">
        <v>74</v>
      </c>
      <c r="S64" t="s">
        <v>74</v>
      </c>
      <c r="T64" t="s">
        <v>74</v>
      </c>
      <c r="U64" t="s">
        <v>977</v>
      </c>
      <c r="V64" t="s">
        <v>978</v>
      </c>
      <c r="W64" t="s">
        <v>979</v>
      </c>
      <c r="X64" t="s">
        <v>980</v>
      </c>
      <c r="Y64" t="s">
        <v>981</v>
      </c>
      <c r="Z64" t="s">
        <v>74</v>
      </c>
      <c r="AA64" t="s">
        <v>74</v>
      </c>
      <c r="AB64" t="s">
        <v>74</v>
      </c>
      <c r="AC64" t="s">
        <v>74</v>
      </c>
      <c r="AD64" t="s">
        <v>74</v>
      </c>
      <c r="AE64" t="s">
        <v>74</v>
      </c>
      <c r="AF64" t="s">
        <v>74</v>
      </c>
      <c r="AG64">
        <v>174</v>
      </c>
      <c r="AH64">
        <v>235</v>
      </c>
      <c r="AI64">
        <v>248</v>
      </c>
      <c r="AJ64">
        <v>1</v>
      </c>
      <c r="AK64">
        <v>67</v>
      </c>
      <c r="AL64" t="s">
        <v>982</v>
      </c>
      <c r="AM64" t="s">
        <v>436</v>
      </c>
      <c r="AN64" t="s">
        <v>983</v>
      </c>
      <c r="AO64" t="s">
        <v>964</v>
      </c>
      <c r="AP64" t="s">
        <v>74</v>
      </c>
      <c r="AQ64" t="s">
        <v>74</v>
      </c>
      <c r="AR64" t="s">
        <v>984</v>
      </c>
      <c r="AS64" t="s">
        <v>985</v>
      </c>
      <c r="AT64" t="s">
        <v>968</v>
      </c>
      <c r="AU64">
        <v>1996</v>
      </c>
      <c r="AV64">
        <v>351</v>
      </c>
      <c r="AW64">
        <v>1343</v>
      </c>
      <c r="AX64" t="s">
        <v>74</v>
      </c>
      <c r="AY64" t="s">
        <v>74</v>
      </c>
      <c r="AZ64" t="s">
        <v>74</v>
      </c>
      <c r="BA64" t="s">
        <v>74</v>
      </c>
      <c r="BB64">
        <v>1003</v>
      </c>
      <c r="BC64">
        <v>1022</v>
      </c>
      <c r="BD64" t="s">
        <v>74</v>
      </c>
      <c r="BE64" t="s">
        <v>986</v>
      </c>
      <c r="BF64" t="str">
        <f>HYPERLINK("http://dx.doi.org/10.1098/rstb.1996.0090","http://dx.doi.org/10.1098/rstb.1996.0090")</f>
        <v>http://dx.doi.org/10.1098/rstb.1996.0090</v>
      </c>
      <c r="BG64" t="s">
        <v>74</v>
      </c>
      <c r="BH64" t="s">
        <v>74</v>
      </c>
      <c r="BI64">
        <v>20</v>
      </c>
      <c r="BJ64" t="s">
        <v>970</v>
      </c>
      <c r="BK64" t="s">
        <v>93</v>
      </c>
      <c r="BL64" t="s">
        <v>971</v>
      </c>
      <c r="BM64" t="s">
        <v>972</v>
      </c>
      <c r="BN64" t="s">
        <v>74</v>
      </c>
      <c r="BO64" t="s">
        <v>74</v>
      </c>
      <c r="BP64" t="s">
        <v>74</v>
      </c>
      <c r="BQ64" t="s">
        <v>74</v>
      </c>
      <c r="BR64" t="s">
        <v>96</v>
      </c>
      <c r="BS64" t="s">
        <v>987</v>
      </c>
      <c r="BT64" t="str">
        <f>HYPERLINK("https%3A%2F%2Fwww.webofscience.com%2Fwos%2Fwoscc%2Ffull-record%2FWOS:A1996VF35400003","View Full Record in Web of Science")</f>
        <v>View Full Record in Web of Science</v>
      </c>
    </row>
    <row r="65" spans="1:72" x14ac:dyDescent="0.15">
      <c r="A65" t="s">
        <v>72</v>
      </c>
      <c r="B65" t="s">
        <v>988</v>
      </c>
      <c r="C65" t="s">
        <v>74</v>
      </c>
      <c r="D65" t="s">
        <v>74</v>
      </c>
      <c r="E65" t="s">
        <v>74</v>
      </c>
      <c r="F65" t="s">
        <v>988</v>
      </c>
      <c r="G65" t="s">
        <v>74</v>
      </c>
      <c r="H65" t="s">
        <v>74</v>
      </c>
      <c r="I65" t="s">
        <v>989</v>
      </c>
      <c r="J65" t="s">
        <v>976</v>
      </c>
      <c r="K65" t="s">
        <v>74</v>
      </c>
      <c r="L65" t="s">
        <v>74</v>
      </c>
      <c r="M65" t="s">
        <v>77</v>
      </c>
      <c r="N65" t="s">
        <v>371</v>
      </c>
      <c r="O65" t="s">
        <v>74</v>
      </c>
      <c r="P65" t="s">
        <v>74</v>
      </c>
      <c r="Q65" t="s">
        <v>74</v>
      </c>
      <c r="R65" t="s">
        <v>74</v>
      </c>
      <c r="S65" t="s">
        <v>74</v>
      </c>
      <c r="T65" t="s">
        <v>74</v>
      </c>
      <c r="U65" t="s">
        <v>990</v>
      </c>
      <c r="V65" t="s">
        <v>991</v>
      </c>
      <c r="W65" t="s">
        <v>74</v>
      </c>
      <c r="X65" t="s">
        <v>74</v>
      </c>
      <c r="Y65" t="s">
        <v>992</v>
      </c>
      <c r="Z65" t="s">
        <v>74</v>
      </c>
      <c r="AA65" t="s">
        <v>74</v>
      </c>
      <c r="AB65" t="s">
        <v>74</v>
      </c>
      <c r="AC65" t="s">
        <v>74</v>
      </c>
      <c r="AD65" t="s">
        <v>74</v>
      </c>
      <c r="AE65" t="s">
        <v>74</v>
      </c>
      <c r="AF65" t="s">
        <v>74</v>
      </c>
      <c r="AG65">
        <v>135</v>
      </c>
      <c r="AH65">
        <v>133</v>
      </c>
      <c r="AI65">
        <v>151</v>
      </c>
      <c r="AJ65">
        <v>0</v>
      </c>
      <c r="AK65">
        <v>29</v>
      </c>
      <c r="AL65" t="s">
        <v>982</v>
      </c>
      <c r="AM65" t="s">
        <v>436</v>
      </c>
      <c r="AN65" t="s">
        <v>983</v>
      </c>
      <c r="AO65" t="s">
        <v>964</v>
      </c>
      <c r="AP65" t="s">
        <v>74</v>
      </c>
      <c r="AQ65" t="s">
        <v>74</v>
      </c>
      <c r="AR65" t="s">
        <v>984</v>
      </c>
      <c r="AS65" t="s">
        <v>985</v>
      </c>
      <c r="AT65" t="s">
        <v>968</v>
      </c>
      <c r="AU65">
        <v>1996</v>
      </c>
      <c r="AV65">
        <v>351</v>
      </c>
      <c r="AW65">
        <v>1343</v>
      </c>
      <c r="AX65" t="s">
        <v>74</v>
      </c>
      <c r="AY65" t="s">
        <v>74</v>
      </c>
      <c r="AZ65" t="s">
        <v>74</v>
      </c>
      <c r="BA65" t="s">
        <v>74</v>
      </c>
      <c r="BB65">
        <v>1023</v>
      </c>
      <c r="BC65">
        <v>1043</v>
      </c>
      <c r="BD65" t="s">
        <v>74</v>
      </c>
      <c r="BE65" t="s">
        <v>993</v>
      </c>
      <c r="BF65" t="str">
        <f>HYPERLINK("http://dx.doi.org/10.1098/rstb.1996.0091","http://dx.doi.org/10.1098/rstb.1996.0091")</f>
        <v>http://dx.doi.org/10.1098/rstb.1996.0091</v>
      </c>
      <c r="BG65" t="s">
        <v>74</v>
      </c>
      <c r="BH65" t="s">
        <v>74</v>
      </c>
      <c r="BI65">
        <v>21</v>
      </c>
      <c r="BJ65" t="s">
        <v>970</v>
      </c>
      <c r="BK65" t="s">
        <v>93</v>
      </c>
      <c r="BL65" t="s">
        <v>971</v>
      </c>
      <c r="BM65" t="s">
        <v>972</v>
      </c>
      <c r="BN65" t="s">
        <v>74</v>
      </c>
      <c r="BO65" t="s">
        <v>74</v>
      </c>
      <c r="BP65" t="s">
        <v>74</v>
      </c>
      <c r="BQ65" t="s">
        <v>74</v>
      </c>
      <c r="BR65" t="s">
        <v>96</v>
      </c>
      <c r="BS65" t="s">
        <v>994</v>
      </c>
      <c r="BT65" t="str">
        <f>HYPERLINK("https%3A%2F%2Fwww.webofscience.com%2Fwos%2Fwoscc%2Ffull-record%2FWOS:A1996VF35400004","View Full Record in Web of Science")</f>
        <v>View Full Record in Web of Science</v>
      </c>
    </row>
    <row r="66" spans="1:72" x14ac:dyDescent="0.15">
      <c r="A66" t="s">
        <v>72</v>
      </c>
      <c r="B66" t="s">
        <v>995</v>
      </c>
      <c r="C66" t="s">
        <v>74</v>
      </c>
      <c r="D66" t="s">
        <v>74</v>
      </c>
      <c r="E66" t="s">
        <v>74</v>
      </c>
      <c r="F66" t="s">
        <v>995</v>
      </c>
      <c r="G66" t="s">
        <v>74</v>
      </c>
      <c r="H66" t="s">
        <v>74</v>
      </c>
      <c r="I66" t="s">
        <v>996</v>
      </c>
      <c r="J66" t="s">
        <v>976</v>
      </c>
      <c r="K66" t="s">
        <v>74</v>
      </c>
      <c r="L66" t="s">
        <v>74</v>
      </c>
      <c r="M66" t="s">
        <v>77</v>
      </c>
      <c r="N66" t="s">
        <v>78</v>
      </c>
      <c r="O66" t="s">
        <v>74</v>
      </c>
      <c r="P66" t="s">
        <v>74</v>
      </c>
      <c r="Q66" t="s">
        <v>74</v>
      </c>
      <c r="R66" t="s">
        <v>74</v>
      </c>
      <c r="S66" t="s">
        <v>74</v>
      </c>
      <c r="T66" t="s">
        <v>74</v>
      </c>
      <c r="U66" t="s">
        <v>997</v>
      </c>
      <c r="V66" t="s">
        <v>998</v>
      </c>
      <c r="W66" t="s">
        <v>74</v>
      </c>
      <c r="X66" t="s">
        <v>74</v>
      </c>
      <c r="Y66" t="s">
        <v>999</v>
      </c>
      <c r="Z66" t="s">
        <v>74</v>
      </c>
      <c r="AA66" t="s">
        <v>74</v>
      </c>
      <c r="AB66" t="s">
        <v>74</v>
      </c>
      <c r="AC66" t="s">
        <v>74</v>
      </c>
      <c r="AD66" t="s">
        <v>74</v>
      </c>
      <c r="AE66" t="s">
        <v>74</v>
      </c>
      <c r="AF66" t="s">
        <v>74</v>
      </c>
      <c r="AG66">
        <v>93</v>
      </c>
      <c r="AH66">
        <v>85</v>
      </c>
      <c r="AI66">
        <v>97</v>
      </c>
      <c r="AJ66">
        <v>0</v>
      </c>
      <c r="AK66">
        <v>11</v>
      </c>
      <c r="AL66" t="s">
        <v>982</v>
      </c>
      <c r="AM66" t="s">
        <v>436</v>
      </c>
      <c r="AN66" t="s">
        <v>983</v>
      </c>
      <c r="AO66" t="s">
        <v>964</v>
      </c>
      <c r="AP66" t="s">
        <v>74</v>
      </c>
      <c r="AQ66" t="s">
        <v>74</v>
      </c>
      <c r="AR66" t="s">
        <v>984</v>
      </c>
      <c r="AS66" t="s">
        <v>985</v>
      </c>
      <c r="AT66" t="s">
        <v>968</v>
      </c>
      <c r="AU66">
        <v>1996</v>
      </c>
      <c r="AV66">
        <v>351</v>
      </c>
      <c r="AW66">
        <v>1343</v>
      </c>
      <c r="AX66" t="s">
        <v>74</v>
      </c>
      <c r="AY66" t="s">
        <v>74</v>
      </c>
      <c r="AZ66" t="s">
        <v>74</v>
      </c>
      <c r="BA66" t="s">
        <v>74</v>
      </c>
      <c r="BB66">
        <v>1045</v>
      </c>
      <c r="BC66">
        <v>1052</v>
      </c>
      <c r="BD66" t="s">
        <v>74</v>
      </c>
      <c r="BE66" t="s">
        <v>1000</v>
      </c>
      <c r="BF66" t="str">
        <f>HYPERLINK("http://dx.doi.org/10.1098/rstb.1996.0092","http://dx.doi.org/10.1098/rstb.1996.0092")</f>
        <v>http://dx.doi.org/10.1098/rstb.1996.0092</v>
      </c>
      <c r="BG66" t="s">
        <v>74</v>
      </c>
      <c r="BH66" t="s">
        <v>74</v>
      </c>
      <c r="BI66">
        <v>8</v>
      </c>
      <c r="BJ66" t="s">
        <v>970</v>
      </c>
      <c r="BK66" t="s">
        <v>93</v>
      </c>
      <c r="BL66" t="s">
        <v>971</v>
      </c>
      <c r="BM66" t="s">
        <v>972</v>
      </c>
      <c r="BN66" t="s">
        <v>74</v>
      </c>
      <c r="BO66" t="s">
        <v>74</v>
      </c>
      <c r="BP66" t="s">
        <v>74</v>
      </c>
      <c r="BQ66" t="s">
        <v>74</v>
      </c>
      <c r="BR66" t="s">
        <v>96</v>
      </c>
      <c r="BS66" t="s">
        <v>1001</v>
      </c>
      <c r="BT66" t="str">
        <f>HYPERLINK("https%3A%2F%2Fwww.webofscience.com%2Fwos%2Fwoscc%2Ffull-record%2FWOS:A1996VF35400005","View Full Record in Web of Science")</f>
        <v>View Full Record in Web of Science</v>
      </c>
    </row>
    <row r="67" spans="1:72" x14ac:dyDescent="0.15">
      <c r="A67" t="s">
        <v>72</v>
      </c>
      <c r="B67" t="s">
        <v>1002</v>
      </c>
      <c r="C67" t="s">
        <v>74</v>
      </c>
      <c r="D67" t="s">
        <v>74</v>
      </c>
      <c r="E67" t="s">
        <v>74</v>
      </c>
      <c r="F67" t="s">
        <v>1002</v>
      </c>
      <c r="G67" t="s">
        <v>74</v>
      </c>
      <c r="H67" t="s">
        <v>74</v>
      </c>
      <c r="I67" t="s">
        <v>1003</v>
      </c>
      <c r="J67" t="s">
        <v>976</v>
      </c>
      <c r="K67" t="s">
        <v>74</v>
      </c>
      <c r="L67" t="s">
        <v>74</v>
      </c>
      <c r="M67" t="s">
        <v>77</v>
      </c>
      <c r="N67" t="s">
        <v>371</v>
      </c>
      <c r="O67" t="s">
        <v>74</v>
      </c>
      <c r="P67" t="s">
        <v>74</v>
      </c>
      <c r="Q67" t="s">
        <v>74</v>
      </c>
      <c r="R67" t="s">
        <v>74</v>
      </c>
      <c r="S67" t="s">
        <v>74</v>
      </c>
      <c r="T67" t="s">
        <v>74</v>
      </c>
      <c r="U67" t="s">
        <v>1004</v>
      </c>
      <c r="V67" t="s">
        <v>1005</v>
      </c>
      <c r="W67" t="s">
        <v>74</v>
      </c>
      <c r="X67" t="s">
        <v>74</v>
      </c>
      <c r="Y67" t="s">
        <v>1006</v>
      </c>
      <c r="Z67" t="s">
        <v>74</v>
      </c>
      <c r="AA67" t="s">
        <v>74</v>
      </c>
      <c r="AB67" t="s">
        <v>74</v>
      </c>
      <c r="AC67" t="s">
        <v>74</v>
      </c>
      <c r="AD67" t="s">
        <v>74</v>
      </c>
      <c r="AE67" t="s">
        <v>74</v>
      </c>
      <c r="AF67" t="s">
        <v>74</v>
      </c>
      <c r="AG67">
        <v>174</v>
      </c>
      <c r="AH67">
        <v>131</v>
      </c>
      <c r="AI67">
        <v>145</v>
      </c>
      <c r="AJ67">
        <v>0</v>
      </c>
      <c r="AK67">
        <v>23</v>
      </c>
      <c r="AL67" t="s">
        <v>982</v>
      </c>
      <c r="AM67" t="s">
        <v>436</v>
      </c>
      <c r="AN67" t="s">
        <v>983</v>
      </c>
      <c r="AO67" t="s">
        <v>964</v>
      </c>
      <c r="AP67" t="s">
        <v>74</v>
      </c>
      <c r="AQ67" t="s">
        <v>74</v>
      </c>
      <c r="AR67" t="s">
        <v>984</v>
      </c>
      <c r="AS67" t="s">
        <v>985</v>
      </c>
      <c r="AT67" t="s">
        <v>968</v>
      </c>
      <c r="AU67">
        <v>1996</v>
      </c>
      <c r="AV67">
        <v>351</v>
      </c>
      <c r="AW67">
        <v>1343</v>
      </c>
      <c r="AX67" t="s">
        <v>74</v>
      </c>
      <c r="AY67" t="s">
        <v>74</v>
      </c>
      <c r="AZ67" t="s">
        <v>74</v>
      </c>
      <c r="BA67" t="s">
        <v>74</v>
      </c>
      <c r="BB67">
        <v>1067</v>
      </c>
      <c r="BC67">
        <v>1081</v>
      </c>
      <c r="BD67" t="s">
        <v>74</v>
      </c>
      <c r="BE67" t="s">
        <v>1007</v>
      </c>
      <c r="BF67" t="str">
        <f>HYPERLINK("http://dx.doi.org/10.1098/rstb.1996.0094","http://dx.doi.org/10.1098/rstb.1996.0094")</f>
        <v>http://dx.doi.org/10.1098/rstb.1996.0094</v>
      </c>
      <c r="BG67" t="s">
        <v>74</v>
      </c>
      <c r="BH67" t="s">
        <v>74</v>
      </c>
      <c r="BI67">
        <v>15</v>
      </c>
      <c r="BJ67" t="s">
        <v>970</v>
      </c>
      <c r="BK67" t="s">
        <v>93</v>
      </c>
      <c r="BL67" t="s">
        <v>971</v>
      </c>
      <c r="BM67" t="s">
        <v>972</v>
      </c>
      <c r="BN67" t="s">
        <v>74</v>
      </c>
      <c r="BO67" t="s">
        <v>74</v>
      </c>
      <c r="BP67" t="s">
        <v>74</v>
      </c>
      <c r="BQ67" t="s">
        <v>74</v>
      </c>
      <c r="BR67" t="s">
        <v>96</v>
      </c>
      <c r="BS67" t="s">
        <v>1008</v>
      </c>
      <c r="BT67" t="str">
        <f>HYPERLINK("https%3A%2F%2Fwww.webofscience.com%2Fwos%2Fwoscc%2Ffull-record%2FWOS:A1996VF35400007","View Full Record in Web of Science")</f>
        <v>View Full Record in Web of Science</v>
      </c>
    </row>
    <row r="68" spans="1:72" x14ac:dyDescent="0.15">
      <c r="A68" t="s">
        <v>72</v>
      </c>
      <c r="B68" t="s">
        <v>1009</v>
      </c>
      <c r="C68" t="s">
        <v>74</v>
      </c>
      <c r="D68" t="s">
        <v>74</v>
      </c>
      <c r="E68" t="s">
        <v>74</v>
      </c>
      <c r="F68" t="s">
        <v>1009</v>
      </c>
      <c r="G68" t="s">
        <v>74</v>
      </c>
      <c r="H68" t="s">
        <v>74</v>
      </c>
      <c r="I68" t="s">
        <v>1010</v>
      </c>
      <c r="J68" t="s">
        <v>1011</v>
      </c>
      <c r="K68" t="s">
        <v>74</v>
      </c>
      <c r="L68" t="s">
        <v>74</v>
      </c>
      <c r="M68" t="s">
        <v>77</v>
      </c>
      <c r="N68" t="s">
        <v>78</v>
      </c>
      <c r="O68" t="s">
        <v>74</v>
      </c>
      <c r="P68" t="s">
        <v>74</v>
      </c>
      <c r="Q68" t="s">
        <v>74</v>
      </c>
      <c r="R68" t="s">
        <v>74</v>
      </c>
      <c r="S68" t="s">
        <v>74</v>
      </c>
      <c r="T68" t="s">
        <v>74</v>
      </c>
      <c r="U68" t="s">
        <v>1012</v>
      </c>
      <c r="V68" t="s">
        <v>1013</v>
      </c>
      <c r="W68" t="s">
        <v>74</v>
      </c>
      <c r="X68" t="s">
        <v>74</v>
      </c>
      <c r="Y68" t="s">
        <v>1014</v>
      </c>
      <c r="Z68" t="s">
        <v>74</v>
      </c>
      <c r="AA68" t="s">
        <v>1015</v>
      </c>
      <c r="AB68" t="s">
        <v>1016</v>
      </c>
      <c r="AC68" t="s">
        <v>74</v>
      </c>
      <c r="AD68" t="s">
        <v>74</v>
      </c>
      <c r="AE68" t="s">
        <v>74</v>
      </c>
      <c r="AF68" t="s">
        <v>74</v>
      </c>
      <c r="AG68">
        <v>50</v>
      </c>
      <c r="AH68">
        <v>21</v>
      </c>
      <c r="AI68">
        <v>22</v>
      </c>
      <c r="AJ68">
        <v>0</v>
      </c>
      <c r="AK68">
        <v>0</v>
      </c>
      <c r="AL68" t="s">
        <v>946</v>
      </c>
      <c r="AM68" t="s">
        <v>312</v>
      </c>
      <c r="AN68" t="s">
        <v>1017</v>
      </c>
      <c r="AO68" t="s">
        <v>1018</v>
      </c>
      <c r="AP68" t="s">
        <v>74</v>
      </c>
      <c r="AQ68" t="s">
        <v>74</v>
      </c>
      <c r="AR68" t="s">
        <v>1019</v>
      </c>
      <c r="AS68" t="s">
        <v>1020</v>
      </c>
      <c r="AT68" t="s">
        <v>1021</v>
      </c>
      <c r="AU68">
        <v>1996</v>
      </c>
      <c r="AV68">
        <v>101</v>
      </c>
      <c r="AW68" t="s">
        <v>1022</v>
      </c>
      <c r="AX68" t="s">
        <v>74</v>
      </c>
      <c r="AY68" t="s">
        <v>74</v>
      </c>
      <c r="AZ68" t="s">
        <v>74</v>
      </c>
      <c r="BA68" t="s">
        <v>74</v>
      </c>
      <c r="BB68">
        <v>19093</v>
      </c>
      <c r="BC68">
        <v>19108</v>
      </c>
      <c r="BD68" t="s">
        <v>74</v>
      </c>
      <c r="BE68" t="s">
        <v>1023</v>
      </c>
      <c r="BF68" t="str">
        <f>HYPERLINK("http://dx.doi.org/10.1029/96JD01309","http://dx.doi.org/10.1029/96JD01309")</f>
        <v>http://dx.doi.org/10.1029/96JD01309</v>
      </c>
      <c r="BG68" t="s">
        <v>74</v>
      </c>
      <c r="BH68" t="s">
        <v>74</v>
      </c>
      <c r="BI68">
        <v>16</v>
      </c>
      <c r="BJ68" t="s">
        <v>159</v>
      </c>
      <c r="BK68" t="s">
        <v>93</v>
      </c>
      <c r="BL68" t="s">
        <v>159</v>
      </c>
      <c r="BM68" t="s">
        <v>1024</v>
      </c>
      <c r="BN68" t="s">
        <v>74</v>
      </c>
      <c r="BO68" t="s">
        <v>74</v>
      </c>
      <c r="BP68" t="s">
        <v>74</v>
      </c>
      <c r="BQ68" t="s">
        <v>74</v>
      </c>
      <c r="BR68" t="s">
        <v>96</v>
      </c>
      <c r="BS68" t="s">
        <v>1025</v>
      </c>
      <c r="BT68" t="str">
        <f>HYPERLINK("https%3A%2F%2Fwww.webofscience.com%2Fwos%2Fwoscc%2Ffull-record%2FWOS:A1996VE25800010","View Full Record in Web of Science")</f>
        <v>View Full Record in Web of Science</v>
      </c>
    </row>
    <row r="69" spans="1:72" x14ac:dyDescent="0.15">
      <c r="A69" t="s">
        <v>72</v>
      </c>
      <c r="B69" t="s">
        <v>1026</v>
      </c>
      <c r="C69" t="s">
        <v>74</v>
      </c>
      <c r="D69" t="s">
        <v>74</v>
      </c>
      <c r="E69" t="s">
        <v>74</v>
      </c>
      <c r="F69" t="s">
        <v>1026</v>
      </c>
      <c r="G69" t="s">
        <v>74</v>
      </c>
      <c r="H69" t="s">
        <v>74</v>
      </c>
      <c r="I69" t="s">
        <v>1027</v>
      </c>
      <c r="J69" t="s">
        <v>1011</v>
      </c>
      <c r="K69" t="s">
        <v>74</v>
      </c>
      <c r="L69" t="s">
        <v>74</v>
      </c>
      <c r="M69" t="s">
        <v>77</v>
      </c>
      <c r="N69" t="s">
        <v>78</v>
      </c>
      <c r="O69" t="s">
        <v>74</v>
      </c>
      <c r="P69" t="s">
        <v>74</v>
      </c>
      <c r="Q69" t="s">
        <v>74</v>
      </c>
      <c r="R69" t="s">
        <v>74</v>
      </c>
      <c r="S69" t="s">
        <v>74</v>
      </c>
      <c r="T69" t="s">
        <v>74</v>
      </c>
      <c r="U69" t="s">
        <v>1028</v>
      </c>
      <c r="V69" t="s">
        <v>1029</v>
      </c>
      <c r="W69" t="s">
        <v>1030</v>
      </c>
      <c r="X69" t="s">
        <v>1031</v>
      </c>
      <c r="Y69" t="s">
        <v>1032</v>
      </c>
      <c r="Z69" t="s">
        <v>74</v>
      </c>
      <c r="AA69" t="s">
        <v>838</v>
      </c>
      <c r="AB69" t="s">
        <v>74</v>
      </c>
      <c r="AC69" t="s">
        <v>74</v>
      </c>
      <c r="AD69" t="s">
        <v>74</v>
      </c>
      <c r="AE69" t="s">
        <v>74</v>
      </c>
      <c r="AF69" t="s">
        <v>74</v>
      </c>
      <c r="AG69">
        <v>67</v>
      </c>
      <c r="AH69">
        <v>144</v>
      </c>
      <c r="AI69">
        <v>155</v>
      </c>
      <c r="AJ69">
        <v>0</v>
      </c>
      <c r="AK69">
        <v>17</v>
      </c>
      <c r="AL69" t="s">
        <v>946</v>
      </c>
      <c r="AM69" t="s">
        <v>312</v>
      </c>
      <c r="AN69" t="s">
        <v>1017</v>
      </c>
      <c r="AO69" t="s">
        <v>1018</v>
      </c>
      <c r="AP69" t="s">
        <v>74</v>
      </c>
      <c r="AQ69" t="s">
        <v>74</v>
      </c>
      <c r="AR69" t="s">
        <v>1019</v>
      </c>
      <c r="AS69" t="s">
        <v>1020</v>
      </c>
      <c r="AT69" t="s">
        <v>1021</v>
      </c>
      <c r="AU69">
        <v>1996</v>
      </c>
      <c r="AV69">
        <v>101</v>
      </c>
      <c r="AW69" t="s">
        <v>1022</v>
      </c>
      <c r="AX69" t="s">
        <v>74</v>
      </c>
      <c r="AY69" t="s">
        <v>74</v>
      </c>
      <c r="AZ69" t="s">
        <v>74</v>
      </c>
      <c r="BA69" t="s">
        <v>74</v>
      </c>
      <c r="BB69">
        <v>19109</v>
      </c>
      <c r="BC69">
        <v>19118</v>
      </c>
      <c r="BD69" t="s">
        <v>74</v>
      </c>
      <c r="BE69" t="s">
        <v>1033</v>
      </c>
      <c r="BF69" t="str">
        <f>HYPERLINK("http://dx.doi.org/10.1029/96JD01769","http://dx.doi.org/10.1029/96JD01769")</f>
        <v>http://dx.doi.org/10.1029/96JD01769</v>
      </c>
      <c r="BG69" t="s">
        <v>74</v>
      </c>
      <c r="BH69" t="s">
        <v>74</v>
      </c>
      <c r="BI69">
        <v>10</v>
      </c>
      <c r="BJ69" t="s">
        <v>159</v>
      </c>
      <c r="BK69" t="s">
        <v>93</v>
      </c>
      <c r="BL69" t="s">
        <v>159</v>
      </c>
      <c r="BM69" t="s">
        <v>1024</v>
      </c>
      <c r="BN69" t="s">
        <v>74</v>
      </c>
      <c r="BO69" t="s">
        <v>74</v>
      </c>
      <c r="BP69" t="s">
        <v>74</v>
      </c>
      <c r="BQ69" t="s">
        <v>74</v>
      </c>
      <c r="BR69" t="s">
        <v>96</v>
      </c>
      <c r="BS69" t="s">
        <v>1034</v>
      </c>
      <c r="BT69" t="str">
        <f>HYPERLINK("https%3A%2F%2Fwww.webofscience.com%2Fwos%2Fwoscc%2Ffull-record%2FWOS:A1996VE25800011","View Full Record in Web of Science")</f>
        <v>View Full Record in Web of Science</v>
      </c>
    </row>
    <row r="70" spans="1:72" x14ac:dyDescent="0.15">
      <c r="A70" t="s">
        <v>72</v>
      </c>
      <c r="B70" t="s">
        <v>1035</v>
      </c>
      <c r="C70" t="s">
        <v>74</v>
      </c>
      <c r="D70" t="s">
        <v>74</v>
      </c>
      <c r="E70" t="s">
        <v>74</v>
      </c>
      <c r="F70" t="s">
        <v>1035</v>
      </c>
      <c r="G70" t="s">
        <v>74</v>
      </c>
      <c r="H70" t="s">
        <v>74</v>
      </c>
      <c r="I70" t="s">
        <v>1036</v>
      </c>
      <c r="J70" t="s">
        <v>1011</v>
      </c>
      <c r="K70" t="s">
        <v>74</v>
      </c>
      <c r="L70" t="s">
        <v>74</v>
      </c>
      <c r="M70" t="s">
        <v>77</v>
      </c>
      <c r="N70" t="s">
        <v>78</v>
      </c>
      <c r="O70" t="s">
        <v>74</v>
      </c>
      <c r="P70" t="s">
        <v>74</v>
      </c>
      <c r="Q70" t="s">
        <v>74</v>
      </c>
      <c r="R70" t="s">
        <v>74</v>
      </c>
      <c r="S70" t="s">
        <v>74</v>
      </c>
      <c r="T70" t="s">
        <v>74</v>
      </c>
      <c r="U70" t="s">
        <v>1037</v>
      </c>
      <c r="V70" t="s">
        <v>1038</v>
      </c>
      <c r="W70" t="s">
        <v>1039</v>
      </c>
      <c r="X70" t="s">
        <v>1040</v>
      </c>
      <c r="Y70" t="s">
        <v>1041</v>
      </c>
      <c r="Z70" t="s">
        <v>74</v>
      </c>
      <c r="AA70" t="s">
        <v>74</v>
      </c>
      <c r="AB70" t="s">
        <v>74</v>
      </c>
      <c r="AC70" t="s">
        <v>74</v>
      </c>
      <c r="AD70" t="s">
        <v>74</v>
      </c>
      <c r="AE70" t="s">
        <v>74</v>
      </c>
      <c r="AF70" t="s">
        <v>74</v>
      </c>
      <c r="AG70">
        <v>28</v>
      </c>
      <c r="AH70">
        <v>69</v>
      </c>
      <c r="AI70">
        <v>71</v>
      </c>
      <c r="AJ70">
        <v>1</v>
      </c>
      <c r="AK70">
        <v>9</v>
      </c>
      <c r="AL70" t="s">
        <v>946</v>
      </c>
      <c r="AM70" t="s">
        <v>312</v>
      </c>
      <c r="AN70" t="s">
        <v>1017</v>
      </c>
      <c r="AO70" t="s">
        <v>1018</v>
      </c>
      <c r="AP70" t="s">
        <v>74</v>
      </c>
      <c r="AQ70" t="s">
        <v>74</v>
      </c>
      <c r="AR70" t="s">
        <v>1019</v>
      </c>
      <c r="AS70" t="s">
        <v>1020</v>
      </c>
      <c r="AT70" t="s">
        <v>1021</v>
      </c>
      <c r="AU70">
        <v>1996</v>
      </c>
      <c r="AV70">
        <v>101</v>
      </c>
      <c r="AW70" t="s">
        <v>1022</v>
      </c>
      <c r="AX70" t="s">
        <v>74</v>
      </c>
      <c r="AY70" t="s">
        <v>74</v>
      </c>
      <c r="AZ70" t="s">
        <v>74</v>
      </c>
      <c r="BA70" t="s">
        <v>74</v>
      </c>
      <c r="BB70">
        <v>19119</v>
      </c>
      <c r="BC70">
        <v>19128</v>
      </c>
      <c r="BD70" t="s">
        <v>74</v>
      </c>
      <c r="BE70" t="s">
        <v>1042</v>
      </c>
      <c r="BF70" t="str">
        <f>HYPERLINK("http://dx.doi.org/10.1029/96JD01714","http://dx.doi.org/10.1029/96JD01714")</f>
        <v>http://dx.doi.org/10.1029/96JD01714</v>
      </c>
      <c r="BG70" t="s">
        <v>74</v>
      </c>
      <c r="BH70" t="s">
        <v>74</v>
      </c>
      <c r="BI70">
        <v>10</v>
      </c>
      <c r="BJ70" t="s">
        <v>159</v>
      </c>
      <c r="BK70" t="s">
        <v>93</v>
      </c>
      <c r="BL70" t="s">
        <v>159</v>
      </c>
      <c r="BM70" t="s">
        <v>1024</v>
      </c>
      <c r="BN70" t="s">
        <v>74</v>
      </c>
      <c r="BO70" t="s">
        <v>74</v>
      </c>
      <c r="BP70" t="s">
        <v>74</v>
      </c>
      <c r="BQ70" t="s">
        <v>74</v>
      </c>
      <c r="BR70" t="s">
        <v>96</v>
      </c>
      <c r="BS70" t="s">
        <v>1043</v>
      </c>
      <c r="BT70" t="str">
        <f>HYPERLINK("https%3A%2F%2Fwww.webofscience.com%2Fwos%2Fwoscc%2Ffull-record%2FWOS:A1996VE25800012","View Full Record in Web of Science")</f>
        <v>View Full Record in Web of Science</v>
      </c>
    </row>
    <row r="71" spans="1:72" x14ac:dyDescent="0.15">
      <c r="A71" t="s">
        <v>72</v>
      </c>
      <c r="B71" t="s">
        <v>1044</v>
      </c>
      <c r="C71" t="s">
        <v>74</v>
      </c>
      <c r="D71" t="s">
        <v>74</v>
      </c>
      <c r="E71" t="s">
        <v>74</v>
      </c>
      <c r="F71" t="s">
        <v>1044</v>
      </c>
      <c r="G71" t="s">
        <v>74</v>
      </c>
      <c r="H71" t="s">
        <v>74</v>
      </c>
      <c r="I71" t="s">
        <v>1045</v>
      </c>
      <c r="J71" t="s">
        <v>1046</v>
      </c>
      <c r="K71" t="s">
        <v>74</v>
      </c>
      <c r="L71" t="s">
        <v>74</v>
      </c>
      <c r="M71" t="s">
        <v>77</v>
      </c>
      <c r="N71" t="s">
        <v>52</v>
      </c>
      <c r="O71" t="s">
        <v>74</v>
      </c>
      <c r="P71" t="s">
        <v>74</v>
      </c>
      <c r="Q71" t="s">
        <v>74</v>
      </c>
      <c r="R71" t="s">
        <v>74</v>
      </c>
      <c r="S71" t="s">
        <v>74</v>
      </c>
      <c r="T71" t="s">
        <v>74</v>
      </c>
      <c r="U71" t="s">
        <v>74</v>
      </c>
      <c r="V71" t="s">
        <v>74</v>
      </c>
      <c r="W71" t="s">
        <v>1047</v>
      </c>
      <c r="X71" t="s">
        <v>1048</v>
      </c>
      <c r="Y71" t="s">
        <v>74</v>
      </c>
      <c r="Z71" t="s">
        <v>74</v>
      </c>
      <c r="AA71" t="s">
        <v>1049</v>
      </c>
      <c r="AB71" t="s">
        <v>1050</v>
      </c>
      <c r="AC71" t="s">
        <v>74</v>
      </c>
      <c r="AD71" t="s">
        <v>74</v>
      </c>
      <c r="AE71" t="s">
        <v>74</v>
      </c>
      <c r="AF71" t="s">
        <v>74</v>
      </c>
      <c r="AG71">
        <v>0</v>
      </c>
      <c r="AH71">
        <v>0</v>
      </c>
      <c r="AI71">
        <v>0</v>
      </c>
      <c r="AJ71">
        <v>0</v>
      </c>
      <c r="AK71">
        <v>0</v>
      </c>
      <c r="AL71" t="s">
        <v>311</v>
      </c>
      <c r="AM71" t="s">
        <v>312</v>
      </c>
      <c r="AN71" t="s">
        <v>1051</v>
      </c>
      <c r="AO71" t="s">
        <v>1052</v>
      </c>
      <c r="AP71" t="s">
        <v>74</v>
      </c>
      <c r="AQ71" t="s">
        <v>74</v>
      </c>
      <c r="AR71" t="s">
        <v>1053</v>
      </c>
      <c r="AS71" t="s">
        <v>1054</v>
      </c>
      <c r="AT71" t="s">
        <v>1055</v>
      </c>
      <c r="AU71">
        <v>1996</v>
      </c>
      <c r="AV71">
        <v>212</v>
      </c>
      <c r="AW71" t="s">
        <v>74</v>
      </c>
      <c r="AX71">
        <v>1</v>
      </c>
      <c r="AY71" t="s">
        <v>74</v>
      </c>
      <c r="AZ71" t="s">
        <v>74</v>
      </c>
      <c r="BA71" t="s">
        <v>74</v>
      </c>
      <c r="BB71">
        <v>130</v>
      </c>
      <c r="BC71" t="s">
        <v>1056</v>
      </c>
      <c r="BD71" t="s">
        <v>74</v>
      </c>
      <c r="BE71" t="s">
        <v>74</v>
      </c>
      <c r="BF71" t="s">
        <v>74</v>
      </c>
      <c r="BG71" t="s">
        <v>74</v>
      </c>
      <c r="BH71" t="s">
        <v>74</v>
      </c>
      <c r="BI71">
        <v>1</v>
      </c>
      <c r="BJ71" t="s">
        <v>925</v>
      </c>
      <c r="BK71" t="s">
        <v>93</v>
      </c>
      <c r="BL71" t="s">
        <v>926</v>
      </c>
      <c r="BM71" t="s">
        <v>1057</v>
      </c>
      <c r="BN71" t="s">
        <v>74</v>
      </c>
      <c r="BO71" t="s">
        <v>74</v>
      </c>
      <c r="BP71" t="s">
        <v>74</v>
      </c>
      <c r="BQ71" t="s">
        <v>74</v>
      </c>
      <c r="BR71" t="s">
        <v>96</v>
      </c>
      <c r="BS71" t="s">
        <v>1058</v>
      </c>
      <c r="BT71" t="str">
        <f>HYPERLINK("https%3A%2F%2Fwww.webofscience.com%2Fwos%2Fwoscc%2Ffull-record%2FWOS:A1996VA91501757","View Full Record in Web of Science")</f>
        <v>View Full Record in Web of Science</v>
      </c>
    </row>
    <row r="72" spans="1:72" x14ac:dyDescent="0.15">
      <c r="A72" t="s">
        <v>72</v>
      </c>
      <c r="B72" t="s">
        <v>1059</v>
      </c>
      <c r="C72" t="s">
        <v>74</v>
      </c>
      <c r="D72" t="s">
        <v>74</v>
      </c>
      <c r="E72" t="s">
        <v>74</v>
      </c>
      <c r="F72" t="s">
        <v>1059</v>
      </c>
      <c r="G72" t="s">
        <v>74</v>
      </c>
      <c r="H72" t="s">
        <v>74</v>
      </c>
      <c r="I72" t="s">
        <v>1060</v>
      </c>
      <c r="J72" t="s">
        <v>1046</v>
      </c>
      <c r="K72" t="s">
        <v>74</v>
      </c>
      <c r="L72" t="s">
        <v>74</v>
      </c>
      <c r="M72" t="s">
        <v>77</v>
      </c>
      <c r="N72" t="s">
        <v>52</v>
      </c>
      <c r="O72" t="s">
        <v>74</v>
      </c>
      <c r="P72" t="s">
        <v>74</v>
      </c>
      <c r="Q72" t="s">
        <v>74</v>
      </c>
      <c r="R72" t="s">
        <v>74</v>
      </c>
      <c r="S72" t="s">
        <v>74</v>
      </c>
      <c r="T72" t="s">
        <v>74</v>
      </c>
      <c r="U72" t="s">
        <v>74</v>
      </c>
      <c r="V72" t="s">
        <v>74</v>
      </c>
      <c r="W72" t="s">
        <v>1061</v>
      </c>
      <c r="X72" t="s">
        <v>1062</v>
      </c>
      <c r="Y72" t="s">
        <v>74</v>
      </c>
      <c r="Z72" t="s">
        <v>74</v>
      </c>
      <c r="AA72" t="s">
        <v>74</v>
      </c>
      <c r="AB72" t="s">
        <v>74</v>
      </c>
      <c r="AC72" t="s">
        <v>74</v>
      </c>
      <c r="AD72" t="s">
        <v>74</v>
      </c>
      <c r="AE72" t="s">
        <v>74</v>
      </c>
      <c r="AF72" t="s">
        <v>74</v>
      </c>
      <c r="AG72">
        <v>0</v>
      </c>
      <c r="AH72">
        <v>0</v>
      </c>
      <c r="AI72">
        <v>0</v>
      </c>
      <c r="AJ72">
        <v>0</v>
      </c>
      <c r="AK72">
        <v>1</v>
      </c>
      <c r="AL72" t="s">
        <v>311</v>
      </c>
      <c r="AM72" t="s">
        <v>312</v>
      </c>
      <c r="AN72" t="s">
        <v>1051</v>
      </c>
      <c r="AO72" t="s">
        <v>1052</v>
      </c>
      <c r="AP72" t="s">
        <v>74</v>
      </c>
      <c r="AQ72" t="s">
        <v>74</v>
      </c>
      <c r="AR72" t="s">
        <v>1053</v>
      </c>
      <c r="AS72" t="s">
        <v>1054</v>
      </c>
      <c r="AT72" t="s">
        <v>1055</v>
      </c>
      <c r="AU72">
        <v>1996</v>
      </c>
      <c r="AV72">
        <v>212</v>
      </c>
      <c r="AW72" t="s">
        <v>74</v>
      </c>
      <c r="AX72">
        <v>1</v>
      </c>
      <c r="AY72" t="s">
        <v>74</v>
      </c>
      <c r="AZ72" t="s">
        <v>74</v>
      </c>
      <c r="BA72" t="s">
        <v>74</v>
      </c>
      <c r="BB72">
        <v>131</v>
      </c>
      <c r="BC72" t="s">
        <v>1056</v>
      </c>
      <c r="BD72" t="s">
        <v>74</v>
      </c>
      <c r="BE72" t="s">
        <v>74</v>
      </c>
      <c r="BF72" t="s">
        <v>74</v>
      </c>
      <c r="BG72" t="s">
        <v>74</v>
      </c>
      <c r="BH72" t="s">
        <v>74</v>
      </c>
      <c r="BI72">
        <v>1</v>
      </c>
      <c r="BJ72" t="s">
        <v>925</v>
      </c>
      <c r="BK72" t="s">
        <v>93</v>
      </c>
      <c r="BL72" t="s">
        <v>926</v>
      </c>
      <c r="BM72" t="s">
        <v>1057</v>
      </c>
      <c r="BN72" t="s">
        <v>74</v>
      </c>
      <c r="BO72" t="s">
        <v>74</v>
      </c>
      <c r="BP72" t="s">
        <v>74</v>
      </c>
      <c r="BQ72" t="s">
        <v>74</v>
      </c>
      <c r="BR72" t="s">
        <v>96</v>
      </c>
      <c r="BS72" t="s">
        <v>1063</v>
      </c>
      <c r="BT72" t="str">
        <f>HYPERLINK("https%3A%2F%2Fwww.webofscience.com%2Fwos%2Fwoscc%2Ffull-record%2FWOS:A1996VA91501758","View Full Record in Web of Science")</f>
        <v>View Full Record in Web of Science</v>
      </c>
    </row>
    <row r="73" spans="1:72" x14ac:dyDescent="0.15">
      <c r="A73" t="s">
        <v>72</v>
      </c>
      <c r="B73" t="s">
        <v>1064</v>
      </c>
      <c r="C73" t="s">
        <v>74</v>
      </c>
      <c r="D73" t="s">
        <v>74</v>
      </c>
      <c r="E73" t="s">
        <v>74</v>
      </c>
      <c r="F73" t="s">
        <v>1064</v>
      </c>
      <c r="G73" t="s">
        <v>74</v>
      </c>
      <c r="H73" t="s">
        <v>74</v>
      </c>
      <c r="I73" t="s">
        <v>1065</v>
      </c>
      <c r="J73" t="s">
        <v>1046</v>
      </c>
      <c r="K73" t="s">
        <v>74</v>
      </c>
      <c r="L73" t="s">
        <v>74</v>
      </c>
      <c r="M73" t="s">
        <v>77</v>
      </c>
      <c r="N73" t="s">
        <v>52</v>
      </c>
      <c r="O73" t="s">
        <v>74</v>
      </c>
      <c r="P73" t="s">
        <v>74</v>
      </c>
      <c r="Q73" t="s">
        <v>74</v>
      </c>
      <c r="R73" t="s">
        <v>74</v>
      </c>
      <c r="S73" t="s">
        <v>74</v>
      </c>
      <c r="T73" t="s">
        <v>74</v>
      </c>
      <c r="U73" t="s">
        <v>74</v>
      </c>
      <c r="V73" t="s">
        <v>74</v>
      </c>
      <c r="W73" t="s">
        <v>1066</v>
      </c>
      <c r="X73" t="s">
        <v>1067</v>
      </c>
      <c r="Y73" t="s">
        <v>74</v>
      </c>
      <c r="Z73" t="s">
        <v>74</v>
      </c>
      <c r="AA73" t="s">
        <v>750</v>
      </c>
      <c r="AB73" t="s">
        <v>74</v>
      </c>
      <c r="AC73" t="s">
        <v>74</v>
      </c>
      <c r="AD73" t="s">
        <v>74</v>
      </c>
      <c r="AE73" t="s">
        <v>74</v>
      </c>
      <c r="AF73" t="s">
        <v>74</v>
      </c>
      <c r="AG73">
        <v>0</v>
      </c>
      <c r="AH73">
        <v>0</v>
      </c>
      <c r="AI73">
        <v>0</v>
      </c>
      <c r="AJ73">
        <v>0</v>
      </c>
      <c r="AK73">
        <v>0</v>
      </c>
      <c r="AL73" t="s">
        <v>311</v>
      </c>
      <c r="AM73" t="s">
        <v>312</v>
      </c>
      <c r="AN73" t="s">
        <v>1051</v>
      </c>
      <c r="AO73" t="s">
        <v>1052</v>
      </c>
      <c r="AP73" t="s">
        <v>74</v>
      </c>
      <c r="AQ73" t="s">
        <v>74</v>
      </c>
      <c r="AR73" t="s">
        <v>1053</v>
      </c>
      <c r="AS73" t="s">
        <v>1054</v>
      </c>
      <c r="AT73" t="s">
        <v>1055</v>
      </c>
      <c r="AU73">
        <v>1996</v>
      </c>
      <c r="AV73">
        <v>212</v>
      </c>
      <c r="AW73" t="s">
        <v>74</v>
      </c>
      <c r="AX73">
        <v>1</v>
      </c>
      <c r="AY73" t="s">
        <v>74</v>
      </c>
      <c r="AZ73" t="s">
        <v>74</v>
      </c>
      <c r="BA73" t="s">
        <v>74</v>
      </c>
      <c r="BB73">
        <v>132</v>
      </c>
      <c r="BC73" t="s">
        <v>1056</v>
      </c>
      <c r="BD73" t="s">
        <v>74</v>
      </c>
      <c r="BE73" t="s">
        <v>74</v>
      </c>
      <c r="BF73" t="s">
        <v>74</v>
      </c>
      <c r="BG73" t="s">
        <v>74</v>
      </c>
      <c r="BH73" t="s">
        <v>74</v>
      </c>
      <c r="BI73">
        <v>1</v>
      </c>
      <c r="BJ73" t="s">
        <v>925</v>
      </c>
      <c r="BK73" t="s">
        <v>93</v>
      </c>
      <c r="BL73" t="s">
        <v>926</v>
      </c>
      <c r="BM73" t="s">
        <v>1057</v>
      </c>
      <c r="BN73" t="s">
        <v>74</v>
      </c>
      <c r="BO73" t="s">
        <v>74</v>
      </c>
      <c r="BP73" t="s">
        <v>74</v>
      </c>
      <c r="BQ73" t="s">
        <v>74</v>
      </c>
      <c r="BR73" t="s">
        <v>96</v>
      </c>
      <c r="BS73" t="s">
        <v>1068</v>
      </c>
      <c r="BT73" t="str">
        <f>HYPERLINK("https%3A%2F%2Fwww.webofscience.com%2Fwos%2Fwoscc%2Ffull-record%2FWOS:A1996VA91501759","View Full Record in Web of Science")</f>
        <v>View Full Record in Web of Science</v>
      </c>
    </row>
    <row r="74" spans="1:72" x14ac:dyDescent="0.15">
      <c r="A74" t="s">
        <v>72</v>
      </c>
      <c r="B74" t="s">
        <v>1069</v>
      </c>
      <c r="C74" t="s">
        <v>74</v>
      </c>
      <c r="D74" t="s">
        <v>74</v>
      </c>
      <c r="E74" t="s">
        <v>74</v>
      </c>
      <c r="F74" t="s">
        <v>1069</v>
      </c>
      <c r="G74" t="s">
        <v>74</v>
      </c>
      <c r="H74" t="s">
        <v>74</v>
      </c>
      <c r="I74" t="s">
        <v>1070</v>
      </c>
      <c r="J74" t="s">
        <v>1046</v>
      </c>
      <c r="K74" t="s">
        <v>74</v>
      </c>
      <c r="L74" t="s">
        <v>74</v>
      </c>
      <c r="M74" t="s">
        <v>77</v>
      </c>
      <c r="N74" t="s">
        <v>52</v>
      </c>
      <c r="O74" t="s">
        <v>74</v>
      </c>
      <c r="P74" t="s">
        <v>74</v>
      </c>
      <c r="Q74" t="s">
        <v>74</v>
      </c>
      <c r="R74" t="s">
        <v>74</v>
      </c>
      <c r="S74" t="s">
        <v>74</v>
      </c>
      <c r="T74" t="s">
        <v>74</v>
      </c>
      <c r="U74" t="s">
        <v>74</v>
      </c>
      <c r="V74" t="s">
        <v>74</v>
      </c>
      <c r="W74" t="s">
        <v>1071</v>
      </c>
      <c r="X74" t="s">
        <v>1072</v>
      </c>
      <c r="Y74" t="s">
        <v>74</v>
      </c>
      <c r="Z74" t="s">
        <v>74</v>
      </c>
      <c r="AA74" t="s">
        <v>750</v>
      </c>
      <c r="AB74" t="s">
        <v>74</v>
      </c>
      <c r="AC74" t="s">
        <v>74</v>
      </c>
      <c r="AD74" t="s">
        <v>74</v>
      </c>
      <c r="AE74" t="s">
        <v>74</v>
      </c>
      <c r="AF74" t="s">
        <v>74</v>
      </c>
      <c r="AG74">
        <v>0</v>
      </c>
      <c r="AH74">
        <v>0</v>
      </c>
      <c r="AI74">
        <v>0</v>
      </c>
      <c r="AJ74">
        <v>0</v>
      </c>
      <c r="AK74">
        <v>0</v>
      </c>
      <c r="AL74" t="s">
        <v>311</v>
      </c>
      <c r="AM74" t="s">
        <v>312</v>
      </c>
      <c r="AN74" t="s">
        <v>1051</v>
      </c>
      <c r="AO74" t="s">
        <v>1052</v>
      </c>
      <c r="AP74" t="s">
        <v>74</v>
      </c>
      <c r="AQ74" t="s">
        <v>74</v>
      </c>
      <c r="AR74" t="s">
        <v>1053</v>
      </c>
      <c r="AS74" t="s">
        <v>1054</v>
      </c>
      <c r="AT74" t="s">
        <v>1055</v>
      </c>
      <c r="AU74">
        <v>1996</v>
      </c>
      <c r="AV74">
        <v>212</v>
      </c>
      <c r="AW74" t="s">
        <v>74</v>
      </c>
      <c r="AX74">
        <v>1</v>
      </c>
      <c r="AY74" t="s">
        <v>74</v>
      </c>
      <c r="AZ74" t="s">
        <v>74</v>
      </c>
      <c r="BA74" t="s">
        <v>74</v>
      </c>
      <c r="BB74">
        <v>133</v>
      </c>
      <c r="BC74" t="s">
        <v>1056</v>
      </c>
      <c r="BD74" t="s">
        <v>74</v>
      </c>
      <c r="BE74" t="s">
        <v>74</v>
      </c>
      <c r="BF74" t="s">
        <v>74</v>
      </c>
      <c r="BG74" t="s">
        <v>74</v>
      </c>
      <c r="BH74" t="s">
        <v>74</v>
      </c>
      <c r="BI74">
        <v>1</v>
      </c>
      <c r="BJ74" t="s">
        <v>925</v>
      </c>
      <c r="BK74" t="s">
        <v>93</v>
      </c>
      <c r="BL74" t="s">
        <v>926</v>
      </c>
      <c r="BM74" t="s">
        <v>1057</v>
      </c>
      <c r="BN74" t="s">
        <v>74</v>
      </c>
      <c r="BO74" t="s">
        <v>74</v>
      </c>
      <c r="BP74" t="s">
        <v>74</v>
      </c>
      <c r="BQ74" t="s">
        <v>74</v>
      </c>
      <c r="BR74" t="s">
        <v>96</v>
      </c>
      <c r="BS74" t="s">
        <v>1073</v>
      </c>
      <c r="BT74" t="str">
        <f>HYPERLINK("https%3A%2F%2Fwww.webofscience.com%2Fwos%2Fwoscc%2Ffull-record%2FWOS:A1996VA91501760","View Full Record in Web of Science")</f>
        <v>View Full Record in Web of Science</v>
      </c>
    </row>
    <row r="75" spans="1:72" x14ac:dyDescent="0.15">
      <c r="A75" t="s">
        <v>72</v>
      </c>
      <c r="B75" t="s">
        <v>1074</v>
      </c>
      <c r="C75" t="s">
        <v>74</v>
      </c>
      <c r="D75" t="s">
        <v>74</v>
      </c>
      <c r="E75" t="s">
        <v>74</v>
      </c>
      <c r="F75" t="s">
        <v>1074</v>
      </c>
      <c r="G75" t="s">
        <v>74</v>
      </c>
      <c r="H75" t="s">
        <v>74</v>
      </c>
      <c r="I75" t="s">
        <v>1075</v>
      </c>
      <c r="J75" t="s">
        <v>1011</v>
      </c>
      <c r="K75" t="s">
        <v>74</v>
      </c>
      <c r="L75" t="s">
        <v>74</v>
      </c>
      <c r="M75" t="s">
        <v>77</v>
      </c>
      <c r="N75" t="s">
        <v>78</v>
      </c>
      <c r="O75" t="s">
        <v>74</v>
      </c>
      <c r="P75" t="s">
        <v>74</v>
      </c>
      <c r="Q75" t="s">
        <v>74</v>
      </c>
      <c r="R75" t="s">
        <v>74</v>
      </c>
      <c r="S75" t="s">
        <v>74</v>
      </c>
      <c r="T75" t="s">
        <v>74</v>
      </c>
      <c r="U75" t="s">
        <v>1076</v>
      </c>
      <c r="V75" t="s">
        <v>1077</v>
      </c>
      <c r="W75" t="s">
        <v>1078</v>
      </c>
      <c r="X75" t="s">
        <v>1079</v>
      </c>
      <c r="Y75" t="s">
        <v>74</v>
      </c>
      <c r="Z75" t="s">
        <v>74</v>
      </c>
      <c r="AA75" t="s">
        <v>1080</v>
      </c>
      <c r="AB75" t="s">
        <v>1081</v>
      </c>
      <c r="AC75" t="s">
        <v>74</v>
      </c>
      <c r="AD75" t="s">
        <v>74</v>
      </c>
      <c r="AE75" t="s">
        <v>74</v>
      </c>
      <c r="AF75" t="s">
        <v>74</v>
      </c>
      <c r="AG75">
        <v>26</v>
      </c>
      <c r="AH75">
        <v>219</v>
      </c>
      <c r="AI75">
        <v>245</v>
      </c>
      <c r="AJ75">
        <v>3</v>
      </c>
      <c r="AK75">
        <v>75</v>
      </c>
      <c r="AL75" t="s">
        <v>946</v>
      </c>
      <c r="AM75" t="s">
        <v>312</v>
      </c>
      <c r="AN75" t="s">
        <v>1017</v>
      </c>
      <c r="AO75" t="s">
        <v>1018</v>
      </c>
      <c r="AP75" t="s">
        <v>74</v>
      </c>
      <c r="AQ75" t="s">
        <v>74</v>
      </c>
      <c r="AR75" t="s">
        <v>1019</v>
      </c>
      <c r="AS75" t="s">
        <v>1020</v>
      </c>
      <c r="AT75" t="s">
        <v>1082</v>
      </c>
      <c r="AU75">
        <v>1996</v>
      </c>
      <c r="AV75">
        <v>101</v>
      </c>
      <c r="AW75" t="s">
        <v>1083</v>
      </c>
      <c r="AX75" t="s">
        <v>74</v>
      </c>
      <c r="AY75" t="s">
        <v>74</v>
      </c>
      <c r="AZ75" t="s">
        <v>74</v>
      </c>
      <c r="BA75" t="s">
        <v>74</v>
      </c>
      <c r="BB75">
        <v>18721</v>
      </c>
      <c r="BC75">
        <v>18728</v>
      </c>
      <c r="BD75" t="s">
        <v>74</v>
      </c>
      <c r="BE75" t="s">
        <v>1084</v>
      </c>
      <c r="BF75" t="str">
        <f>HYPERLINK("http://dx.doi.org/10.1029/96JD01541","http://dx.doi.org/10.1029/96JD01541")</f>
        <v>http://dx.doi.org/10.1029/96JD01541</v>
      </c>
      <c r="BG75" t="s">
        <v>74</v>
      </c>
      <c r="BH75" t="s">
        <v>74</v>
      </c>
      <c r="BI75">
        <v>8</v>
      </c>
      <c r="BJ75" t="s">
        <v>159</v>
      </c>
      <c r="BK75" t="s">
        <v>93</v>
      </c>
      <c r="BL75" t="s">
        <v>159</v>
      </c>
      <c r="BM75" t="s">
        <v>1085</v>
      </c>
      <c r="BN75" t="s">
        <v>74</v>
      </c>
      <c r="BO75" t="s">
        <v>1086</v>
      </c>
      <c r="BP75" t="s">
        <v>74</v>
      </c>
      <c r="BQ75" t="s">
        <v>74</v>
      </c>
      <c r="BR75" t="s">
        <v>96</v>
      </c>
      <c r="BS75" t="s">
        <v>1087</v>
      </c>
      <c r="BT75" t="str">
        <f>HYPERLINK("https%3A%2F%2Fwww.webofscience.com%2Fwos%2Fwoscc%2Ffull-record%2FWOS:A1996VD22700015","View Full Record in Web of Science")</f>
        <v>View Full Record in Web of Science</v>
      </c>
    </row>
    <row r="76" spans="1:72" x14ac:dyDescent="0.15">
      <c r="A76" t="s">
        <v>72</v>
      </c>
      <c r="B76" t="s">
        <v>1088</v>
      </c>
      <c r="C76" t="s">
        <v>74</v>
      </c>
      <c r="D76" t="s">
        <v>74</v>
      </c>
      <c r="E76" t="s">
        <v>74</v>
      </c>
      <c r="F76" t="s">
        <v>1088</v>
      </c>
      <c r="G76" t="s">
        <v>74</v>
      </c>
      <c r="H76" t="s">
        <v>74</v>
      </c>
      <c r="I76" t="s">
        <v>1089</v>
      </c>
      <c r="J76" t="s">
        <v>1011</v>
      </c>
      <c r="K76" t="s">
        <v>74</v>
      </c>
      <c r="L76" t="s">
        <v>74</v>
      </c>
      <c r="M76" t="s">
        <v>77</v>
      </c>
      <c r="N76" t="s">
        <v>78</v>
      </c>
      <c r="O76" t="s">
        <v>74</v>
      </c>
      <c r="P76" t="s">
        <v>74</v>
      </c>
      <c r="Q76" t="s">
        <v>74</v>
      </c>
      <c r="R76" t="s">
        <v>74</v>
      </c>
      <c r="S76" t="s">
        <v>74</v>
      </c>
      <c r="T76" t="s">
        <v>74</v>
      </c>
      <c r="U76" t="s">
        <v>1090</v>
      </c>
      <c r="V76" t="s">
        <v>1091</v>
      </c>
      <c r="W76" t="s">
        <v>1092</v>
      </c>
      <c r="X76" t="s">
        <v>1093</v>
      </c>
      <c r="Y76" t="s">
        <v>74</v>
      </c>
      <c r="Z76" t="s">
        <v>74</v>
      </c>
      <c r="AA76" t="s">
        <v>74</v>
      </c>
      <c r="AB76" t="s">
        <v>74</v>
      </c>
      <c r="AC76" t="s">
        <v>74</v>
      </c>
      <c r="AD76" t="s">
        <v>74</v>
      </c>
      <c r="AE76" t="s">
        <v>74</v>
      </c>
      <c r="AF76" t="s">
        <v>74</v>
      </c>
      <c r="AG76">
        <v>42</v>
      </c>
      <c r="AH76">
        <v>33</v>
      </c>
      <c r="AI76">
        <v>36</v>
      </c>
      <c r="AJ76">
        <v>0</v>
      </c>
      <c r="AK76">
        <v>5</v>
      </c>
      <c r="AL76" t="s">
        <v>946</v>
      </c>
      <c r="AM76" t="s">
        <v>312</v>
      </c>
      <c r="AN76" t="s">
        <v>1017</v>
      </c>
      <c r="AO76" t="s">
        <v>1018</v>
      </c>
      <c r="AP76" t="s">
        <v>1094</v>
      </c>
      <c r="AQ76" t="s">
        <v>74</v>
      </c>
      <c r="AR76" t="s">
        <v>1019</v>
      </c>
      <c r="AS76" t="s">
        <v>1020</v>
      </c>
      <c r="AT76" t="s">
        <v>1082</v>
      </c>
      <c r="AU76">
        <v>1996</v>
      </c>
      <c r="AV76">
        <v>101</v>
      </c>
      <c r="AW76" t="s">
        <v>1083</v>
      </c>
      <c r="AX76" t="s">
        <v>74</v>
      </c>
      <c r="AY76" t="s">
        <v>74</v>
      </c>
      <c r="AZ76" t="s">
        <v>74</v>
      </c>
      <c r="BA76" t="s">
        <v>74</v>
      </c>
      <c r="BB76">
        <v>18729</v>
      </c>
      <c r="BC76">
        <v>18743</v>
      </c>
      <c r="BD76" t="s">
        <v>74</v>
      </c>
      <c r="BE76" t="s">
        <v>1095</v>
      </c>
      <c r="BF76" t="str">
        <f>HYPERLINK("http://dx.doi.org/10.1029/96JD01174","http://dx.doi.org/10.1029/96JD01174")</f>
        <v>http://dx.doi.org/10.1029/96JD01174</v>
      </c>
      <c r="BG76" t="s">
        <v>74</v>
      </c>
      <c r="BH76" t="s">
        <v>74</v>
      </c>
      <c r="BI76">
        <v>15</v>
      </c>
      <c r="BJ76" t="s">
        <v>159</v>
      </c>
      <c r="BK76" t="s">
        <v>93</v>
      </c>
      <c r="BL76" t="s">
        <v>159</v>
      </c>
      <c r="BM76" t="s">
        <v>1085</v>
      </c>
      <c r="BN76" t="s">
        <v>74</v>
      </c>
      <c r="BO76" t="s">
        <v>74</v>
      </c>
      <c r="BP76" t="s">
        <v>74</v>
      </c>
      <c r="BQ76" t="s">
        <v>74</v>
      </c>
      <c r="BR76" t="s">
        <v>96</v>
      </c>
      <c r="BS76" t="s">
        <v>1096</v>
      </c>
      <c r="BT76" t="str">
        <f>HYPERLINK("https%3A%2F%2Fwww.webofscience.com%2Fwos%2Fwoscc%2Ffull-record%2FWOS:A1996VD22700016","View Full Record in Web of Science")</f>
        <v>View Full Record in Web of Science</v>
      </c>
    </row>
    <row r="77" spans="1:72" x14ac:dyDescent="0.15">
      <c r="A77" t="s">
        <v>72</v>
      </c>
      <c r="B77" t="s">
        <v>1097</v>
      </c>
      <c r="C77" t="s">
        <v>74</v>
      </c>
      <c r="D77" t="s">
        <v>74</v>
      </c>
      <c r="E77" t="s">
        <v>74</v>
      </c>
      <c r="F77" t="s">
        <v>1097</v>
      </c>
      <c r="G77" t="s">
        <v>74</v>
      </c>
      <c r="H77" t="s">
        <v>74</v>
      </c>
      <c r="I77" t="s">
        <v>1098</v>
      </c>
      <c r="J77" t="s">
        <v>1011</v>
      </c>
      <c r="K77" t="s">
        <v>74</v>
      </c>
      <c r="L77" t="s">
        <v>74</v>
      </c>
      <c r="M77" t="s">
        <v>77</v>
      </c>
      <c r="N77" t="s">
        <v>78</v>
      </c>
      <c r="O77" t="s">
        <v>74</v>
      </c>
      <c r="P77" t="s">
        <v>74</v>
      </c>
      <c r="Q77" t="s">
        <v>74</v>
      </c>
      <c r="R77" t="s">
        <v>74</v>
      </c>
      <c r="S77" t="s">
        <v>74</v>
      </c>
      <c r="T77" t="s">
        <v>74</v>
      </c>
      <c r="U77" t="s">
        <v>1099</v>
      </c>
      <c r="V77" t="s">
        <v>1100</v>
      </c>
      <c r="W77" t="s">
        <v>1101</v>
      </c>
      <c r="X77" t="s">
        <v>1102</v>
      </c>
      <c r="Y77" t="s">
        <v>1103</v>
      </c>
      <c r="Z77" t="s">
        <v>74</v>
      </c>
      <c r="AA77" t="s">
        <v>1104</v>
      </c>
      <c r="AB77" t="s">
        <v>1105</v>
      </c>
      <c r="AC77" t="s">
        <v>74</v>
      </c>
      <c r="AD77" t="s">
        <v>74</v>
      </c>
      <c r="AE77" t="s">
        <v>74</v>
      </c>
      <c r="AF77" t="s">
        <v>74</v>
      </c>
      <c r="AG77">
        <v>94</v>
      </c>
      <c r="AH77">
        <v>51</v>
      </c>
      <c r="AI77">
        <v>53</v>
      </c>
      <c r="AJ77">
        <v>0</v>
      </c>
      <c r="AK77">
        <v>3</v>
      </c>
      <c r="AL77" t="s">
        <v>946</v>
      </c>
      <c r="AM77" t="s">
        <v>312</v>
      </c>
      <c r="AN77" t="s">
        <v>1017</v>
      </c>
      <c r="AO77" t="s">
        <v>1018</v>
      </c>
      <c r="AP77" t="s">
        <v>74</v>
      </c>
      <c r="AQ77" t="s">
        <v>74</v>
      </c>
      <c r="AR77" t="s">
        <v>1019</v>
      </c>
      <c r="AS77" t="s">
        <v>1020</v>
      </c>
      <c r="AT77" t="s">
        <v>1082</v>
      </c>
      <c r="AU77">
        <v>1996</v>
      </c>
      <c r="AV77">
        <v>101</v>
      </c>
      <c r="AW77" t="s">
        <v>1083</v>
      </c>
      <c r="AX77" t="s">
        <v>74</v>
      </c>
      <c r="AY77" t="s">
        <v>74</v>
      </c>
      <c r="AZ77" t="s">
        <v>74</v>
      </c>
      <c r="BA77" t="s">
        <v>74</v>
      </c>
      <c r="BB77">
        <v>18835</v>
      </c>
      <c r="BC77">
        <v>18859</v>
      </c>
      <c r="BD77" t="s">
        <v>74</v>
      </c>
      <c r="BE77" t="s">
        <v>1106</v>
      </c>
      <c r="BF77" t="str">
        <f>HYPERLINK("http://dx.doi.org/10.1029/96JD00580","http://dx.doi.org/10.1029/96JD00580")</f>
        <v>http://dx.doi.org/10.1029/96JD00580</v>
      </c>
      <c r="BG77" t="s">
        <v>74</v>
      </c>
      <c r="BH77" t="s">
        <v>74</v>
      </c>
      <c r="BI77">
        <v>25</v>
      </c>
      <c r="BJ77" t="s">
        <v>159</v>
      </c>
      <c r="BK77" t="s">
        <v>93</v>
      </c>
      <c r="BL77" t="s">
        <v>159</v>
      </c>
      <c r="BM77" t="s">
        <v>1085</v>
      </c>
      <c r="BN77" t="s">
        <v>74</v>
      </c>
      <c r="BO77" t="s">
        <v>74</v>
      </c>
      <c r="BP77" t="s">
        <v>74</v>
      </c>
      <c r="BQ77" t="s">
        <v>74</v>
      </c>
      <c r="BR77" t="s">
        <v>96</v>
      </c>
      <c r="BS77" t="s">
        <v>1107</v>
      </c>
      <c r="BT77" t="str">
        <f>HYPERLINK("https%3A%2F%2Fwww.webofscience.com%2Fwos%2Fwoscc%2Ffull-record%2FWOS:A1996VD22700024","View Full Record in Web of Science")</f>
        <v>View Full Record in Web of Science</v>
      </c>
    </row>
    <row r="78" spans="1:72" x14ac:dyDescent="0.15">
      <c r="A78" t="s">
        <v>72</v>
      </c>
      <c r="B78" t="s">
        <v>1108</v>
      </c>
      <c r="C78" t="s">
        <v>74</v>
      </c>
      <c r="D78" t="s">
        <v>74</v>
      </c>
      <c r="E78" t="s">
        <v>74</v>
      </c>
      <c r="F78" t="s">
        <v>1108</v>
      </c>
      <c r="G78" t="s">
        <v>74</v>
      </c>
      <c r="H78" t="s">
        <v>74</v>
      </c>
      <c r="I78" t="s">
        <v>1109</v>
      </c>
      <c r="J78" t="s">
        <v>1011</v>
      </c>
      <c r="K78" t="s">
        <v>74</v>
      </c>
      <c r="L78" t="s">
        <v>74</v>
      </c>
      <c r="M78" t="s">
        <v>77</v>
      </c>
      <c r="N78" t="s">
        <v>78</v>
      </c>
      <c r="O78" t="s">
        <v>74</v>
      </c>
      <c r="P78" t="s">
        <v>74</v>
      </c>
      <c r="Q78" t="s">
        <v>74</v>
      </c>
      <c r="R78" t="s">
        <v>74</v>
      </c>
      <c r="S78" t="s">
        <v>74</v>
      </c>
      <c r="T78" t="s">
        <v>74</v>
      </c>
      <c r="U78" t="s">
        <v>1110</v>
      </c>
      <c r="V78" t="s">
        <v>1111</v>
      </c>
      <c r="W78" t="s">
        <v>1112</v>
      </c>
      <c r="X78" t="s">
        <v>1113</v>
      </c>
      <c r="Y78" t="s">
        <v>1114</v>
      </c>
      <c r="Z78" t="s">
        <v>74</v>
      </c>
      <c r="AA78" t="s">
        <v>1115</v>
      </c>
      <c r="AB78" t="s">
        <v>1105</v>
      </c>
      <c r="AC78" t="s">
        <v>74</v>
      </c>
      <c r="AD78" t="s">
        <v>74</v>
      </c>
      <c r="AE78" t="s">
        <v>74</v>
      </c>
      <c r="AF78" t="s">
        <v>74</v>
      </c>
      <c r="AG78">
        <v>39</v>
      </c>
      <c r="AH78">
        <v>82</v>
      </c>
      <c r="AI78">
        <v>83</v>
      </c>
      <c r="AJ78">
        <v>0</v>
      </c>
      <c r="AK78">
        <v>6</v>
      </c>
      <c r="AL78" t="s">
        <v>946</v>
      </c>
      <c r="AM78" t="s">
        <v>312</v>
      </c>
      <c r="AN78" t="s">
        <v>1017</v>
      </c>
      <c r="AO78" t="s">
        <v>1018</v>
      </c>
      <c r="AP78" t="s">
        <v>74</v>
      </c>
      <c r="AQ78" t="s">
        <v>74</v>
      </c>
      <c r="AR78" t="s">
        <v>1019</v>
      </c>
      <c r="AS78" t="s">
        <v>1020</v>
      </c>
      <c r="AT78" t="s">
        <v>1082</v>
      </c>
      <c r="AU78">
        <v>1996</v>
      </c>
      <c r="AV78">
        <v>101</v>
      </c>
      <c r="AW78" t="s">
        <v>1083</v>
      </c>
      <c r="AX78" t="s">
        <v>74</v>
      </c>
      <c r="AY78" t="s">
        <v>74</v>
      </c>
      <c r="AZ78" t="s">
        <v>74</v>
      </c>
      <c r="BA78" t="s">
        <v>74</v>
      </c>
      <c r="BB78">
        <v>18861</v>
      </c>
      <c r="BC78">
        <v>18881</v>
      </c>
      <c r="BD78" t="s">
        <v>74</v>
      </c>
      <c r="BE78" t="s">
        <v>1116</v>
      </c>
      <c r="BF78" t="str">
        <f>HYPERLINK("http://dx.doi.org/10.1029/96JD00936","http://dx.doi.org/10.1029/96JD00936")</f>
        <v>http://dx.doi.org/10.1029/96JD00936</v>
      </c>
      <c r="BG78" t="s">
        <v>74</v>
      </c>
      <c r="BH78" t="s">
        <v>74</v>
      </c>
      <c r="BI78">
        <v>21</v>
      </c>
      <c r="BJ78" t="s">
        <v>159</v>
      </c>
      <c r="BK78" t="s">
        <v>93</v>
      </c>
      <c r="BL78" t="s">
        <v>159</v>
      </c>
      <c r="BM78" t="s">
        <v>1085</v>
      </c>
      <c r="BN78" t="s">
        <v>74</v>
      </c>
      <c r="BO78" t="s">
        <v>74</v>
      </c>
      <c r="BP78" t="s">
        <v>74</v>
      </c>
      <c r="BQ78" t="s">
        <v>74</v>
      </c>
      <c r="BR78" t="s">
        <v>96</v>
      </c>
      <c r="BS78" t="s">
        <v>1117</v>
      </c>
      <c r="BT78" t="str">
        <f>HYPERLINK("https%3A%2F%2Fwww.webofscience.com%2Fwos%2Fwoscc%2Ffull-record%2FWOS:A1996VD22700025","View Full Record in Web of Science")</f>
        <v>View Full Record in Web of Science</v>
      </c>
    </row>
    <row r="79" spans="1:72" x14ac:dyDescent="0.15">
      <c r="A79" t="s">
        <v>72</v>
      </c>
      <c r="B79" t="s">
        <v>1118</v>
      </c>
      <c r="C79" t="s">
        <v>74</v>
      </c>
      <c r="D79" t="s">
        <v>74</v>
      </c>
      <c r="E79" t="s">
        <v>74</v>
      </c>
      <c r="F79" t="s">
        <v>1118</v>
      </c>
      <c r="G79" t="s">
        <v>74</v>
      </c>
      <c r="H79" t="s">
        <v>74</v>
      </c>
      <c r="I79" t="s">
        <v>1119</v>
      </c>
      <c r="J79" t="s">
        <v>1120</v>
      </c>
      <c r="K79" t="s">
        <v>74</v>
      </c>
      <c r="L79" t="s">
        <v>74</v>
      </c>
      <c r="M79" t="s">
        <v>77</v>
      </c>
      <c r="N79" t="s">
        <v>78</v>
      </c>
      <c r="O79" t="s">
        <v>74</v>
      </c>
      <c r="P79" t="s">
        <v>74</v>
      </c>
      <c r="Q79" t="s">
        <v>74</v>
      </c>
      <c r="R79" t="s">
        <v>74</v>
      </c>
      <c r="S79" t="s">
        <v>74</v>
      </c>
      <c r="T79" t="s">
        <v>74</v>
      </c>
      <c r="U79" t="s">
        <v>1121</v>
      </c>
      <c r="V79" t="s">
        <v>1122</v>
      </c>
      <c r="W79" t="s">
        <v>1123</v>
      </c>
      <c r="X79" t="s">
        <v>1124</v>
      </c>
      <c r="Y79" t="s">
        <v>74</v>
      </c>
      <c r="Z79" t="s">
        <v>74</v>
      </c>
      <c r="AA79" t="s">
        <v>1125</v>
      </c>
      <c r="AB79" t="s">
        <v>74</v>
      </c>
      <c r="AC79" t="s">
        <v>74</v>
      </c>
      <c r="AD79" t="s">
        <v>74</v>
      </c>
      <c r="AE79" t="s">
        <v>74</v>
      </c>
      <c r="AF79" t="s">
        <v>74</v>
      </c>
      <c r="AG79">
        <v>13</v>
      </c>
      <c r="AH79">
        <v>10</v>
      </c>
      <c r="AI79">
        <v>10</v>
      </c>
      <c r="AJ79">
        <v>0</v>
      </c>
      <c r="AK79">
        <v>0</v>
      </c>
      <c r="AL79" t="s">
        <v>946</v>
      </c>
      <c r="AM79" t="s">
        <v>312</v>
      </c>
      <c r="AN79" t="s">
        <v>947</v>
      </c>
      <c r="AO79" t="s">
        <v>1126</v>
      </c>
      <c r="AP79" t="s">
        <v>74</v>
      </c>
      <c r="AQ79" t="s">
        <v>74</v>
      </c>
      <c r="AR79" t="s">
        <v>1127</v>
      </c>
      <c r="AS79" t="s">
        <v>1128</v>
      </c>
      <c r="AT79" t="s">
        <v>1129</v>
      </c>
      <c r="AU79">
        <v>1996</v>
      </c>
      <c r="AV79">
        <v>23</v>
      </c>
      <c r="AW79">
        <v>17</v>
      </c>
      <c r="AX79" t="s">
        <v>74</v>
      </c>
      <c r="AY79" t="s">
        <v>74</v>
      </c>
      <c r="AZ79" t="s">
        <v>74</v>
      </c>
      <c r="BA79" t="s">
        <v>74</v>
      </c>
      <c r="BB79">
        <v>2239</v>
      </c>
      <c r="BC79">
        <v>2242</v>
      </c>
      <c r="BD79" t="s">
        <v>74</v>
      </c>
      <c r="BE79" t="s">
        <v>1130</v>
      </c>
      <c r="BF79" t="str">
        <f>HYPERLINK("http://dx.doi.org/10.1029/96GL02144","http://dx.doi.org/10.1029/96GL02144")</f>
        <v>http://dx.doi.org/10.1029/96GL02144</v>
      </c>
      <c r="BG79" t="s">
        <v>74</v>
      </c>
      <c r="BH79" t="s">
        <v>74</v>
      </c>
      <c r="BI79">
        <v>4</v>
      </c>
      <c r="BJ79" t="s">
        <v>364</v>
      </c>
      <c r="BK79" t="s">
        <v>93</v>
      </c>
      <c r="BL79" t="s">
        <v>365</v>
      </c>
      <c r="BM79" t="s">
        <v>1131</v>
      </c>
      <c r="BN79" t="s">
        <v>74</v>
      </c>
      <c r="BO79" t="s">
        <v>74</v>
      </c>
      <c r="BP79" t="s">
        <v>74</v>
      </c>
      <c r="BQ79" t="s">
        <v>74</v>
      </c>
      <c r="BR79" t="s">
        <v>96</v>
      </c>
      <c r="BS79" t="s">
        <v>1132</v>
      </c>
      <c r="BT79" t="str">
        <f>HYPERLINK("https%3A%2F%2Fwww.webofscience.com%2Fwos%2Fwoscc%2Ffull-record%2FWOS:A1996VD37600010","View Full Record in Web of Science")</f>
        <v>View Full Record in Web of Science</v>
      </c>
    </row>
    <row r="80" spans="1:72" x14ac:dyDescent="0.15">
      <c r="A80" t="s">
        <v>72</v>
      </c>
      <c r="B80" t="s">
        <v>1133</v>
      </c>
      <c r="C80" t="s">
        <v>74</v>
      </c>
      <c r="D80" t="s">
        <v>74</v>
      </c>
      <c r="E80" t="s">
        <v>74</v>
      </c>
      <c r="F80" t="s">
        <v>1133</v>
      </c>
      <c r="G80" t="s">
        <v>74</v>
      </c>
      <c r="H80" t="s">
        <v>74</v>
      </c>
      <c r="I80" t="s">
        <v>1134</v>
      </c>
      <c r="J80" t="s">
        <v>1120</v>
      </c>
      <c r="K80" t="s">
        <v>74</v>
      </c>
      <c r="L80" t="s">
        <v>74</v>
      </c>
      <c r="M80" t="s">
        <v>77</v>
      </c>
      <c r="N80" t="s">
        <v>78</v>
      </c>
      <c r="O80" t="s">
        <v>74</v>
      </c>
      <c r="P80" t="s">
        <v>74</v>
      </c>
      <c r="Q80" t="s">
        <v>74</v>
      </c>
      <c r="R80" t="s">
        <v>74</v>
      </c>
      <c r="S80" t="s">
        <v>74</v>
      </c>
      <c r="T80" t="s">
        <v>74</v>
      </c>
      <c r="U80" t="s">
        <v>1135</v>
      </c>
      <c r="V80" t="s">
        <v>1136</v>
      </c>
      <c r="W80" t="s">
        <v>74</v>
      </c>
      <c r="X80" t="s">
        <v>74</v>
      </c>
      <c r="Y80" t="s">
        <v>1137</v>
      </c>
      <c r="Z80" t="s">
        <v>74</v>
      </c>
      <c r="AA80" t="s">
        <v>1138</v>
      </c>
      <c r="AB80" t="s">
        <v>1139</v>
      </c>
      <c r="AC80" t="s">
        <v>74</v>
      </c>
      <c r="AD80" t="s">
        <v>74</v>
      </c>
      <c r="AE80" t="s">
        <v>74</v>
      </c>
      <c r="AF80" t="s">
        <v>74</v>
      </c>
      <c r="AG80">
        <v>14</v>
      </c>
      <c r="AH80">
        <v>12</v>
      </c>
      <c r="AI80">
        <v>12</v>
      </c>
      <c r="AJ80">
        <v>0</v>
      </c>
      <c r="AK80">
        <v>0</v>
      </c>
      <c r="AL80" t="s">
        <v>946</v>
      </c>
      <c r="AM80" t="s">
        <v>312</v>
      </c>
      <c r="AN80" t="s">
        <v>1017</v>
      </c>
      <c r="AO80" t="s">
        <v>1126</v>
      </c>
      <c r="AP80" t="s">
        <v>1140</v>
      </c>
      <c r="AQ80" t="s">
        <v>74</v>
      </c>
      <c r="AR80" t="s">
        <v>1127</v>
      </c>
      <c r="AS80" t="s">
        <v>1128</v>
      </c>
      <c r="AT80" t="s">
        <v>1129</v>
      </c>
      <c r="AU80">
        <v>1996</v>
      </c>
      <c r="AV80">
        <v>23</v>
      </c>
      <c r="AW80">
        <v>17</v>
      </c>
      <c r="AX80" t="s">
        <v>74</v>
      </c>
      <c r="AY80" t="s">
        <v>74</v>
      </c>
      <c r="AZ80" t="s">
        <v>74</v>
      </c>
      <c r="BA80" t="s">
        <v>74</v>
      </c>
      <c r="BB80">
        <v>2243</v>
      </c>
      <c r="BC80">
        <v>2246</v>
      </c>
      <c r="BD80" t="s">
        <v>74</v>
      </c>
      <c r="BE80" t="s">
        <v>1141</v>
      </c>
      <c r="BF80" t="str">
        <f>HYPERLINK("http://dx.doi.org/10.1029/96GL01319","http://dx.doi.org/10.1029/96GL01319")</f>
        <v>http://dx.doi.org/10.1029/96GL01319</v>
      </c>
      <c r="BG80" t="s">
        <v>74</v>
      </c>
      <c r="BH80" t="s">
        <v>74</v>
      </c>
      <c r="BI80">
        <v>4</v>
      </c>
      <c r="BJ80" t="s">
        <v>364</v>
      </c>
      <c r="BK80" t="s">
        <v>93</v>
      </c>
      <c r="BL80" t="s">
        <v>365</v>
      </c>
      <c r="BM80" t="s">
        <v>1131</v>
      </c>
      <c r="BN80" t="s">
        <v>74</v>
      </c>
      <c r="BO80" t="s">
        <v>74</v>
      </c>
      <c r="BP80" t="s">
        <v>74</v>
      </c>
      <c r="BQ80" t="s">
        <v>74</v>
      </c>
      <c r="BR80" t="s">
        <v>96</v>
      </c>
      <c r="BS80" t="s">
        <v>1142</v>
      </c>
      <c r="BT80" t="str">
        <f>HYPERLINK("https%3A%2F%2Fwww.webofscience.com%2Fwos%2Fwoscc%2Ffull-record%2FWOS:A1996VD37600011","View Full Record in Web of Science")</f>
        <v>View Full Record in Web of Science</v>
      </c>
    </row>
    <row r="81" spans="1:72" x14ac:dyDescent="0.15">
      <c r="A81" t="s">
        <v>72</v>
      </c>
      <c r="B81" t="s">
        <v>1143</v>
      </c>
      <c r="C81" t="s">
        <v>74</v>
      </c>
      <c r="D81" t="s">
        <v>74</v>
      </c>
      <c r="E81" t="s">
        <v>74</v>
      </c>
      <c r="F81" t="s">
        <v>1143</v>
      </c>
      <c r="G81" t="s">
        <v>74</v>
      </c>
      <c r="H81" t="s">
        <v>74</v>
      </c>
      <c r="I81" t="s">
        <v>1144</v>
      </c>
      <c r="J81" t="s">
        <v>1120</v>
      </c>
      <c r="K81" t="s">
        <v>74</v>
      </c>
      <c r="L81" t="s">
        <v>74</v>
      </c>
      <c r="M81" t="s">
        <v>77</v>
      </c>
      <c r="N81" t="s">
        <v>78</v>
      </c>
      <c r="O81" t="s">
        <v>74</v>
      </c>
      <c r="P81" t="s">
        <v>74</v>
      </c>
      <c r="Q81" t="s">
        <v>74</v>
      </c>
      <c r="R81" t="s">
        <v>74</v>
      </c>
      <c r="S81" t="s">
        <v>74</v>
      </c>
      <c r="T81" t="s">
        <v>74</v>
      </c>
      <c r="U81" t="s">
        <v>1145</v>
      </c>
      <c r="V81" t="s">
        <v>1146</v>
      </c>
      <c r="W81" t="s">
        <v>1147</v>
      </c>
      <c r="X81" t="s">
        <v>1148</v>
      </c>
      <c r="Y81" t="s">
        <v>1149</v>
      </c>
      <c r="Z81" t="s">
        <v>74</v>
      </c>
      <c r="AA81" t="s">
        <v>1150</v>
      </c>
      <c r="AB81" t="s">
        <v>1151</v>
      </c>
      <c r="AC81" t="s">
        <v>74</v>
      </c>
      <c r="AD81" t="s">
        <v>74</v>
      </c>
      <c r="AE81" t="s">
        <v>74</v>
      </c>
      <c r="AF81" t="s">
        <v>74</v>
      </c>
      <c r="AG81">
        <v>19</v>
      </c>
      <c r="AH81">
        <v>173</v>
      </c>
      <c r="AI81">
        <v>181</v>
      </c>
      <c r="AJ81">
        <v>0</v>
      </c>
      <c r="AK81">
        <v>18</v>
      </c>
      <c r="AL81" t="s">
        <v>946</v>
      </c>
      <c r="AM81" t="s">
        <v>312</v>
      </c>
      <c r="AN81" t="s">
        <v>947</v>
      </c>
      <c r="AO81" t="s">
        <v>1126</v>
      </c>
      <c r="AP81" t="s">
        <v>74</v>
      </c>
      <c r="AQ81" t="s">
        <v>74</v>
      </c>
      <c r="AR81" t="s">
        <v>1127</v>
      </c>
      <c r="AS81" t="s">
        <v>1128</v>
      </c>
      <c r="AT81" t="s">
        <v>1129</v>
      </c>
      <c r="AU81">
        <v>1996</v>
      </c>
      <c r="AV81">
        <v>23</v>
      </c>
      <c r="AW81">
        <v>17</v>
      </c>
      <c r="AX81" t="s">
        <v>74</v>
      </c>
      <c r="AY81" t="s">
        <v>74</v>
      </c>
      <c r="AZ81" t="s">
        <v>74</v>
      </c>
      <c r="BA81" t="s">
        <v>74</v>
      </c>
      <c r="BB81">
        <v>2333</v>
      </c>
      <c r="BC81">
        <v>2336</v>
      </c>
      <c r="BD81" t="s">
        <v>74</v>
      </c>
      <c r="BE81" t="s">
        <v>1152</v>
      </c>
      <c r="BF81" t="str">
        <f>HYPERLINK("http://dx.doi.org/10.1029/96GL01569","http://dx.doi.org/10.1029/96GL01569")</f>
        <v>http://dx.doi.org/10.1029/96GL01569</v>
      </c>
      <c r="BG81" t="s">
        <v>74</v>
      </c>
      <c r="BH81" t="s">
        <v>74</v>
      </c>
      <c r="BI81">
        <v>4</v>
      </c>
      <c r="BJ81" t="s">
        <v>364</v>
      </c>
      <c r="BK81" t="s">
        <v>93</v>
      </c>
      <c r="BL81" t="s">
        <v>365</v>
      </c>
      <c r="BM81" t="s">
        <v>1131</v>
      </c>
      <c r="BN81" t="s">
        <v>74</v>
      </c>
      <c r="BO81" t="s">
        <v>528</v>
      </c>
      <c r="BP81" t="s">
        <v>74</v>
      </c>
      <c r="BQ81" t="s">
        <v>74</v>
      </c>
      <c r="BR81" t="s">
        <v>96</v>
      </c>
      <c r="BS81" t="s">
        <v>1153</v>
      </c>
      <c r="BT81" t="str">
        <f>HYPERLINK("https%3A%2F%2Fwww.webofscience.com%2Fwos%2Fwoscc%2Ffull-record%2FWOS:A1996VD37600034","View Full Record in Web of Science")</f>
        <v>View Full Record in Web of Science</v>
      </c>
    </row>
    <row r="82" spans="1:72" x14ac:dyDescent="0.15">
      <c r="A82" t="s">
        <v>72</v>
      </c>
      <c r="B82" t="s">
        <v>1154</v>
      </c>
      <c r="C82" t="s">
        <v>74</v>
      </c>
      <c r="D82" t="s">
        <v>74</v>
      </c>
      <c r="E82" t="s">
        <v>74</v>
      </c>
      <c r="F82" t="s">
        <v>1154</v>
      </c>
      <c r="G82" t="s">
        <v>74</v>
      </c>
      <c r="H82" t="s">
        <v>74</v>
      </c>
      <c r="I82" t="s">
        <v>1155</v>
      </c>
      <c r="J82" t="s">
        <v>1120</v>
      </c>
      <c r="K82" t="s">
        <v>74</v>
      </c>
      <c r="L82" t="s">
        <v>74</v>
      </c>
      <c r="M82" t="s">
        <v>77</v>
      </c>
      <c r="N82" t="s">
        <v>78</v>
      </c>
      <c r="O82" t="s">
        <v>74</v>
      </c>
      <c r="P82" t="s">
        <v>74</v>
      </c>
      <c r="Q82" t="s">
        <v>74</v>
      </c>
      <c r="R82" t="s">
        <v>74</v>
      </c>
      <c r="S82" t="s">
        <v>74</v>
      </c>
      <c r="T82" t="s">
        <v>74</v>
      </c>
      <c r="U82" t="s">
        <v>1156</v>
      </c>
      <c r="V82" t="s">
        <v>1157</v>
      </c>
      <c r="W82" t="s">
        <v>1158</v>
      </c>
      <c r="X82" t="s">
        <v>1159</v>
      </c>
      <c r="Y82" t="s">
        <v>1160</v>
      </c>
      <c r="Z82" t="s">
        <v>74</v>
      </c>
      <c r="AA82" t="s">
        <v>1161</v>
      </c>
      <c r="AB82" t="s">
        <v>1162</v>
      </c>
      <c r="AC82" t="s">
        <v>74</v>
      </c>
      <c r="AD82" t="s">
        <v>74</v>
      </c>
      <c r="AE82" t="s">
        <v>74</v>
      </c>
      <c r="AF82" t="s">
        <v>74</v>
      </c>
      <c r="AG82">
        <v>10</v>
      </c>
      <c r="AH82">
        <v>41</v>
      </c>
      <c r="AI82">
        <v>42</v>
      </c>
      <c r="AJ82">
        <v>0</v>
      </c>
      <c r="AK82">
        <v>3</v>
      </c>
      <c r="AL82" t="s">
        <v>946</v>
      </c>
      <c r="AM82" t="s">
        <v>312</v>
      </c>
      <c r="AN82" t="s">
        <v>947</v>
      </c>
      <c r="AO82" t="s">
        <v>1126</v>
      </c>
      <c r="AP82" t="s">
        <v>74</v>
      </c>
      <c r="AQ82" t="s">
        <v>74</v>
      </c>
      <c r="AR82" t="s">
        <v>1127</v>
      </c>
      <c r="AS82" t="s">
        <v>1128</v>
      </c>
      <c r="AT82" t="s">
        <v>1129</v>
      </c>
      <c r="AU82">
        <v>1996</v>
      </c>
      <c r="AV82">
        <v>23</v>
      </c>
      <c r="AW82">
        <v>17</v>
      </c>
      <c r="AX82" t="s">
        <v>74</v>
      </c>
      <c r="AY82" t="s">
        <v>74</v>
      </c>
      <c r="AZ82" t="s">
        <v>74</v>
      </c>
      <c r="BA82" t="s">
        <v>74</v>
      </c>
      <c r="BB82">
        <v>2341</v>
      </c>
      <c r="BC82">
        <v>2344</v>
      </c>
      <c r="BD82" t="s">
        <v>74</v>
      </c>
      <c r="BE82" t="s">
        <v>1163</v>
      </c>
      <c r="BF82" t="str">
        <f>HYPERLINK("http://dx.doi.org/10.1029/96GL00705","http://dx.doi.org/10.1029/96GL00705")</f>
        <v>http://dx.doi.org/10.1029/96GL00705</v>
      </c>
      <c r="BG82" t="s">
        <v>74</v>
      </c>
      <c r="BH82" t="s">
        <v>74</v>
      </c>
      <c r="BI82">
        <v>4</v>
      </c>
      <c r="BJ82" t="s">
        <v>364</v>
      </c>
      <c r="BK82" t="s">
        <v>93</v>
      </c>
      <c r="BL82" t="s">
        <v>365</v>
      </c>
      <c r="BM82" t="s">
        <v>1131</v>
      </c>
      <c r="BN82" t="s">
        <v>74</v>
      </c>
      <c r="BO82" t="s">
        <v>74</v>
      </c>
      <c r="BP82" t="s">
        <v>74</v>
      </c>
      <c r="BQ82" t="s">
        <v>74</v>
      </c>
      <c r="BR82" t="s">
        <v>96</v>
      </c>
      <c r="BS82" t="s">
        <v>1164</v>
      </c>
      <c r="BT82" t="str">
        <f>HYPERLINK("https%3A%2F%2Fwww.webofscience.com%2Fwos%2Fwoscc%2Ffull-record%2FWOS:A1996VD37600036","View Full Record in Web of Science")</f>
        <v>View Full Record in Web of Science</v>
      </c>
    </row>
    <row r="83" spans="1:72" x14ac:dyDescent="0.15">
      <c r="A83" t="s">
        <v>72</v>
      </c>
      <c r="B83" t="s">
        <v>1154</v>
      </c>
      <c r="C83" t="s">
        <v>74</v>
      </c>
      <c r="D83" t="s">
        <v>74</v>
      </c>
      <c r="E83" t="s">
        <v>74</v>
      </c>
      <c r="F83" t="s">
        <v>1154</v>
      </c>
      <c r="G83" t="s">
        <v>74</v>
      </c>
      <c r="H83" t="s">
        <v>74</v>
      </c>
      <c r="I83" t="s">
        <v>1165</v>
      </c>
      <c r="J83" t="s">
        <v>1120</v>
      </c>
      <c r="K83" t="s">
        <v>74</v>
      </c>
      <c r="L83" t="s">
        <v>74</v>
      </c>
      <c r="M83" t="s">
        <v>77</v>
      </c>
      <c r="N83" t="s">
        <v>78</v>
      </c>
      <c r="O83" t="s">
        <v>74</v>
      </c>
      <c r="P83" t="s">
        <v>74</v>
      </c>
      <c r="Q83" t="s">
        <v>74</v>
      </c>
      <c r="R83" t="s">
        <v>74</v>
      </c>
      <c r="S83" t="s">
        <v>74</v>
      </c>
      <c r="T83" t="s">
        <v>74</v>
      </c>
      <c r="U83" t="s">
        <v>1166</v>
      </c>
      <c r="V83" t="s">
        <v>1167</v>
      </c>
      <c r="W83" t="s">
        <v>1168</v>
      </c>
      <c r="X83" t="s">
        <v>1169</v>
      </c>
      <c r="Y83" t="s">
        <v>1160</v>
      </c>
      <c r="Z83" t="s">
        <v>74</v>
      </c>
      <c r="AA83" t="s">
        <v>1161</v>
      </c>
      <c r="AB83" t="s">
        <v>1162</v>
      </c>
      <c r="AC83" t="s">
        <v>74</v>
      </c>
      <c r="AD83" t="s">
        <v>74</v>
      </c>
      <c r="AE83" t="s">
        <v>74</v>
      </c>
      <c r="AF83" t="s">
        <v>74</v>
      </c>
      <c r="AG83">
        <v>13</v>
      </c>
      <c r="AH83">
        <v>36</v>
      </c>
      <c r="AI83">
        <v>37</v>
      </c>
      <c r="AJ83">
        <v>0</v>
      </c>
      <c r="AK83">
        <v>6</v>
      </c>
      <c r="AL83" t="s">
        <v>946</v>
      </c>
      <c r="AM83" t="s">
        <v>312</v>
      </c>
      <c r="AN83" t="s">
        <v>947</v>
      </c>
      <c r="AO83" t="s">
        <v>1126</v>
      </c>
      <c r="AP83" t="s">
        <v>74</v>
      </c>
      <c r="AQ83" t="s">
        <v>74</v>
      </c>
      <c r="AR83" t="s">
        <v>1127</v>
      </c>
      <c r="AS83" t="s">
        <v>1128</v>
      </c>
      <c r="AT83" t="s">
        <v>1129</v>
      </c>
      <c r="AU83">
        <v>1996</v>
      </c>
      <c r="AV83">
        <v>23</v>
      </c>
      <c r="AW83">
        <v>17</v>
      </c>
      <c r="AX83" t="s">
        <v>74</v>
      </c>
      <c r="AY83" t="s">
        <v>74</v>
      </c>
      <c r="AZ83" t="s">
        <v>74</v>
      </c>
      <c r="BA83" t="s">
        <v>74</v>
      </c>
      <c r="BB83">
        <v>2345</v>
      </c>
      <c r="BC83">
        <v>2348</v>
      </c>
      <c r="BD83" t="s">
        <v>74</v>
      </c>
      <c r="BE83" t="s">
        <v>1170</v>
      </c>
      <c r="BF83" t="str">
        <f>HYPERLINK("http://dx.doi.org/10.1029/96GL00704","http://dx.doi.org/10.1029/96GL00704")</f>
        <v>http://dx.doi.org/10.1029/96GL00704</v>
      </c>
      <c r="BG83" t="s">
        <v>74</v>
      </c>
      <c r="BH83" t="s">
        <v>74</v>
      </c>
      <c r="BI83">
        <v>4</v>
      </c>
      <c r="BJ83" t="s">
        <v>364</v>
      </c>
      <c r="BK83" t="s">
        <v>93</v>
      </c>
      <c r="BL83" t="s">
        <v>365</v>
      </c>
      <c r="BM83" t="s">
        <v>1131</v>
      </c>
      <c r="BN83" t="s">
        <v>74</v>
      </c>
      <c r="BO83" t="s">
        <v>74</v>
      </c>
      <c r="BP83" t="s">
        <v>74</v>
      </c>
      <c r="BQ83" t="s">
        <v>74</v>
      </c>
      <c r="BR83" t="s">
        <v>96</v>
      </c>
      <c r="BS83" t="s">
        <v>1171</v>
      </c>
      <c r="BT83" t="str">
        <f>HYPERLINK("https%3A%2F%2Fwww.webofscience.com%2Fwos%2Fwoscc%2Ffull-record%2FWOS:A1996VD37600037","View Full Record in Web of Science")</f>
        <v>View Full Record in Web of Science</v>
      </c>
    </row>
    <row r="84" spans="1:72" x14ac:dyDescent="0.15">
      <c r="A84" t="s">
        <v>72</v>
      </c>
      <c r="B84" t="s">
        <v>1172</v>
      </c>
      <c r="C84" t="s">
        <v>74</v>
      </c>
      <c r="D84" t="s">
        <v>74</v>
      </c>
      <c r="E84" t="s">
        <v>74</v>
      </c>
      <c r="F84" t="s">
        <v>1172</v>
      </c>
      <c r="G84" t="s">
        <v>74</v>
      </c>
      <c r="H84" t="s">
        <v>74</v>
      </c>
      <c r="I84" t="s">
        <v>1173</v>
      </c>
      <c r="J84" t="s">
        <v>1120</v>
      </c>
      <c r="K84" t="s">
        <v>74</v>
      </c>
      <c r="L84" t="s">
        <v>74</v>
      </c>
      <c r="M84" t="s">
        <v>77</v>
      </c>
      <c r="N84" t="s">
        <v>78</v>
      </c>
      <c r="O84" t="s">
        <v>74</v>
      </c>
      <c r="P84" t="s">
        <v>74</v>
      </c>
      <c r="Q84" t="s">
        <v>74</v>
      </c>
      <c r="R84" t="s">
        <v>74</v>
      </c>
      <c r="S84" t="s">
        <v>74</v>
      </c>
      <c r="T84" t="s">
        <v>74</v>
      </c>
      <c r="U84" t="s">
        <v>1174</v>
      </c>
      <c r="V84" t="s">
        <v>1175</v>
      </c>
      <c r="W84" t="s">
        <v>1176</v>
      </c>
      <c r="X84" t="s">
        <v>1177</v>
      </c>
      <c r="Y84" t="s">
        <v>1178</v>
      </c>
      <c r="Z84" t="s">
        <v>74</v>
      </c>
      <c r="AA84" t="s">
        <v>1179</v>
      </c>
      <c r="AB84" t="s">
        <v>1180</v>
      </c>
      <c r="AC84" t="s">
        <v>74</v>
      </c>
      <c r="AD84" t="s">
        <v>74</v>
      </c>
      <c r="AE84" t="s">
        <v>74</v>
      </c>
      <c r="AF84" t="s">
        <v>74</v>
      </c>
      <c r="AG84">
        <v>9</v>
      </c>
      <c r="AH84">
        <v>33</v>
      </c>
      <c r="AI84">
        <v>35</v>
      </c>
      <c r="AJ84">
        <v>0</v>
      </c>
      <c r="AK84">
        <v>3</v>
      </c>
      <c r="AL84" t="s">
        <v>946</v>
      </c>
      <c r="AM84" t="s">
        <v>312</v>
      </c>
      <c r="AN84" t="s">
        <v>947</v>
      </c>
      <c r="AO84" t="s">
        <v>1126</v>
      </c>
      <c r="AP84" t="s">
        <v>74</v>
      </c>
      <c r="AQ84" t="s">
        <v>74</v>
      </c>
      <c r="AR84" t="s">
        <v>1127</v>
      </c>
      <c r="AS84" t="s">
        <v>1128</v>
      </c>
      <c r="AT84" t="s">
        <v>1129</v>
      </c>
      <c r="AU84">
        <v>1996</v>
      </c>
      <c r="AV84">
        <v>23</v>
      </c>
      <c r="AW84">
        <v>17</v>
      </c>
      <c r="AX84" t="s">
        <v>74</v>
      </c>
      <c r="AY84" t="s">
        <v>74</v>
      </c>
      <c r="AZ84" t="s">
        <v>74</v>
      </c>
      <c r="BA84" t="s">
        <v>74</v>
      </c>
      <c r="BB84">
        <v>2365</v>
      </c>
      <c r="BC84">
        <v>2368</v>
      </c>
      <c r="BD84" t="s">
        <v>74</v>
      </c>
      <c r="BE84" t="s">
        <v>1181</v>
      </c>
      <c r="BF84" t="str">
        <f>HYPERLINK("http://dx.doi.org/10.1029/96GL01474","http://dx.doi.org/10.1029/96GL01474")</f>
        <v>http://dx.doi.org/10.1029/96GL01474</v>
      </c>
      <c r="BG84" t="s">
        <v>74</v>
      </c>
      <c r="BH84" t="s">
        <v>74</v>
      </c>
      <c r="BI84">
        <v>4</v>
      </c>
      <c r="BJ84" t="s">
        <v>364</v>
      </c>
      <c r="BK84" t="s">
        <v>93</v>
      </c>
      <c r="BL84" t="s">
        <v>365</v>
      </c>
      <c r="BM84" t="s">
        <v>1131</v>
      </c>
      <c r="BN84" t="s">
        <v>74</v>
      </c>
      <c r="BO84" t="s">
        <v>74</v>
      </c>
      <c r="BP84" t="s">
        <v>74</v>
      </c>
      <c r="BQ84" t="s">
        <v>74</v>
      </c>
      <c r="BR84" t="s">
        <v>96</v>
      </c>
      <c r="BS84" t="s">
        <v>1182</v>
      </c>
      <c r="BT84" t="str">
        <f>HYPERLINK("https%3A%2F%2Fwww.webofscience.com%2Fwos%2Fwoscc%2Ffull-record%2FWOS:A1996VD37600042","View Full Record in Web of Science")</f>
        <v>View Full Record in Web of Science</v>
      </c>
    </row>
    <row r="85" spans="1:72" x14ac:dyDescent="0.15">
      <c r="A85" t="s">
        <v>72</v>
      </c>
      <c r="B85" t="s">
        <v>1183</v>
      </c>
      <c r="C85" t="s">
        <v>74</v>
      </c>
      <c r="D85" t="s">
        <v>74</v>
      </c>
      <c r="E85" t="s">
        <v>74</v>
      </c>
      <c r="F85" t="s">
        <v>1183</v>
      </c>
      <c r="G85" t="s">
        <v>74</v>
      </c>
      <c r="H85" t="s">
        <v>74</v>
      </c>
      <c r="I85" t="s">
        <v>1184</v>
      </c>
      <c r="J85" t="s">
        <v>1120</v>
      </c>
      <c r="K85" t="s">
        <v>74</v>
      </c>
      <c r="L85" t="s">
        <v>74</v>
      </c>
      <c r="M85" t="s">
        <v>77</v>
      </c>
      <c r="N85" t="s">
        <v>78</v>
      </c>
      <c r="O85" t="s">
        <v>74</v>
      </c>
      <c r="P85" t="s">
        <v>74</v>
      </c>
      <c r="Q85" t="s">
        <v>74</v>
      </c>
      <c r="R85" t="s">
        <v>74</v>
      </c>
      <c r="S85" t="s">
        <v>74</v>
      </c>
      <c r="T85" t="s">
        <v>74</v>
      </c>
      <c r="U85" t="s">
        <v>1185</v>
      </c>
      <c r="V85" t="s">
        <v>1186</v>
      </c>
      <c r="W85" t="s">
        <v>1187</v>
      </c>
      <c r="X85" t="s">
        <v>1188</v>
      </c>
      <c r="Y85" t="s">
        <v>1189</v>
      </c>
      <c r="Z85" t="s">
        <v>74</v>
      </c>
      <c r="AA85" t="s">
        <v>1190</v>
      </c>
      <c r="AB85" t="s">
        <v>1191</v>
      </c>
      <c r="AC85" t="s">
        <v>74</v>
      </c>
      <c r="AD85" t="s">
        <v>74</v>
      </c>
      <c r="AE85" t="s">
        <v>74</v>
      </c>
      <c r="AF85" t="s">
        <v>74</v>
      </c>
      <c r="AG85">
        <v>8</v>
      </c>
      <c r="AH85">
        <v>36</v>
      </c>
      <c r="AI85">
        <v>36</v>
      </c>
      <c r="AJ85">
        <v>0</v>
      </c>
      <c r="AK85">
        <v>6</v>
      </c>
      <c r="AL85" t="s">
        <v>946</v>
      </c>
      <c r="AM85" t="s">
        <v>312</v>
      </c>
      <c r="AN85" t="s">
        <v>947</v>
      </c>
      <c r="AO85" t="s">
        <v>1126</v>
      </c>
      <c r="AP85" t="s">
        <v>74</v>
      </c>
      <c r="AQ85" t="s">
        <v>74</v>
      </c>
      <c r="AR85" t="s">
        <v>1127</v>
      </c>
      <c r="AS85" t="s">
        <v>1128</v>
      </c>
      <c r="AT85" t="s">
        <v>1129</v>
      </c>
      <c r="AU85">
        <v>1996</v>
      </c>
      <c r="AV85">
        <v>23</v>
      </c>
      <c r="AW85">
        <v>17</v>
      </c>
      <c r="AX85" t="s">
        <v>74</v>
      </c>
      <c r="AY85" t="s">
        <v>74</v>
      </c>
      <c r="AZ85" t="s">
        <v>74</v>
      </c>
      <c r="BA85" t="s">
        <v>74</v>
      </c>
      <c r="BB85">
        <v>2389</v>
      </c>
      <c r="BC85">
        <v>2392</v>
      </c>
      <c r="BD85" t="s">
        <v>74</v>
      </c>
      <c r="BE85" t="s">
        <v>1192</v>
      </c>
      <c r="BF85" t="str">
        <f>HYPERLINK("http://dx.doi.org/10.1029/96GL01677","http://dx.doi.org/10.1029/96GL01677")</f>
        <v>http://dx.doi.org/10.1029/96GL01677</v>
      </c>
      <c r="BG85" t="s">
        <v>74</v>
      </c>
      <c r="BH85" t="s">
        <v>74</v>
      </c>
      <c r="BI85">
        <v>4</v>
      </c>
      <c r="BJ85" t="s">
        <v>364</v>
      </c>
      <c r="BK85" t="s">
        <v>93</v>
      </c>
      <c r="BL85" t="s">
        <v>365</v>
      </c>
      <c r="BM85" t="s">
        <v>1131</v>
      </c>
      <c r="BN85" t="s">
        <v>74</v>
      </c>
      <c r="BO85" t="s">
        <v>74</v>
      </c>
      <c r="BP85" t="s">
        <v>74</v>
      </c>
      <c r="BQ85" t="s">
        <v>74</v>
      </c>
      <c r="BR85" t="s">
        <v>96</v>
      </c>
      <c r="BS85" t="s">
        <v>1193</v>
      </c>
      <c r="BT85" t="str">
        <f>HYPERLINK("https%3A%2F%2Fwww.webofscience.com%2Fwos%2Fwoscc%2Ffull-record%2FWOS:A1996VD37600048","View Full Record in Web of Science")</f>
        <v>View Full Record in Web of Science</v>
      </c>
    </row>
    <row r="86" spans="1:72" x14ac:dyDescent="0.15">
      <c r="A86" t="s">
        <v>72</v>
      </c>
      <c r="B86" t="s">
        <v>1194</v>
      </c>
      <c r="C86" t="s">
        <v>74</v>
      </c>
      <c r="D86" t="s">
        <v>74</v>
      </c>
      <c r="E86" t="s">
        <v>74</v>
      </c>
      <c r="F86" t="s">
        <v>1194</v>
      </c>
      <c r="G86" t="s">
        <v>74</v>
      </c>
      <c r="H86" t="s">
        <v>74</v>
      </c>
      <c r="I86" t="s">
        <v>1195</v>
      </c>
      <c r="J86" t="s">
        <v>1120</v>
      </c>
      <c r="K86" t="s">
        <v>74</v>
      </c>
      <c r="L86" t="s">
        <v>74</v>
      </c>
      <c r="M86" t="s">
        <v>77</v>
      </c>
      <c r="N86" t="s">
        <v>78</v>
      </c>
      <c r="O86" t="s">
        <v>74</v>
      </c>
      <c r="P86" t="s">
        <v>74</v>
      </c>
      <c r="Q86" t="s">
        <v>74</v>
      </c>
      <c r="R86" t="s">
        <v>74</v>
      </c>
      <c r="S86" t="s">
        <v>74</v>
      </c>
      <c r="T86" t="s">
        <v>74</v>
      </c>
      <c r="U86" t="s">
        <v>1196</v>
      </c>
      <c r="V86" t="s">
        <v>1197</v>
      </c>
      <c r="W86" t="s">
        <v>1198</v>
      </c>
      <c r="X86" t="s">
        <v>1199</v>
      </c>
      <c r="Y86" t="s">
        <v>1178</v>
      </c>
      <c r="Z86" t="s">
        <v>74</v>
      </c>
      <c r="AA86" t="s">
        <v>1179</v>
      </c>
      <c r="AB86" t="s">
        <v>1200</v>
      </c>
      <c r="AC86" t="s">
        <v>74</v>
      </c>
      <c r="AD86" t="s">
        <v>74</v>
      </c>
      <c r="AE86" t="s">
        <v>74</v>
      </c>
      <c r="AF86" t="s">
        <v>74</v>
      </c>
      <c r="AG86">
        <v>17</v>
      </c>
      <c r="AH86">
        <v>41</v>
      </c>
      <c r="AI86">
        <v>43</v>
      </c>
      <c r="AJ86">
        <v>0</v>
      </c>
      <c r="AK86">
        <v>1</v>
      </c>
      <c r="AL86" t="s">
        <v>946</v>
      </c>
      <c r="AM86" t="s">
        <v>312</v>
      </c>
      <c r="AN86" t="s">
        <v>947</v>
      </c>
      <c r="AO86" t="s">
        <v>1126</v>
      </c>
      <c r="AP86" t="s">
        <v>74</v>
      </c>
      <c r="AQ86" t="s">
        <v>74</v>
      </c>
      <c r="AR86" t="s">
        <v>1127</v>
      </c>
      <c r="AS86" t="s">
        <v>1128</v>
      </c>
      <c r="AT86" t="s">
        <v>1129</v>
      </c>
      <c r="AU86">
        <v>1996</v>
      </c>
      <c r="AV86">
        <v>23</v>
      </c>
      <c r="AW86">
        <v>17</v>
      </c>
      <c r="AX86" t="s">
        <v>74</v>
      </c>
      <c r="AY86" t="s">
        <v>74</v>
      </c>
      <c r="AZ86" t="s">
        <v>74</v>
      </c>
      <c r="BA86" t="s">
        <v>74</v>
      </c>
      <c r="BB86">
        <v>2397</v>
      </c>
      <c r="BC86">
        <v>2400</v>
      </c>
      <c r="BD86" t="s">
        <v>74</v>
      </c>
      <c r="BE86" t="s">
        <v>1201</v>
      </c>
      <c r="BF86" t="str">
        <f>HYPERLINK("http://dx.doi.org/10.1029/96GL00048","http://dx.doi.org/10.1029/96GL00048")</f>
        <v>http://dx.doi.org/10.1029/96GL00048</v>
      </c>
      <c r="BG86" t="s">
        <v>74</v>
      </c>
      <c r="BH86" t="s">
        <v>74</v>
      </c>
      <c r="BI86">
        <v>4</v>
      </c>
      <c r="BJ86" t="s">
        <v>364</v>
      </c>
      <c r="BK86" t="s">
        <v>93</v>
      </c>
      <c r="BL86" t="s">
        <v>365</v>
      </c>
      <c r="BM86" t="s">
        <v>1131</v>
      </c>
      <c r="BN86" t="s">
        <v>74</v>
      </c>
      <c r="BO86" t="s">
        <v>74</v>
      </c>
      <c r="BP86" t="s">
        <v>74</v>
      </c>
      <c r="BQ86" t="s">
        <v>74</v>
      </c>
      <c r="BR86" t="s">
        <v>96</v>
      </c>
      <c r="BS86" t="s">
        <v>1202</v>
      </c>
      <c r="BT86" t="str">
        <f>HYPERLINK("https%3A%2F%2Fwww.webofscience.com%2Fwos%2Fwoscc%2Ffull-record%2FWOS:A1996VD37600050","View Full Record in Web of Science")</f>
        <v>View Full Record in Web of Science</v>
      </c>
    </row>
    <row r="87" spans="1:72" x14ac:dyDescent="0.15">
      <c r="A87" t="s">
        <v>72</v>
      </c>
      <c r="B87" t="s">
        <v>1203</v>
      </c>
      <c r="C87" t="s">
        <v>74</v>
      </c>
      <c r="D87" t="s">
        <v>74</v>
      </c>
      <c r="E87" t="s">
        <v>74</v>
      </c>
      <c r="F87" t="s">
        <v>1203</v>
      </c>
      <c r="G87" t="s">
        <v>74</v>
      </c>
      <c r="H87" t="s">
        <v>74</v>
      </c>
      <c r="I87" t="s">
        <v>1204</v>
      </c>
      <c r="J87" t="s">
        <v>1205</v>
      </c>
      <c r="K87" t="s">
        <v>74</v>
      </c>
      <c r="L87" t="s">
        <v>74</v>
      </c>
      <c r="M87" t="s">
        <v>77</v>
      </c>
      <c r="N87" t="s">
        <v>78</v>
      </c>
      <c r="O87" t="s">
        <v>74</v>
      </c>
      <c r="P87" t="s">
        <v>74</v>
      </c>
      <c r="Q87" t="s">
        <v>74</v>
      </c>
      <c r="R87" t="s">
        <v>74</v>
      </c>
      <c r="S87" t="s">
        <v>74</v>
      </c>
      <c r="T87" t="s">
        <v>74</v>
      </c>
      <c r="U87" t="s">
        <v>1206</v>
      </c>
      <c r="V87" t="s">
        <v>1207</v>
      </c>
      <c r="W87" t="s">
        <v>1208</v>
      </c>
      <c r="X87" t="s">
        <v>1209</v>
      </c>
      <c r="Y87" t="s">
        <v>1210</v>
      </c>
      <c r="Z87" t="s">
        <v>74</v>
      </c>
      <c r="AA87" t="s">
        <v>74</v>
      </c>
      <c r="AB87" t="s">
        <v>1211</v>
      </c>
      <c r="AC87" t="s">
        <v>74</v>
      </c>
      <c r="AD87" t="s">
        <v>74</v>
      </c>
      <c r="AE87" t="s">
        <v>74</v>
      </c>
      <c r="AF87" t="s">
        <v>74</v>
      </c>
      <c r="AG87">
        <v>52</v>
      </c>
      <c r="AH87">
        <v>8</v>
      </c>
      <c r="AI87">
        <v>8</v>
      </c>
      <c r="AJ87">
        <v>1</v>
      </c>
      <c r="AK87">
        <v>2</v>
      </c>
      <c r="AL87" t="s">
        <v>946</v>
      </c>
      <c r="AM87" t="s">
        <v>312</v>
      </c>
      <c r="AN87" t="s">
        <v>1017</v>
      </c>
      <c r="AO87" t="s">
        <v>1212</v>
      </c>
      <c r="AP87" t="s">
        <v>1213</v>
      </c>
      <c r="AQ87" t="s">
        <v>74</v>
      </c>
      <c r="AR87" t="s">
        <v>1214</v>
      </c>
      <c r="AS87" t="s">
        <v>1215</v>
      </c>
      <c r="AT87" t="s">
        <v>1129</v>
      </c>
      <c r="AU87">
        <v>1996</v>
      </c>
      <c r="AV87">
        <v>101</v>
      </c>
      <c r="AW87" t="s">
        <v>1216</v>
      </c>
      <c r="AX87" t="s">
        <v>74</v>
      </c>
      <c r="AY87" t="s">
        <v>74</v>
      </c>
      <c r="AZ87" t="s">
        <v>74</v>
      </c>
      <c r="BA87" t="s">
        <v>74</v>
      </c>
      <c r="BB87">
        <v>18141</v>
      </c>
      <c r="BC87">
        <v>18154</v>
      </c>
      <c r="BD87" t="s">
        <v>74</v>
      </c>
      <c r="BE87" t="s">
        <v>1217</v>
      </c>
      <c r="BF87" t="str">
        <f>HYPERLINK("http://dx.doi.org/10.1029/96JC01147","http://dx.doi.org/10.1029/96JC01147")</f>
        <v>http://dx.doi.org/10.1029/96JC01147</v>
      </c>
      <c r="BG87" t="s">
        <v>74</v>
      </c>
      <c r="BH87" t="s">
        <v>74</v>
      </c>
      <c r="BI87">
        <v>14</v>
      </c>
      <c r="BJ87" t="s">
        <v>209</v>
      </c>
      <c r="BK87" t="s">
        <v>93</v>
      </c>
      <c r="BL87" t="s">
        <v>209</v>
      </c>
      <c r="BM87" t="s">
        <v>1218</v>
      </c>
      <c r="BN87" t="s">
        <v>74</v>
      </c>
      <c r="BO87" t="s">
        <v>74</v>
      </c>
      <c r="BP87" t="s">
        <v>74</v>
      </c>
      <c r="BQ87" t="s">
        <v>74</v>
      </c>
      <c r="BR87" t="s">
        <v>96</v>
      </c>
      <c r="BS87" t="s">
        <v>1219</v>
      </c>
      <c r="BT87" t="str">
        <f>HYPERLINK("https%3A%2F%2Fwww.webofscience.com%2Fwos%2Fwoscc%2Ffull-record%2FWOS:A1996VC70700007","View Full Record in Web of Science")</f>
        <v>View Full Record in Web of Science</v>
      </c>
    </row>
    <row r="88" spans="1:72" x14ac:dyDescent="0.15">
      <c r="A88" t="s">
        <v>72</v>
      </c>
      <c r="B88" t="s">
        <v>1220</v>
      </c>
      <c r="C88" t="s">
        <v>74</v>
      </c>
      <c r="D88" t="s">
        <v>74</v>
      </c>
      <c r="E88" t="s">
        <v>74</v>
      </c>
      <c r="F88" t="s">
        <v>1220</v>
      </c>
      <c r="G88" t="s">
        <v>74</v>
      </c>
      <c r="H88" t="s">
        <v>74</v>
      </c>
      <c r="I88" t="s">
        <v>1221</v>
      </c>
      <c r="J88" t="s">
        <v>1205</v>
      </c>
      <c r="K88" t="s">
        <v>74</v>
      </c>
      <c r="L88" t="s">
        <v>74</v>
      </c>
      <c r="M88" t="s">
        <v>77</v>
      </c>
      <c r="N88" t="s">
        <v>78</v>
      </c>
      <c r="O88" t="s">
        <v>74</v>
      </c>
      <c r="P88" t="s">
        <v>74</v>
      </c>
      <c r="Q88" t="s">
        <v>74</v>
      </c>
      <c r="R88" t="s">
        <v>74</v>
      </c>
      <c r="S88" t="s">
        <v>74</v>
      </c>
      <c r="T88" t="s">
        <v>74</v>
      </c>
      <c r="U88" t="s">
        <v>1222</v>
      </c>
      <c r="V88" t="s">
        <v>1223</v>
      </c>
      <c r="W88" t="s">
        <v>1224</v>
      </c>
      <c r="X88" t="s">
        <v>74</v>
      </c>
      <c r="Y88" t="s">
        <v>1225</v>
      </c>
      <c r="Z88" t="s">
        <v>74</v>
      </c>
      <c r="AA88" t="s">
        <v>1226</v>
      </c>
      <c r="AB88" t="s">
        <v>1227</v>
      </c>
      <c r="AC88" t="s">
        <v>74</v>
      </c>
      <c r="AD88" t="s">
        <v>74</v>
      </c>
      <c r="AE88" t="s">
        <v>74</v>
      </c>
      <c r="AF88" t="s">
        <v>74</v>
      </c>
      <c r="AG88">
        <v>41</v>
      </c>
      <c r="AH88">
        <v>38</v>
      </c>
      <c r="AI88">
        <v>43</v>
      </c>
      <c r="AJ88">
        <v>0</v>
      </c>
      <c r="AK88">
        <v>4</v>
      </c>
      <c r="AL88" t="s">
        <v>946</v>
      </c>
      <c r="AM88" t="s">
        <v>312</v>
      </c>
      <c r="AN88" t="s">
        <v>1017</v>
      </c>
      <c r="AO88" t="s">
        <v>1212</v>
      </c>
      <c r="AP88" t="s">
        <v>1213</v>
      </c>
      <c r="AQ88" t="s">
        <v>74</v>
      </c>
      <c r="AR88" t="s">
        <v>1214</v>
      </c>
      <c r="AS88" t="s">
        <v>1215</v>
      </c>
      <c r="AT88" t="s">
        <v>1129</v>
      </c>
      <c r="AU88">
        <v>1996</v>
      </c>
      <c r="AV88">
        <v>101</v>
      </c>
      <c r="AW88" t="s">
        <v>1216</v>
      </c>
      <c r="AX88" t="s">
        <v>74</v>
      </c>
      <c r="AY88" t="s">
        <v>74</v>
      </c>
      <c r="AZ88" t="s">
        <v>74</v>
      </c>
      <c r="BA88" t="s">
        <v>74</v>
      </c>
      <c r="BB88">
        <v>18279</v>
      </c>
      <c r="BC88">
        <v>18296</v>
      </c>
      <c r="BD88" t="s">
        <v>74</v>
      </c>
      <c r="BE88" t="s">
        <v>1228</v>
      </c>
      <c r="BF88" t="str">
        <f>HYPERLINK("http://dx.doi.org/10.1029/96JC01441","http://dx.doi.org/10.1029/96JC01441")</f>
        <v>http://dx.doi.org/10.1029/96JC01441</v>
      </c>
      <c r="BG88" t="s">
        <v>74</v>
      </c>
      <c r="BH88" t="s">
        <v>74</v>
      </c>
      <c r="BI88">
        <v>18</v>
      </c>
      <c r="BJ88" t="s">
        <v>209</v>
      </c>
      <c r="BK88" t="s">
        <v>93</v>
      </c>
      <c r="BL88" t="s">
        <v>209</v>
      </c>
      <c r="BM88" t="s">
        <v>1218</v>
      </c>
      <c r="BN88" t="s">
        <v>74</v>
      </c>
      <c r="BO88" t="s">
        <v>74</v>
      </c>
      <c r="BP88" t="s">
        <v>74</v>
      </c>
      <c r="BQ88" t="s">
        <v>74</v>
      </c>
      <c r="BR88" t="s">
        <v>96</v>
      </c>
      <c r="BS88" t="s">
        <v>1229</v>
      </c>
      <c r="BT88" t="str">
        <f>HYPERLINK("https%3A%2F%2Fwww.webofscience.com%2Fwos%2Fwoscc%2Ffull-record%2FWOS:A1996VC70700016","View Full Record in Web of Science")</f>
        <v>View Full Record in Web of Science</v>
      </c>
    </row>
    <row r="89" spans="1:72" x14ac:dyDescent="0.15">
      <c r="A89" t="s">
        <v>72</v>
      </c>
      <c r="B89" t="s">
        <v>1230</v>
      </c>
      <c r="C89" t="s">
        <v>74</v>
      </c>
      <c r="D89" t="s">
        <v>74</v>
      </c>
      <c r="E89" t="s">
        <v>74</v>
      </c>
      <c r="F89" t="s">
        <v>1230</v>
      </c>
      <c r="G89" t="s">
        <v>74</v>
      </c>
      <c r="H89" t="s">
        <v>74</v>
      </c>
      <c r="I89" t="s">
        <v>1231</v>
      </c>
      <c r="J89" t="s">
        <v>1205</v>
      </c>
      <c r="K89" t="s">
        <v>74</v>
      </c>
      <c r="L89" t="s">
        <v>74</v>
      </c>
      <c r="M89" t="s">
        <v>77</v>
      </c>
      <c r="N89" t="s">
        <v>78</v>
      </c>
      <c r="O89" t="s">
        <v>74</v>
      </c>
      <c r="P89" t="s">
        <v>74</v>
      </c>
      <c r="Q89" t="s">
        <v>74</v>
      </c>
      <c r="R89" t="s">
        <v>74</v>
      </c>
      <c r="S89" t="s">
        <v>74</v>
      </c>
      <c r="T89" t="s">
        <v>74</v>
      </c>
      <c r="U89" t="s">
        <v>1232</v>
      </c>
      <c r="V89" t="s">
        <v>1233</v>
      </c>
      <c r="W89" t="s">
        <v>1234</v>
      </c>
      <c r="X89" t="s">
        <v>258</v>
      </c>
      <c r="Y89" t="s">
        <v>1235</v>
      </c>
      <c r="Z89" t="s">
        <v>74</v>
      </c>
      <c r="AA89" t="s">
        <v>1236</v>
      </c>
      <c r="AB89" t="s">
        <v>74</v>
      </c>
      <c r="AC89" t="s">
        <v>74</v>
      </c>
      <c r="AD89" t="s">
        <v>74</v>
      </c>
      <c r="AE89" t="s">
        <v>74</v>
      </c>
      <c r="AF89" t="s">
        <v>74</v>
      </c>
      <c r="AG89">
        <v>44</v>
      </c>
      <c r="AH89">
        <v>46</v>
      </c>
      <c r="AI89">
        <v>49</v>
      </c>
      <c r="AJ89">
        <v>1</v>
      </c>
      <c r="AK89">
        <v>19</v>
      </c>
      <c r="AL89" t="s">
        <v>946</v>
      </c>
      <c r="AM89" t="s">
        <v>312</v>
      </c>
      <c r="AN89" t="s">
        <v>1017</v>
      </c>
      <c r="AO89" t="s">
        <v>1212</v>
      </c>
      <c r="AP89" t="s">
        <v>1213</v>
      </c>
      <c r="AQ89" t="s">
        <v>74</v>
      </c>
      <c r="AR89" t="s">
        <v>1214</v>
      </c>
      <c r="AS89" t="s">
        <v>1215</v>
      </c>
      <c r="AT89" t="s">
        <v>1129</v>
      </c>
      <c r="AU89">
        <v>1996</v>
      </c>
      <c r="AV89">
        <v>101</v>
      </c>
      <c r="AW89" t="s">
        <v>1216</v>
      </c>
      <c r="AX89" t="s">
        <v>74</v>
      </c>
      <c r="AY89" t="s">
        <v>74</v>
      </c>
      <c r="AZ89" t="s">
        <v>74</v>
      </c>
      <c r="BA89" t="s">
        <v>74</v>
      </c>
      <c r="BB89">
        <v>18297</v>
      </c>
      <c r="BC89">
        <v>18313</v>
      </c>
      <c r="BD89" t="s">
        <v>74</v>
      </c>
      <c r="BE89" t="s">
        <v>1237</v>
      </c>
      <c r="BF89" t="str">
        <f>HYPERLINK("http://dx.doi.org/10.1029/96JC01500","http://dx.doi.org/10.1029/96JC01500")</f>
        <v>http://dx.doi.org/10.1029/96JC01500</v>
      </c>
      <c r="BG89" t="s">
        <v>74</v>
      </c>
      <c r="BH89" t="s">
        <v>74</v>
      </c>
      <c r="BI89">
        <v>17</v>
      </c>
      <c r="BJ89" t="s">
        <v>209</v>
      </c>
      <c r="BK89" t="s">
        <v>93</v>
      </c>
      <c r="BL89" t="s">
        <v>209</v>
      </c>
      <c r="BM89" t="s">
        <v>1218</v>
      </c>
      <c r="BN89" t="s">
        <v>74</v>
      </c>
      <c r="BO89" t="s">
        <v>74</v>
      </c>
      <c r="BP89" t="s">
        <v>74</v>
      </c>
      <c r="BQ89" t="s">
        <v>74</v>
      </c>
      <c r="BR89" t="s">
        <v>96</v>
      </c>
      <c r="BS89" t="s">
        <v>1238</v>
      </c>
      <c r="BT89" t="str">
        <f>HYPERLINK("https%3A%2F%2Fwww.webofscience.com%2Fwos%2Fwoscc%2Ffull-record%2FWOS:A1996VC70700017","View Full Record in Web of Science")</f>
        <v>View Full Record in Web of Science</v>
      </c>
    </row>
    <row r="90" spans="1:72" x14ac:dyDescent="0.15">
      <c r="A90" t="s">
        <v>72</v>
      </c>
      <c r="B90" t="s">
        <v>1239</v>
      </c>
      <c r="C90" t="s">
        <v>74</v>
      </c>
      <c r="D90" t="s">
        <v>74</v>
      </c>
      <c r="E90" t="s">
        <v>74</v>
      </c>
      <c r="F90" t="s">
        <v>1239</v>
      </c>
      <c r="G90" t="s">
        <v>74</v>
      </c>
      <c r="H90" t="s">
        <v>74</v>
      </c>
      <c r="I90" t="s">
        <v>1240</v>
      </c>
      <c r="J90" t="s">
        <v>1205</v>
      </c>
      <c r="K90" t="s">
        <v>74</v>
      </c>
      <c r="L90" t="s">
        <v>74</v>
      </c>
      <c r="M90" t="s">
        <v>77</v>
      </c>
      <c r="N90" t="s">
        <v>78</v>
      </c>
      <c r="O90" t="s">
        <v>74</v>
      </c>
      <c r="P90" t="s">
        <v>74</v>
      </c>
      <c r="Q90" t="s">
        <v>74</v>
      </c>
      <c r="R90" t="s">
        <v>74</v>
      </c>
      <c r="S90" t="s">
        <v>74</v>
      </c>
      <c r="T90" t="s">
        <v>74</v>
      </c>
      <c r="U90" t="s">
        <v>1241</v>
      </c>
      <c r="V90" t="s">
        <v>1242</v>
      </c>
      <c r="W90" t="s">
        <v>1243</v>
      </c>
      <c r="X90" t="s">
        <v>1244</v>
      </c>
      <c r="Y90" t="s">
        <v>1245</v>
      </c>
      <c r="Z90" t="s">
        <v>74</v>
      </c>
      <c r="AA90" t="s">
        <v>1246</v>
      </c>
      <c r="AB90" t="s">
        <v>1247</v>
      </c>
      <c r="AC90" t="s">
        <v>74</v>
      </c>
      <c r="AD90" t="s">
        <v>74</v>
      </c>
      <c r="AE90" t="s">
        <v>74</v>
      </c>
      <c r="AF90" t="s">
        <v>74</v>
      </c>
      <c r="AG90">
        <v>86</v>
      </c>
      <c r="AH90">
        <v>121</v>
      </c>
      <c r="AI90">
        <v>139</v>
      </c>
      <c r="AJ90">
        <v>1</v>
      </c>
      <c r="AK90">
        <v>28</v>
      </c>
      <c r="AL90" t="s">
        <v>946</v>
      </c>
      <c r="AM90" t="s">
        <v>312</v>
      </c>
      <c r="AN90" t="s">
        <v>1017</v>
      </c>
      <c r="AO90" t="s">
        <v>1212</v>
      </c>
      <c r="AP90" t="s">
        <v>1213</v>
      </c>
      <c r="AQ90" t="s">
        <v>74</v>
      </c>
      <c r="AR90" t="s">
        <v>1214</v>
      </c>
      <c r="AS90" t="s">
        <v>1215</v>
      </c>
      <c r="AT90" t="s">
        <v>1129</v>
      </c>
      <c r="AU90">
        <v>1996</v>
      </c>
      <c r="AV90">
        <v>101</v>
      </c>
      <c r="AW90" t="s">
        <v>1216</v>
      </c>
      <c r="AX90" t="s">
        <v>74</v>
      </c>
      <c r="AY90" t="s">
        <v>74</v>
      </c>
      <c r="AZ90" t="s">
        <v>74</v>
      </c>
      <c r="BA90" t="s">
        <v>74</v>
      </c>
      <c r="BB90">
        <v>18345</v>
      </c>
      <c r="BC90">
        <v>18360</v>
      </c>
      <c r="BD90" t="s">
        <v>74</v>
      </c>
      <c r="BE90" t="s">
        <v>1248</v>
      </c>
      <c r="BF90" t="str">
        <f>HYPERLINK("http://dx.doi.org/10.1029/96JC00045","http://dx.doi.org/10.1029/96JC00045")</f>
        <v>http://dx.doi.org/10.1029/96JC00045</v>
      </c>
      <c r="BG90" t="s">
        <v>74</v>
      </c>
      <c r="BH90" t="s">
        <v>74</v>
      </c>
      <c r="BI90">
        <v>16</v>
      </c>
      <c r="BJ90" t="s">
        <v>209</v>
      </c>
      <c r="BK90" t="s">
        <v>93</v>
      </c>
      <c r="BL90" t="s">
        <v>209</v>
      </c>
      <c r="BM90" t="s">
        <v>1218</v>
      </c>
      <c r="BN90" t="s">
        <v>74</v>
      </c>
      <c r="BO90" t="s">
        <v>74</v>
      </c>
      <c r="BP90" t="s">
        <v>74</v>
      </c>
      <c r="BQ90" t="s">
        <v>74</v>
      </c>
      <c r="BR90" t="s">
        <v>96</v>
      </c>
      <c r="BS90" t="s">
        <v>1249</v>
      </c>
      <c r="BT90" t="str">
        <f>HYPERLINK("https%3A%2F%2Fwww.webofscience.com%2Fwos%2Fwoscc%2Ffull-record%2FWOS:A1996VC70700020","View Full Record in Web of Science")</f>
        <v>View Full Record in Web of Science</v>
      </c>
    </row>
    <row r="91" spans="1:72" x14ac:dyDescent="0.15">
      <c r="A91" t="s">
        <v>72</v>
      </c>
      <c r="B91" t="s">
        <v>1250</v>
      </c>
      <c r="C91" t="s">
        <v>74</v>
      </c>
      <c r="D91" t="s">
        <v>74</v>
      </c>
      <c r="E91" t="s">
        <v>74</v>
      </c>
      <c r="F91" t="s">
        <v>1250</v>
      </c>
      <c r="G91" t="s">
        <v>74</v>
      </c>
      <c r="H91" t="s">
        <v>74</v>
      </c>
      <c r="I91" t="s">
        <v>1251</v>
      </c>
      <c r="J91" t="s">
        <v>1205</v>
      </c>
      <c r="K91" t="s">
        <v>74</v>
      </c>
      <c r="L91" t="s">
        <v>74</v>
      </c>
      <c r="M91" t="s">
        <v>77</v>
      </c>
      <c r="N91" t="s">
        <v>78</v>
      </c>
      <c r="O91" t="s">
        <v>74</v>
      </c>
      <c r="P91" t="s">
        <v>74</v>
      </c>
      <c r="Q91" t="s">
        <v>74</v>
      </c>
      <c r="R91" t="s">
        <v>74</v>
      </c>
      <c r="S91" t="s">
        <v>74</v>
      </c>
      <c r="T91" t="s">
        <v>74</v>
      </c>
      <c r="U91" t="s">
        <v>1252</v>
      </c>
      <c r="V91" t="s">
        <v>1253</v>
      </c>
      <c r="W91" t="s">
        <v>1254</v>
      </c>
      <c r="X91" t="s">
        <v>1255</v>
      </c>
      <c r="Y91" t="s">
        <v>1256</v>
      </c>
      <c r="Z91" t="s">
        <v>74</v>
      </c>
      <c r="AA91" t="s">
        <v>74</v>
      </c>
      <c r="AB91" t="s">
        <v>1257</v>
      </c>
      <c r="AC91" t="s">
        <v>74</v>
      </c>
      <c r="AD91" t="s">
        <v>74</v>
      </c>
      <c r="AE91" t="s">
        <v>74</v>
      </c>
      <c r="AF91" t="s">
        <v>74</v>
      </c>
      <c r="AG91">
        <v>46</v>
      </c>
      <c r="AH91">
        <v>119</v>
      </c>
      <c r="AI91">
        <v>127</v>
      </c>
      <c r="AJ91">
        <v>0</v>
      </c>
      <c r="AK91">
        <v>25</v>
      </c>
      <c r="AL91" t="s">
        <v>946</v>
      </c>
      <c r="AM91" t="s">
        <v>312</v>
      </c>
      <c r="AN91" t="s">
        <v>1017</v>
      </c>
      <c r="AO91" t="s">
        <v>1212</v>
      </c>
      <c r="AP91" t="s">
        <v>1213</v>
      </c>
      <c r="AQ91" t="s">
        <v>74</v>
      </c>
      <c r="AR91" t="s">
        <v>1214</v>
      </c>
      <c r="AS91" t="s">
        <v>1215</v>
      </c>
      <c r="AT91" t="s">
        <v>1129</v>
      </c>
      <c r="AU91">
        <v>1996</v>
      </c>
      <c r="AV91">
        <v>101</v>
      </c>
      <c r="AW91" t="s">
        <v>1216</v>
      </c>
      <c r="AX91" t="s">
        <v>74</v>
      </c>
      <c r="AY91" t="s">
        <v>74</v>
      </c>
      <c r="AZ91" t="s">
        <v>74</v>
      </c>
      <c r="BA91" t="s">
        <v>74</v>
      </c>
      <c r="BB91">
        <v>18455</v>
      </c>
      <c r="BC91">
        <v>18465</v>
      </c>
      <c r="BD91" t="s">
        <v>74</v>
      </c>
      <c r="BE91" t="s">
        <v>1258</v>
      </c>
      <c r="BF91" t="str">
        <f>HYPERLINK("http://dx.doi.org/10.1029/96JC01304","http://dx.doi.org/10.1029/96JC01304")</f>
        <v>http://dx.doi.org/10.1029/96JC01304</v>
      </c>
      <c r="BG91" t="s">
        <v>74</v>
      </c>
      <c r="BH91" t="s">
        <v>74</v>
      </c>
      <c r="BI91">
        <v>11</v>
      </c>
      <c r="BJ91" t="s">
        <v>209</v>
      </c>
      <c r="BK91" t="s">
        <v>93</v>
      </c>
      <c r="BL91" t="s">
        <v>209</v>
      </c>
      <c r="BM91" t="s">
        <v>1218</v>
      </c>
      <c r="BN91" t="s">
        <v>74</v>
      </c>
      <c r="BO91" t="s">
        <v>1086</v>
      </c>
      <c r="BP91" t="s">
        <v>74</v>
      </c>
      <c r="BQ91" t="s">
        <v>74</v>
      </c>
      <c r="BR91" t="s">
        <v>96</v>
      </c>
      <c r="BS91" t="s">
        <v>1259</v>
      </c>
      <c r="BT91" t="str">
        <f>HYPERLINK("https%3A%2F%2Fwww.webofscience.com%2Fwos%2Fwoscc%2Ffull-record%2FWOS:A1996VC70700028","View Full Record in Web of Science")</f>
        <v>View Full Record in Web of Science</v>
      </c>
    </row>
    <row r="92" spans="1:72" x14ac:dyDescent="0.15">
      <c r="A92" t="s">
        <v>72</v>
      </c>
      <c r="B92" t="s">
        <v>1260</v>
      </c>
      <c r="C92" t="s">
        <v>74</v>
      </c>
      <c r="D92" t="s">
        <v>74</v>
      </c>
      <c r="E92" t="s">
        <v>74</v>
      </c>
      <c r="F92" t="s">
        <v>1260</v>
      </c>
      <c r="G92" t="s">
        <v>74</v>
      </c>
      <c r="H92" t="s">
        <v>74</v>
      </c>
      <c r="I92" t="s">
        <v>1261</v>
      </c>
      <c r="J92" t="s">
        <v>1205</v>
      </c>
      <c r="K92" t="s">
        <v>74</v>
      </c>
      <c r="L92" t="s">
        <v>74</v>
      </c>
      <c r="M92" t="s">
        <v>77</v>
      </c>
      <c r="N92" t="s">
        <v>78</v>
      </c>
      <c r="O92" t="s">
        <v>74</v>
      </c>
      <c r="P92" t="s">
        <v>74</v>
      </c>
      <c r="Q92" t="s">
        <v>74</v>
      </c>
      <c r="R92" t="s">
        <v>74</v>
      </c>
      <c r="S92" t="s">
        <v>74</v>
      </c>
      <c r="T92" t="s">
        <v>74</v>
      </c>
      <c r="U92" t="s">
        <v>1262</v>
      </c>
      <c r="V92" t="s">
        <v>1263</v>
      </c>
      <c r="W92" t="s">
        <v>1264</v>
      </c>
      <c r="X92" t="s">
        <v>1265</v>
      </c>
      <c r="Y92" t="s">
        <v>74</v>
      </c>
      <c r="Z92" t="s">
        <v>74</v>
      </c>
      <c r="AA92" t="s">
        <v>74</v>
      </c>
      <c r="AB92" t="s">
        <v>74</v>
      </c>
      <c r="AC92" t="s">
        <v>74</v>
      </c>
      <c r="AD92" t="s">
        <v>74</v>
      </c>
      <c r="AE92" t="s">
        <v>74</v>
      </c>
      <c r="AF92" t="s">
        <v>74</v>
      </c>
      <c r="AG92">
        <v>55</v>
      </c>
      <c r="AH92">
        <v>122</v>
      </c>
      <c r="AI92">
        <v>138</v>
      </c>
      <c r="AJ92">
        <v>2</v>
      </c>
      <c r="AK92">
        <v>27</v>
      </c>
      <c r="AL92" t="s">
        <v>946</v>
      </c>
      <c r="AM92" t="s">
        <v>312</v>
      </c>
      <c r="AN92" t="s">
        <v>1017</v>
      </c>
      <c r="AO92" t="s">
        <v>1212</v>
      </c>
      <c r="AP92" t="s">
        <v>1213</v>
      </c>
      <c r="AQ92" t="s">
        <v>74</v>
      </c>
      <c r="AR92" t="s">
        <v>1214</v>
      </c>
      <c r="AS92" t="s">
        <v>1215</v>
      </c>
      <c r="AT92" t="s">
        <v>1129</v>
      </c>
      <c r="AU92">
        <v>1996</v>
      </c>
      <c r="AV92">
        <v>101</v>
      </c>
      <c r="AW92" t="s">
        <v>1216</v>
      </c>
      <c r="AX92" t="s">
        <v>74</v>
      </c>
      <c r="AY92" t="s">
        <v>74</v>
      </c>
      <c r="AZ92" t="s">
        <v>74</v>
      </c>
      <c r="BA92" t="s">
        <v>74</v>
      </c>
      <c r="BB92">
        <v>18467</v>
      </c>
      <c r="BC92">
        <v>18477</v>
      </c>
      <c r="BD92" t="s">
        <v>74</v>
      </c>
      <c r="BE92" t="s">
        <v>1266</v>
      </c>
      <c r="BF92" t="str">
        <f>HYPERLINK("http://dx.doi.org/10.1029/96JC00034","http://dx.doi.org/10.1029/96JC00034")</f>
        <v>http://dx.doi.org/10.1029/96JC00034</v>
      </c>
      <c r="BG92" t="s">
        <v>74</v>
      </c>
      <c r="BH92" t="s">
        <v>74</v>
      </c>
      <c r="BI92">
        <v>11</v>
      </c>
      <c r="BJ92" t="s">
        <v>209</v>
      </c>
      <c r="BK92" t="s">
        <v>93</v>
      </c>
      <c r="BL92" t="s">
        <v>209</v>
      </c>
      <c r="BM92" t="s">
        <v>1218</v>
      </c>
      <c r="BN92" t="s">
        <v>74</v>
      </c>
      <c r="BO92" t="s">
        <v>74</v>
      </c>
      <c r="BP92" t="s">
        <v>74</v>
      </c>
      <c r="BQ92" t="s">
        <v>74</v>
      </c>
      <c r="BR92" t="s">
        <v>96</v>
      </c>
      <c r="BS92" t="s">
        <v>1267</v>
      </c>
      <c r="BT92" t="str">
        <f>HYPERLINK("https%3A%2F%2Fwww.webofscience.com%2Fwos%2Fwoscc%2Ffull-record%2FWOS:A1996VC70700029","View Full Record in Web of Science")</f>
        <v>View Full Record in Web of Science</v>
      </c>
    </row>
    <row r="93" spans="1:72" x14ac:dyDescent="0.15">
      <c r="A93" t="s">
        <v>72</v>
      </c>
      <c r="B93" t="s">
        <v>1268</v>
      </c>
      <c r="C93" t="s">
        <v>74</v>
      </c>
      <c r="D93" t="s">
        <v>74</v>
      </c>
      <c r="E93" t="s">
        <v>74</v>
      </c>
      <c r="F93" t="s">
        <v>1268</v>
      </c>
      <c r="G93" t="s">
        <v>74</v>
      </c>
      <c r="H93" t="s">
        <v>74</v>
      </c>
      <c r="I93" t="s">
        <v>1269</v>
      </c>
      <c r="J93" t="s">
        <v>1205</v>
      </c>
      <c r="K93" t="s">
        <v>74</v>
      </c>
      <c r="L93" t="s">
        <v>74</v>
      </c>
      <c r="M93" t="s">
        <v>77</v>
      </c>
      <c r="N93" t="s">
        <v>78</v>
      </c>
      <c r="O93" t="s">
        <v>74</v>
      </c>
      <c r="P93" t="s">
        <v>74</v>
      </c>
      <c r="Q93" t="s">
        <v>74</v>
      </c>
      <c r="R93" t="s">
        <v>74</v>
      </c>
      <c r="S93" t="s">
        <v>74</v>
      </c>
      <c r="T93" t="s">
        <v>74</v>
      </c>
      <c r="U93" t="s">
        <v>1270</v>
      </c>
      <c r="V93" t="s">
        <v>1271</v>
      </c>
      <c r="W93" t="s">
        <v>1272</v>
      </c>
      <c r="X93" t="s">
        <v>1273</v>
      </c>
      <c r="Y93" t="s">
        <v>1274</v>
      </c>
      <c r="Z93" t="s">
        <v>74</v>
      </c>
      <c r="AA93" t="s">
        <v>74</v>
      </c>
      <c r="AB93" t="s">
        <v>1275</v>
      </c>
      <c r="AC93" t="s">
        <v>74</v>
      </c>
      <c r="AD93" t="s">
        <v>74</v>
      </c>
      <c r="AE93" t="s">
        <v>74</v>
      </c>
      <c r="AF93" t="s">
        <v>74</v>
      </c>
      <c r="AG93">
        <v>22</v>
      </c>
      <c r="AH93">
        <v>36</v>
      </c>
      <c r="AI93">
        <v>41</v>
      </c>
      <c r="AJ93">
        <v>0</v>
      </c>
      <c r="AK93">
        <v>4</v>
      </c>
      <c r="AL93" t="s">
        <v>946</v>
      </c>
      <c r="AM93" t="s">
        <v>312</v>
      </c>
      <c r="AN93" t="s">
        <v>1017</v>
      </c>
      <c r="AO93" t="s">
        <v>1212</v>
      </c>
      <c r="AP93" t="s">
        <v>1213</v>
      </c>
      <c r="AQ93" t="s">
        <v>74</v>
      </c>
      <c r="AR93" t="s">
        <v>1214</v>
      </c>
      <c r="AS93" t="s">
        <v>1215</v>
      </c>
      <c r="AT93" t="s">
        <v>1129</v>
      </c>
      <c r="AU93">
        <v>1996</v>
      </c>
      <c r="AV93">
        <v>101</v>
      </c>
      <c r="AW93" t="s">
        <v>1216</v>
      </c>
      <c r="AX93" t="s">
        <v>74</v>
      </c>
      <c r="AY93" t="s">
        <v>74</v>
      </c>
      <c r="AZ93" t="s">
        <v>74</v>
      </c>
      <c r="BA93" t="s">
        <v>74</v>
      </c>
      <c r="BB93">
        <v>18479</v>
      </c>
      <c r="BC93">
        <v>18488</v>
      </c>
      <c r="BD93" t="s">
        <v>74</v>
      </c>
      <c r="BE93" t="s">
        <v>1276</v>
      </c>
      <c r="BF93" t="str">
        <f>HYPERLINK("http://dx.doi.org/10.1029/96JC01692","http://dx.doi.org/10.1029/96JC01692")</f>
        <v>http://dx.doi.org/10.1029/96JC01692</v>
      </c>
      <c r="BG93" t="s">
        <v>74</v>
      </c>
      <c r="BH93" t="s">
        <v>74</v>
      </c>
      <c r="BI93">
        <v>10</v>
      </c>
      <c r="BJ93" t="s">
        <v>209</v>
      </c>
      <c r="BK93" t="s">
        <v>93</v>
      </c>
      <c r="BL93" t="s">
        <v>209</v>
      </c>
      <c r="BM93" t="s">
        <v>1218</v>
      </c>
      <c r="BN93" t="s">
        <v>74</v>
      </c>
      <c r="BO93" t="s">
        <v>74</v>
      </c>
      <c r="BP93" t="s">
        <v>74</v>
      </c>
      <c r="BQ93" t="s">
        <v>74</v>
      </c>
      <c r="BR93" t="s">
        <v>96</v>
      </c>
      <c r="BS93" t="s">
        <v>1277</v>
      </c>
      <c r="BT93" t="str">
        <f>HYPERLINK("https%3A%2F%2Fwww.webofscience.com%2Fwos%2Fwoscc%2Ffull-record%2FWOS:A1996VC70700030","View Full Record in Web of Science")</f>
        <v>View Full Record in Web of Science</v>
      </c>
    </row>
    <row r="94" spans="1:72" x14ac:dyDescent="0.15">
      <c r="A94" t="s">
        <v>72</v>
      </c>
      <c r="B94" t="s">
        <v>1278</v>
      </c>
      <c r="C94" t="s">
        <v>74</v>
      </c>
      <c r="D94" t="s">
        <v>74</v>
      </c>
      <c r="E94" t="s">
        <v>74</v>
      </c>
      <c r="F94" t="s">
        <v>1278</v>
      </c>
      <c r="G94" t="s">
        <v>74</v>
      </c>
      <c r="H94" t="s">
        <v>74</v>
      </c>
      <c r="I94" t="s">
        <v>1279</v>
      </c>
      <c r="J94" t="s">
        <v>1205</v>
      </c>
      <c r="K94" t="s">
        <v>74</v>
      </c>
      <c r="L94" t="s">
        <v>74</v>
      </c>
      <c r="M94" t="s">
        <v>77</v>
      </c>
      <c r="N94" t="s">
        <v>78</v>
      </c>
      <c r="O94" t="s">
        <v>74</v>
      </c>
      <c r="P94" t="s">
        <v>74</v>
      </c>
      <c r="Q94" t="s">
        <v>74</v>
      </c>
      <c r="R94" t="s">
        <v>74</v>
      </c>
      <c r="S94" t="s">
        <v>74</v>
      </c>
      <c r="T94" t="s">
        <v>74</v>
      </c>
      <c r="U94" t="s">
        <v>1280</v>
      </c>
      <c r="V94" t="s">
        <v>1281</v>
      </c>
      <c r="W94" t="s">
        <v>1282</v>
      </c>
      <c r="X94" t="s">
        <v>1283</v>
      </c>
      <c r="Y94" t="s">
        <v>1284</v>
      </c>
      <c r="Z94" t="s">
        <v>74</v>
      </c>
      <c r="AA94" t="s">
        <v>74</v>
      </c>
      <c r="AB94" t="s">
        <v>1285</v>
      </c>
      <c r="AC94" t="s">
        <v>74</v>
      </c>
      <c r="AD94" t="s">
        <v>74</v>
      </c>
      <c r="AE94" t="s">
        <v>74</v>
      </c>
      <c r="AF94" t="s">
        <v>74</v>
      </c>
      <c r="AG94">
        <v>60</v>
      </c>
      <c r="AH94">
        <v>96</v>
      </c>
      <c r="AI94">
        <v>114</v>
      </c>
      <c r="AJ94">
        <v>0</v>
      </c>
      <c r="AK94">
        <v>24</v>
      </c>
      <c r="AL94" t="s">
        <v>946</v>
      </c>
      <c r="AM94" t="s">
        <v>312</v>
      </c>
      <c r="AN94" t="s">
        <v>1017</v>
      </c>
      <c r="AO94" t="s">
        <v>1212</v>
      </c>
      <c r="AP94" t="s">
        <v>1213</v>
      </c>
      <c r="AQ94" t="s">
        <v>74</v>
      </c>
      <c r="AR94" t="s">
        <v>1214</v>
      </c>
      <c r="AS94" t="s">
        <v>1215</v>
      </c>
      <c r="AT94" t="s">
        <v>1129</v>
      </c>
      <c r="AU94">
        <v>1996</v>
      </c>
      <c r="AV94">
        <v>101</v>
      </c>
      <c r="AW94" t="s">
        <v>1216</v>
      </c>
      <c r="AX94" t="s">
        <v>74</v>
      </c>
      <c r="AY94" t="s">
        <v>74</v>
      </c>
      <c r="AZ94" t="s">
        <v>74</v>
      </c>
      <c r="BA94" t="s">
        <v>74</v>
      </c>
      <c r="BB94">
        <v>18489</v>
      </c>
      <c r="BC94">
        <v>18500</v>
      </c>
      <c r="BD94" t="s">
        <v>74</v>
      </c>
      <c r="BE94" t="s">
        <v>1286</v>
      </c>
      <c r="BF94" t="str">
        <f>HYPERLINK("http://dx.doi.org/10.1029/96JC00204","http://dx.doi.org/10.1029/96JC00204")</f>
        <v>http://dx.doi.org/10.1029/96JC00204</v>
      </c>
      <c r="BG94" t="s">
        <v>74</v>
      </c>
      <c r="BH94" t="s">
        <v>74</v>
      </c>
      <c r="BI94">
        <v>12</v>
      </c>
      <c r="BJ94" t="s">
        <v>209</v>
      </c>
      <c r="BK94" t="s">
        <v>93</v>
      </c>
      <c r="BL94" t="s">
        <v>209</v>
      </c>
      <c r="BM94" t="s">
        <v>1218</v>
      </c>
      <c r="BN94" t="s">
        <v>74</v>
      </c>
      <c r="BO94" t="s">
        <v>74</v>
      </c>
      <c r="BP94" t="s">
        <v>74</v>
      </c>
      <c r="BQ94" t="s">
        <v>74</v>
      </c>
      <c r="BR94" t="s">
        <v>96</v>
      </c>
      <c r="BS94" t="s">
        <v>1287</v>
      </c>
      <c r="BT94" t="str">
        <f>HYPERLINK("https%3A%2F%2Fwww.webofscience.com%2Fwos%2Fwoscc%2Ffull-record%2FWOS:A1996VC70700031","View Full Record in Web of Science")</f>
        <v>View Full Record in Web of Science</v>
      </c>
    </row>
    <row r="95" spans="1:72" x14ac:dyDescent="0.15">
      <c r="A95" t="s">
        <v>72</v>
      </c>
      <c r="B95" t="s">
        <v>1288</v>
      </c>
      <c r="C95" t="s">
        <v>74</v>
      </c>
      <c r="D95" t="s">
        <v>74</v>
      </c>
      <c r="E95" t="s">
        <v>74</v>
      </c>
      <c r="F95" t="s">
        <v>1288</v>
      </c>
      <c r="G95" t="s">
        <v>74</v>
      </c>
      <c r="H95" t="s">
        <v>74</v>
      </c>
      <c r="I95" t="s">
        <v>1289</v>
      </c>
      <c r="J95" t="s">
        <v>1205</v>
      </c>
      <c r="K95" t="s">
        <v>74</v>
      </c>
      <c r="L95" t="s">
        <v>74</v>
      </c>
      <c r="M95" t="s">
        <v>77</v>
      </c>
      <c r="N95" t="s">
        <v>78</v>
      </c>
      <c r="O95" t="s">
        <v>74</v>
      </c>
      <c r="P95" t="s">
        <v>74</v>
      </c>
      <c r="Q95" t="s">
        <v>74</v>
      </c>
      <c r="R95" t="s">
        <v>74</v>
      </c>
      <c r="S95" t="s">
        <v>74</v>
      </c>
      <c r="T95" t="s">
        <v>74</v>
      </c>
      <c r="U95" t="s">
        <v>1290</v>
      </c>
      <c r="V95" t="s">
        <v>1291</v>
      </c>
      <c r="W95" t="s">
        <v>1292</v>
      </c>
      <c r="X95" t="s">
        <v>1293</v>
      </c>
      <c r="Y95" t="s">
        <v>1294</v>
      </c>
      <c r="Z95" t="s">
        <v>74</v>
      </c>
      <c r="AA95" t="s">
        <v>1295</v>
      </c>
      <c r="AB95" t="s">
        <v>1296</v>
      </c>
      <c r="AC95" t="s">
        <v>74</v>
      </c>
      <c r="AD95" t="s">
        <v>74</v>
      </c>
      <c r="AE95" t="s">
        <v>74</v>
      </c>
      <c r="AF95" t="s">
        <v>74</v>
      </c>
      <c r="AG95">
        <v>65</v>
      </c>
      <c r="AH95">
        <v>105</v>
      </c>
      <c r="AI95">
        <v>125</v>
      </c>
      <c r="AJ95">
        <v>0</v>
      </c>
      <c r="AK95">
        <v>35</v>
      </c>
      <c r="AL95" t="s">
        <v>946</v>
      </c>
      <c r="AM95" t="s">
        <v>312</v>
      </c>
      <c r="AN95" t="s">
        <v>1017</v>
      </c>
      <c r="AO95" t="s">
        <v>1212</v>
      </c>
      <c r="AP95" t="s">
        <v>1213</v>
      </c>
      <c r="AQ95" t="s">
        <v>74</v>
      </c>
      <c r="AR95" t="s">
        <v>1214</v>
      </c>
      <c r="AS95" t="s">
        <v>1215</v>
      </c>
      <c r="AT95" t="s">
        <v>1129</v>
      </c>
      <c r="AU95">
        <v>1996</v>
      </c>
      <c r="AV95">
        <v>101</v>
      </c>
      <c r="AW95" t="s">
        <v>1216</v>
      </c>
      <c r="AX95" t="s">
        <v>74</v>
      </c>
      <c r="AY95" t="s">
        <v>74</v>
      </c>
      <c r="AZ95" t="s">
        <v>74</v>
      </c>
      <c r="BA95" t="s">
        <v>74</v>
      </c>
      <c r="BB95">
        <v>18501</v>
      </c>
      <c r="BC95">
        <v>18518</v>
      </c>
      <c r="BD95" t="s">
        <v>74</v>
      </c>
      <c r="BE95" t="s">
        <v>1297</v>
      </c>
      <c r="BF95" t="str">
        <f>HYPERLINK("http://dx.doi.org/10.1029/96JC01634","http://dx.doi.org/10.1029/96JC01634")</f>
        <v>http://dx.doi.org/10.1029/96JC01634</v>
      </c>
      <c r="BG95" t="s">
        <v>74</v>
      </c>
      <c r="BH95" t="s">
        <v>74</v>
      </c>
      <c r="BI95">
        <v>18</v>
      </c>
      <c r="BJ95" t="s">
        <v>209</v>
      </c>
      <c r="BK95" t="s">
        <v>93</v>
      </c>
      <c r="BL95" t="s">
        <v>209</v>
      </c>
      <c r="BM95" t="s">
        <v>1218</v>
      </c>
      <c r="BN95" t="s">
        <v>74</v>
      </c>
      <c r="BO95" t="s">
        <v>74</v>
      </c>
      <c r="BP95" t="s">
        <v>74</v>
      </c>
      <c r="BQ95" t="s">
        <v>74</v>
      </c>
      <c r="BR95" t="s">
        <v>96</v>
      </c>
      <c r="BS95" t="s">
        <v>1298</v>
      </c>
      <c r="BT95" t="str">
        <f>HYPERLINK("https%3A%2F%2Fwww.webofscience.com%2Fwos%2Fwoscc%2Ffull-record%2FWOS:A1996VC70700032","View Full Record in Web of Science")</f>
        <v>View Full Record in Web of Science</v>
      </c>
    </row>
    <row r="96" spans="1:72" x14ac:dyDescent="0.15">
      <c r="A96" t="s">
        <v>72</v>
      </c>
      <c r="B96" t="s">
        <v>1299</v>
      </c>
      <c r="C96" t="s">
        <v>74</v>
      </c>
      <c r="D96" t="s">
        <v>74</v>
      </c>
      <c r="E96" t="s">
        <v>74</v>
      </c>
      <c r="F96" t="s">
        <v>1299</v>
      </c>
      <c r="G96" t="s">
        <v>74</v>
      </c>
      <c r="H96" t="s">
        <v>74</v>
      </c>
      <c r="I96" t="s">
        <v>1300</v>
      </c>
      <c r="J96" t="s">
        <v>1301</v>
      </c>
      <c r="K96" t="s">
        <v>74</v>
      </c>
      <c r="L96" t="s">
        <v>74</v>
      </c>
      <c r="M96" t="s">
        <v>77</v>
      </c>
      <c r="N96" t="s">
        <v>78</v>
      </c>
      <c r="O96" t="s">
        <v>74</v>
      </c>
      <c r="P96" t="s">
        <v>74</v>
      </c>
      <c r="Q96" t="s">
        <v>74</v>
      </c>
      <c r="R96" t="s">
        <v>74</v>
      </c>
      <c r="S96" t="s">
        <v>74</v>
      </c>
      <c r="T96" t="s">
        <v>74</v>
      </c>
      <c r="U96" t="s">
        <v>1302</v>
      </c>
      <c r="V96" t="s">
        <v>1303</v>
      </c>
      <c r="W96" t="s">
        <v>1304</v>
      </c>
      <c r="X96" t="s">
        <v>1305</v>
      </c>
      <c r="Y96" t="s">
        <v>74</v>
      </c>
      <c r="Z96" t="s">
        <v>74</v>
      </c>
      <c r="AA96" t="s">
        <v>1306</v>
      </c>
      <c r="AB96" t="s">
        <v>1307</v>
      </c>
      <c r="AC96" t="s">
        <v>74</v>
      </c>
      <c r="AD96" t="s">
        <v>74</v>
      </c>
      <c r="AE96" t="s">
        <v>74</v>
      </c>
      <c r="AF96" t="s">
        <v>74</v>
      </c>
      <c r="AG96">
        <v>35</v>
      </c>
      <c r="AH96">
        <v>35</v>
      </c>
      <c r="AI96">
        <v>42</v>
      </c>
      <c r="AJ96">
        <v>0</v>
      </c>
      <c r="AK96">
        <v>11</v>
      </c>
      <c r="AL96" t="s">
        <v>203</v>
      </c>
      <c r="AM96" t="s">
        <v>85</v>
      </c>
      <c r="AN96" t="s">
        <v>204</v>
      </c>
      <c r="AO96" t="s">
        <v>1308</v>
      </c>
      <c r="AP96" t="s">
        <v>74</v>
      </c>
      <c r="AQ96" t="s">
        <v>74</v>
      </c>
      <c r="AR96" t="s">
        <v>1301</v>
      </c>
      <c r="AS96" t="s">
        <v>1309</v>
      </c>
      <c r="AT96" t="s">
        <v>1310</v>
      </c>
      <c r="AU96">
        <v>1996</v>
      </c>
      <c r="AV96">
        <v>52</v>
      </c>
      <c r="AW96">
        <v>33</v>
      </c>
      <c r="AX96" t="s">
        <v>74</v>
      </c>
      <c r="AY96" t="s">
        <v>74</v>
      </c>
      <c r="AZ96" t="s">
        <v>74</v>
      </c>
      <c r="BA96" t="s">
        <v>74</v>
      </c>
      <c r="BB96">
        <v>10997</v>
      </c>
      <c r="BC96">
        <v>11012</v>
      </c>
      <c r="BD96" t="s">
        <v>74</v>
      </c>
      <c r="BE96" t="s">
        <v>1311</v>
      </c>
      <c r="BF96" t="str">
        <f>HYPERLINK("http://dx.doi.org/10.1016/0040-4020(96)00618-7","http://dx.doi.org/10.1016/0040-4020(96)00618-7")</f>
        <v>http://dx.doi.org/10.1016/0040-4020(96)00618-7</v>
      </c>
      <c r="BG96" t="s">
        <v>74</v>
      </c>
      <c r="BH96" t="s">
        <v>74</v>
      </c>
      <c r="BI96">
        <v>16</v>
      </c>
      <c r="BJ96" t="s">
        <v>1312</v>
      </c>
      <c r="BK96" t="s">
        <v>1313</v>
      </c>
      <c r="BL96" t="s">
        <v>926</v>
      </c>
      <c r="BM96" t="s">
        <v>1314</v>
      </c>
      <c r="BN96" t="s">
        <v>74</v>
      </c>
      <c r="BO96" t="s">
        <v>74</v>
      </c>
      <c r="BP96" t="s">
        <v>74</v>
      </c>
      <c r="BQ96" t="s">
        <v>74</v>
      </c>
      <c r="BR96" t="s">
        <v>96</v>
      </c>
      <c r="BS96" t="s">
        <v>1315</v>
      </c>
      <c r="BT96" t="str">
        <f>HYPERLINK("https%3A%2F%2Fwww.webofscience.com%2Fwos%2Fwoscc%2Ffull-record%2FWOS:A1996VB81500016","View Full Record in Web of Science")</f>
        <v>View Full Record in Web of Science</v>
      </c>
    </row>
    <row r="97" spans="1:72" x14ac:dyDescent="0.15">
      <c r="A97" t="s">
        <v>72</v>
      </c>
      <c r="B97" t="s">
        <v>1316</v>
      </c>
      <c r="C97" t="s">
        <v>74</v>
      </c>
      <c r="D97" t="s">
        <v>74</v>
      </c>
      <c r="E97" t="s">
        <v>74</v>
      </c>
      <c r="F97" t="s">
        <v>1316</v>
      </c>
      <c r="G97" t="s">
        <v>74</v>
      </c>
      <c r="H97" t="s">
        <v>74</v>
      </c>
      <c r="I97" t="s">
        <v>1317</v>
      </c>
      <c r="J97" t="s">
        <v>1318</v>
      </c>
      <c r="K97" t="s">
        <v>74</v>
      </c>
      <c r="L97" t="s">
        <v>74</v>
      </c>
      <c r="M97" t="s">
        <v>77</v>
      </c>
      <c r="N97" t="s">
        <v>78</v>
      </c>
      <c r="O97" t="s">
        <v>74</v>
      </c>
      <c r="P97" t="s">
        <v>74</v>
      </c>
      <c r="Q97" t="s">
        <v>74</v>
      </c>
      <c r="R97" t="s">
        <v>74</v>
      </c>
      <c r="S97" t="s">
        <v>74</v>
      </c>
      <c r="T97" t="s">
        <v>1319</v>
      </c>
      <c r="U97" t="s">
        <v>1320</v>
      </c>
      <c r="V97" t="s">
        <v>1321</v>
      </c>
      <c r="W97" t="s">
        <v>1322</v>
      </c>
      <c r="X97" t="s">
        <v>1323</v>
      </c>
      <c r="Y97" t="s">
        <v>1324</v>
      </c>
      <c r="Z97" t="s">
        <v>74</v>
      </c>
      <c r="AA97" t="s">
        <v>74</v>
      </c>
      <c r="AB97" t="s">
        <v>74</v>
      </c>
      <c r="AC97" t="s">
        <v>74</v>
      </c>
      <c r="AD97" t="s">
        <v>74</v>
      </c>
      <c r="AE97" t="s">
        <v>74</v>
      </c>
      <c r="AF97" t="s">
        <v>74</v>
      </c>
      <c r="AG97">
        <v>17</v>
      </c>
      <c r="AH97">
        <v>80</v>
      </c>
      <c r="AI97">
        <v>84</v>
      </c>
      <c r="AJ97">
        <v>0</v>
      </c>
      <c r="AK97">
        <v>10</v>
      </c>
      <c r="AL97" t="s">
        <v>1325</v>
      </c>
      <c r="AM97" t="s">
        <v>1326</v>
      </c>
      <c r="AN97" t="s">
        <v>1327</v>
      </c>
      <c r="AO97" t="s">
        <v>1328</v>
      </c>
      <c r="AP97" t="s">
        <v>74</v>
      </c>
      <c r="AQ97" t="s">
        <v>74</v>
      </c>
      <c r="AR97" t="s">
        <v>1329</v>
      </c>
      <c r="AS97" t="s">
        <v>1330</v>
      </c>
      <c r="AT97" t="s">
        <v>1331</v>
      </c>
      <c r="AU97">
        <v>1996</v>
      </c>
      <c r="AV97">
        <v>118</v>
      </c>
      <c r="AW97">
        <v>2</v>
      </c>
      <c r="AX97" t="s">
        <v>74</v>
      </c>
      <c r="AY97" t="s">
        <v>74</v>
      </c>
      <c r="AZ97" t="s">
        <v>74</v>
      </c>
      <c r="BA97" t="s">
        <v>74</v>
      </c>
      <c r="BB97">
        <v>385</v>
      </c>
      <c r="BC97">
        <v>390</v>
      </c>
      <c r="BD97" t="s">
        <v>74</v>
      </c>
      <c r="BE97" t="s">
        <v>1332</v>
      </c>
      <c r="BF97" t="str">
        <f>HYPERLINK("http://dx.doi.org/10.1051/aas:1996205","http://dx.doi.org/10.1051/aas:1996205")</f>
        <v>http://dx.doi.org/10.1051/aas:1996205</v>
      </c>
      <c r="BG97" t="s">
        <v>74</v>
      </c>
      <c r="BH97" t="s">
        <v>74</v>
      </c>
      <c r="BI97">
        <v>6</v>
      </c>
      <c r="BJ97" t="s">
        <v>936</v>
      </c>
      <c r="BK97" t="s">
        <v>93</v>
      </c>
      <c r="BL97" t="s">
        <v>936</v>
      </c>
      <c r="BM97" t="s">
        <v>1333</v>
      </c>
      <c r="BN97" t="s">
        <v>74</v>
      </c>
      <c r="BO97" t="s">
        <v>1334</v>
      </c>
      <c r="BP97" t="s">
        <v>74</v>
      </c>
      <c r="BQ97" t="s">
        <v>74</v>
      </c>
      <c r="BR97" t="s">
        <v>96</v>
      </c>
      <c r="BS97" t="s">
        <v>1335</v>
      </c>
      <c r="BT97" t="str">
        <f>HYPERLINK("https%3A%2F%2Fwww.webofscience.com%2Fwos%2Fwoscc%2Ffull-record%2FWOS:A1996UZ09500015","View Full Record in Web of Science")</f>
        <v>View Full Record in Web of Science</v>
      </c>
    </row>
    <row r="98" spans="1:72" x14ac:dyDescent="0.15">
      <c r="A98" t="s">
        <v>72</v>
      </c>
      <c r="B98" t="s">
        <v>1336</v>
      </c>
      <c r="C98" t="s">
        <v>74</v>
      </c>
      <c r="D98" t="s">
        <v>74</v>
      </c>
      <c r="E98" t="s">
        <v>74</v>
      </c>
      <c r="F98" t="s">
        <v>1336</v>
      </c>
      <c r="G98" t="s">
        <v>74</v>
      </c>
      <c r="H98" t="s">
        <v>74</v>
      </c>
      <c r="I98" t="s">
        <v>1337</v>
      </c>
      <c r="J98" t="s">
        <v>110</v>
      </c>
      <c r="K98" t="s">
        <v>74</v>
      </c>
      <c r="L98" t="s">
        <v>74</v>
      </c>
      <c r="M98" t="s">
        <v>77</v>
      </c>
      <c r="N98" t="s">
        <v>78</v>
      </c>
      <c r="O98" t="s">
        <v>74</v>
      </c>
      <c r="P98" t="s">
        <v>74</v>
      </c>
      <c r="Q98" t="s">
        <v>74</v>
      </c>
      <c r="R98" t="s">
        <v>74</v>
      </c>
      <c r="S98" t="s">
        <v>74</v>
      </c>
      <c r="T98" t="s">
        <v>1338</v>
      </c>
      <c r="U98" t="s">
        <v>1339</v>
      </c>
      <c r="V98" t="s">
        <v>1340</v>
      </c>
      <c r="W98" t="s">
        <v>74</v>
      </c>
      <c r="X98" t="s">
        <v>74</v>
      </c>
      <c r="Y98" t="s">
        <v>1341</v>
      </c>
      <c r="Z98" t="s">
        <v>74</v>
      </c>
      <c r="AA98" t="s">
        <v>74</v>
      </c>
      <c r="AB98" t="s">
        <v>74</v>
      </c>
      <c r="AC98" t="s">
        <v>74</v>
      </c>
      <c r="AD98" t="s">
        <v>74</v>
      </c>
      <c r="AE98" t="s">
        <v>74</v>
      </c>
      <c r="AF98" t="s">
        <v>74</v>
      </c>
      <c r="AG98">
        <v>42</v>
      </c>
      <c r="AH98">
        <v>28</v>
      </c>
      <c r="AI98">
        <v>32</v>
      </c>
      <c r="AJ98">
        <v>1</v>
      </c>
      <c r="AK98">
        <v>25</v>
      </c>
      <c r="AL98" t="s">
        <v>1342</v>
      </c>
      <c r="AM98" t="s">
        <v>117</v>
      </c>
      <c r="AN98" t="s">
        <v>1343</v>
      </c>
      <c r="AO98" t="s">
        <v>119</v>
      </c>
      <c r="AP98" t="s">
        <v>74</v>
      </c>
      <c r="AQ98" t="s">
        <v>74</v>
      </c>
      <c r="AR98" t="s">
        <v>110</v>
      </c>
      <c r="AS98" t="s">
        <v>120</v>
      </c>
      <c r="AT98" t="s">
        <v>1331</v>
      </c>
      <c r="AU98">
        <v>1996</v>
      </c>
      <c r="AV98">
        <v>34</v>
      </c>
      <c r="AW98">
        <v>2</v>
      </c>
      <c r="AX98" t="s">
        <v>74</v>
      </c>
      <c r="AY98" t="s">
        <v>74</v>
      </c>
      <c r="AZ98" t="s">
        <v>74</v>
      </c>
      <c r="BA98" t="s">
        <v>74</v>
      </c>
      <c r="BB98">
        <v>57</v>
      </c>
      <c r="BC98">
        <v>70</v>
      </c>
      <c r="BD98" t="s">
        <v>74</v>
      </c>
      <c r="BE98" t="s">
        <v>1344</v>
      </c>
      <c r="BF98" t="str">
        <f>HYPERLINK("http://dx.doi.org/10.1007/BF02180973","http://dx.doi.org/10.1007/BF02180973")</f>
        <v>http://dx.doi.org/10.1007/BF02180973</v>
      </c>
      <c r="BG98" t="s">
        <v>74</v>
      </c>
      <c r="BH98" t="s">
        <v>74</v>
      </c>
      <c r="BI98">
        <v>14</v>
      </c>
      <c r="BJ98" t="s">
        <v>121</v>
      </c>
      <c r="BK98" t="s">
        <v>93</v>
      </c>
      <c r="BL98" t="s">
        <v>122</v>
      </c>
      <c r="BM98" t="s">
        <v>1345</v>
      </c>
      <c r="BN98" t="s">
        <v>74</v>
      </c>
      <c r="BO98" t="s">
        <v>74</v>
      </c>
      <c r="BP98" t="s">
        <v>74</v>
      </c>
      <c r="BQ98" t="s">
        <v>74</v>
      </c>
      <c r="BR98" t="s">
        <v>96</v>
      </c>
      <c r="BS98" t="s">
        <v>1346</v>
      </c>
      <c r="BT98" t="str">
        <f>HYPERLINK("https%3A%2F%2Fwww.webofscience.com%2Fwos%2Fwoscc%2Ffull-record%2FWOS:A1996VB07700001","View Full Record in Web of Science")</f>
        <v>View Full Record in Web of Science</v>
      </c>
    </row>
    <row r="99" spans="1:72" x14ac:dyDescent="0.15">
      <c r="A99" t="s">
        <v>72</v>
      </c>
      <c r="B99" t="s">
        <v>1347</v>
      </c>
      <c r="C99" t="s">
        <v>74</v>
      </c>
      <c r="D99" t="s">
        <v>74</v>
      </c>
      <c r="E99" t="s">
        <v>74</v>
      </c>
      <c r="F99" t="s">
        <v>1347</v>
      </c>
      <c r="G99" t="s">
        <v>74</v>
      </c>
      <c r="H99" t="s">
        <v>74</v>
      </c>
      <c r="I99" t="s">
        <v>1348</v>
      </c>
      <c r="J99" t="s">
        <v>165</v>
      </c>
      <c r="K99" t="s">
        <v>74</v>
      </c>
      <c r="L99" t="s">
        <v>74</v>
      </c>
      <c r="M99" t="s">
        <v>77</v>
      </c>
      <c r="N99" t="s">
        <v>78</v>
      </c>
      <c r="O99" t="s">
        <v>74</v>
      </c>
      <c r="P99" t="s">
        <v>74</v>
      </c>
      <c r="Q99" t="s">
        <v>74</v>
      </c>
      <c r="R99" t="s">
        <v>74</v>
      </c>
      <c r="S99" t="s">
        <v>74</v>
      </c>
      <c r="T99" t="s">
        <v>74</v>
      </c>
      <c r="U99" t="s">
        <v>1349</v>
      </c>
      <c r="V99" t="s">
        <v>1350</v>
      </c>
      <c r="W99" t="s">
        <v>74</v>
      </c>
      <c r="X99" t="s">
        <v>74</v>
      </c>
      <c r="Y99" t="s">
        <v>1351</v>
      </c>
      <c r="Z99" t="s">
        <v>74</v>
      </c>
      <c r="AA99" t="s">
        <v>1352</v>
      </c>
      <c r="AB99" t="s">
        <v>1353</v>
      </c>
      <c r="AC99" t="s">
        <v>74</v>
      </c>
      <c r="AD99" t="s">
        <v>74</v>
      </c>
      <c r="AE99" t="s">
        <v>74</v>
      </c>
      <c r="AF99" t="s">
        <v>74</v>
      </c>
      <c r="AG99">
        <v>41</v>
      </c>
      <c r="AH99">
        <v>101</v>
      </c>
      <c r="AI99">
        <v>110</v>
      </c>
      <c r="AJ99">
        <v>1</v>
      </c>
      <c r="AK99">
        <v>25</v>
      </c>
      <c r="AL99" t="s">
        <v>169</v>
      </c>
      <c r="AM99" t="s">
        <v>170</v>
      </c>
      <c r="AN99" t="s">
        <v>171</v>
      </c>
      <c r="AO99" t="s">
        <v>172</v>
      </c>
      <c r="AP99" t="s">
        <v>74</v>
      </c>
      <c r="AQ99" t="s">
        <v>74</v>
      </c>
      <c r="AR99" t="s">
        <v>173</v>
      </c>
      <c r="AS99" t="s">
        <v>174</v>
      </c>
      <c r="AT99" t="s">
        <v>1331</v>
      </c>
      <c r="AU99">
        <v>1996</v>
      </c>
      <c r="AV99">
        <v>74</v>
      </c>
      <c r="AW99">
        <v>8</v>
      </c>
      <c r="AX99" t="s">
        <v>74</v>
      </c>
      <c r="AY99" t="s">
        <v>74</v>
      </c>
      <c r="AZ99" t="s">
        <v>74</v>
      </c>
      <c r="BA99" t="s">
        <v>74</v>
      </c>
      <c r="BB99">
        <v>1485</v>
      </c>
      <c r="BC99">
        <v>1496</v>
      </c>
      <c r="BD99" t="s">
        <v>74</v>
      </c>
      <c r="BE99" t="s">
        <v>1354</v>
      </c>
      <c r="BF99" t="str">
        <f>HYPERLINK("http://dx.doi.org/10.1139/z96-163","http://dx.doi.org/10.1139/z96-163")</f>
        <v>http://dx.doi.org/10.1139/z96-163</v>
      </c>
      <c r="BG99" t="s">
        <v>74</v>
      </c>
      <c r="BH99" t="s">
        <v>74</v>
      </c>
      <c r="BI99">
        <v>12</v>
      </c>
      <c r="BJ99" t="s">
        <v>176</v>
      </c>
      <c r="BK99" t="s">
        <v>93</v>
      </c>
      <c r="BL99" t="s">
        <v>176</v>
      </c>
      <c r="BM99" t="s">
        <v>1355</v>
      </c>
      <c r="BN99" t="s">
        <v>74</v>
      </c>
      <c r="BO99" t="s">
        <v>74</v>
      </c>
      <c r="BP99" t="s">
        <v>74</v>
      </c>
      <c r="BQ99" t="s">
        <v>74</v>
      </c>
      <c r="BR99" t="s">
        <v>96</v>
      </c>
      <c r="BS99" t="s">
        <v>1356</v>
      </c>
      <c r="BT99" t="str">
        <f>HYPERLINK("https%3A%2F%2Fwww.webofscience.com%2Fwos%2Fwoscc%2Ffull-record%2FWOS:A1996VB71900011","View Full Record in Web of Science")</f>
        <v>View Full Record in Web of Science</v>
      </c>
    </row>
    <row r="100" spans="1:72" x14ac:dyDescent="0.15">
      <c r="A100" t="s">
        <v>72</v>
      </c>
      <c r="B100" t="s">
        <v>1357</v>
      </c>
      <c r="C100" t="s">
        <v>74</v>
      </c>
      <c r="D100" t="s">
        <v>74</v>
      </c>
      <c r="E100" t="s">
        <v>74</v>
      </c>
      <c r="F100" t="s">
        <v>1357</v>
      </c>
      <c r="G100" t="s">
        <v>74</v>
      </c>
      <c r="H100" t="s">
        <v>74</v>
      </c>
      <c r="I100" t="s">
        <v>1358</v>
      </c>
      <c r="J100" t="s">
        <v>1359</v>
      </c>
      <c r="K100" t="s">
        <v>74</v>
      </c>
      <c r="L100" t="s">
        <v>74</v>
      </c>
      <c r="M100" t="s">
        <v>77</v>
      </c>
      <c r="N100" t="s">
        <v>78</v>
      </c>
      <c r="O100" t="s">
        <v>74</v>
      </c>
      <c r="P100" t="s">
        <v>74</v>
      </c>
      <c r="Q100" t="s">
        <v>74</v>
      </c>
      <c r="R100" t="s">
        <v>74</v>
      </c>
      <c r="S100" t="s">
        <v>74</v>
      </c>
      <c r="T100" t="s">
        <v>74</v>
      </c>
      <c r="U100" t="s">
        <v>1360</v>
      </c>
      <c r="V100" t="s">
        <v>1361</v>
      </c>
      <c r="W100" t="s">
        <v>74</v>
      </c>
      <c r="X100" t="s">
        <v>74</v>
      </c>
      <c r="Y100" t="s">
        <v>1362</v>
      </c>
      <c r="Z100" t="s">
        <v>74</v>
      </c>
      <c r="AA100" t="s">
        <v>74</v>
      </c>
      <c r="AB100" t="s">
        <v>74</v>
      </c>
      <c r="AC100" t="s">
        <v>74</v>
      </c>
      <c r="AD100" t="s">
        <v>74</v>
      </c>
      <c r="AE100" t="s">
        <v>74</v>
      </c>
      <c r="AF100" t="s">
        <v>74</v>
      </c>
      <c r="AG100">
        <v>34</v>
      </c>
      <c r="AH100">
        <v>38</v>
      </c>
      <c r="AI100">
        <v>42</v>
      </c>
      <c r="AJ100">
        <v>1</v>
      </c>
      <c r="AK100">
        <v>17</v>
      </c>
      <c r="AL100" t="s">
        <v>203</v>
      </c>
      <c r="AM100" t="s">
        <v>85</v>
      </c>
      <c r="AN100" t="s">
        <v>204</v>
      </c>
      <c r="AO100" t="s">
        <v>1363</v>
      </c>
      <c r="AP100" t="s">
        <v>74</v>
      </c>
      <c r="AQ100" t="s">
        <v>74</v>
      </c>
      <c r="AR100" t="s">
        <v>1359</v>
      </c>
      <c r="AS100" t="s">
        <v>1364</v>
      </c>
      <c r="AT100" t="s">
        <v>1331</v>
      </c>
      <c r="AU100">
        <v>1996</v>
      </c>
      <c r="AV100">
        <v>33</v>
      </c>
      <c r="AW100">
        <v>3</v>
      </c>
      <c r="AX100" t="s">
        <v>74</v>
      </c>
      <c r="AY100" t="s">
        <v>74</v>
      </c>
      <c r="AZ100" t="s">
        <v>74</v>
      </c>
      <c r="BA100" t="s">
        <v>74</v>
      </c>
      <c r="BB100">
        <v>377</v>
      </c>
      <c r="BC100">
        <v>392</v>
      </c>
      <c r="BD100" t="s">
        <v>74</v>
      </c>
      <c r="BE100" t="s">
        <v>1365</v>
      </c>
      <c r="BF100" t="str">
        <f>HYPERLINK("http://dx.doi.org/10.1016/0045-6535(96)00204-4","http://dx.doi.org/10.1016/0045-6535(96)00204-4")</f>
        <v>http://dx.doi.org/10.1016/0045-6535(96)00204-4</v>
      </c>
      <c r="BG100" t="s">
        <v>74</v>
      </c>
      <c r="BH100" t="s">
        <v>74</v>
      </c>
      <c r="BI100">
        <v>16</v>
      </c>
      <c r="BJ100" t="s">
        <v>1366</v>
      </c>
      <c r="BK100" t="s">
        <v>93</v>
      </c>
      <c r="BL100" t="s">
        <v>1367</v>
      </c>
      <c r="BM100" t="s">
        <v>1368</v>
      </c>
      <c r="BN100" t="s">
        <v>74</v>
      </c>
      <c r="BO100" t="s">
        <v>74</v>
      </c>
      <c r="BP100" t="s">
        <v>74</v>
      </c>
      <c r="BQ100" t="s">
        <v>74</v>
      </c>
      <c r="BR100" t="s">
        <v>96</v>
      </c>
      <c r="BS100" t="s">
        <v>1369</v>
      </c>
      <c r="BT100" t="str">
        <f>HYPERLINK("https%3A%2F%2Fwww.webofscience.com%2Fwos%2Fwoscc%2Ffull-record%2FWOS:A1996UW76200002","View Full Record in Web of Science")</f>
        <v>View Full Record in Web of Science</v>
      </c>
    </row>
    <row r="101" spans="1:72" x14ac:dyDescent="0.15">
      <c r="A101" t="s">
        <v>72</v>
      </c>
      <c r="B101" t="s">
        <v>1370</v>
      </c>
      <c r="C101" t="s">
        <v>74</v>
      </c>
      <c r="D101" t="s">
        <v>74</v>
      </c>
      <c r="E101" t="s">
        <v>74</v>
      </c>
      <c r="F101" t="s">
        <v>1370</v>
      </c>
      <c r="G101" t="s">
        <v>74</v>
      </c>
      <c r="H101" t="s">
        <v>74</v>
      </c>
      <c r="I101" t="s">
        <v>1371</v>
      </c>
      <c r="J101" t="s">
        <v>196</v>
      </c>
      <c r="K101" t="s">
        <v>74</v>
      </c>
      <c r="L101" t="s">
        <v>74</v>
      </c>
      <c r="M101" t="s">
        <v>77</v>
      </c>
      <c r="N101" t="s">
        <v>78</v>
      </c>
      <c r="O101" t="s">
        <v>74</v>
      </c>
      <c r="P101" t="s">
        <v>74</v>
      </c>
      <c r="Q101" t="s">
        <v>74</v>
      </c>
      <c r="R101" t="s">
        <v>74</v>
      </c>
      <c r="S101" t="s">
        <v>74</v>
      </c>
      <c r="T101" t="s">
        <v>74</v>
      </c>
      <c r="U101" t="s">
        <v>1372</v>
      </c>
      <c r="V101" t="s">
        <v>1373</v>
      </c>
      <c r="W101" t="s">
        <v>1374</v>
      </c>
      <c r="X101" t="s">
        <v>1375</v>
      </c>
      <c r="Y101" t="s">
        <v>1376</v>
      </c>
      <c r="Z101" t="s">
        <v>74</v>
      </c>
      <c r="AA101" t="s">
        <v>1377</v>
      </c>
      <c r="AB101" t="s">
        <v>74</v>
      </c>
      <c r="AC101" t="s">
        <v>74</v>
      </c>
      <c r="AD101" t="s">
        <v>74</v>
      </c>
      <c r="AE101" t="s">
        <v>74</v>
      </c>
      <c r="AF101" t="s">
        <v>74</v>
      </c>
      <c r="AG101">
        <v>47</v>
      </c>
      <c r="AH101">
        <v>8</v>
      </c>
      <c r="AI101">
        <v>11</v>
      </c>
      <c r="AJ101">
        <v>0</v>
      </c>
      <c r="AK101">
        <v>11</v>
      </c>
      <c r="AL101" t="s">
        <v>203</v>
      </c>
      <c r="AM101" t="s">
        <v>85</v>
      </c>
      <c r="AN101" t="s">
        <v>204</v>
      </c>
      <c r="AO101" t="s">
        <v>205</v>
      </c>
      <c r="AP101" t="s">
        <v>74</v>
      </c>
      <c r="AQ101" t="s">
        <v>74</v>
      </c>
      <c r="AR101" t="s">
        <v>206</v>
      </c>
      <c r="AS101" t="s">
        <v>207</v>
      </c>
      <c r="AT101" t="s">
        <v>1331</v>
      </c>
      <c r="AU101">
        <v>1996</v>
      </c>
      <c r="AV101">
        <v>16</v>
      </c>
      <c r="AW101">
        <v>9</v>
      </c>
      <c r="AX101" t="s">
        <v>74</v>
      </c>
      <c r="AY101" t="s">
        <v>74</v>
      </c>
      <c r="AZ101" t="s">
        <v>74</v>
      </c>
      <c r="BA101" t="s">
        <v>74</v>
      </c>
      <c r="BB101">
        <v>1185</v>
      </c>
      <c r="BC101">
        <v>1199</v>
      </c>
      <c r="BD101" t="s">
        <v>74</v>
      </c>
      <c r="BE101" t="s">
        <v>1378</v>
      </c>
      <c r="BF101" t="str">
        <f>HYPERLINK("http://dx.doi.org/10.1016/0278-4343(95)00058-5","http://dx.doi.org/10.1016/0278-4343(95)00058-5")</f>
        <v>http://dx.doi.org/10.1016/0278-4343(95)00058-5</v>
      </c>
      <c r="BG101" t="s">
        <v>74</v>
      </c>
      <c r="BH101" t="s">
        <v>74</v>
      </c>
      <c r="BI101">
        <v>15</v>
      </c>
      <c r="BJ101" t="s">
        <v>209</v>
      </c>
      <c r="BK101" t="s">
        <v>93</v>
      </c>
      <c r="BL101" t="s">
        <v>209</v>
      </c>
      <c r="BM101" t="s">
        <v>1379</v>
      </c>
      <c r="BN101" t="s">
        <v>74</v>
      </c>
      <c r="BO101" t="s">
        <v>74</v>
      </c>
      <c r="BP101" t="s">
        <v>74</v>
      </c>
      <c r="BQ101" t="s">
        <v>74</v>
      </c>
      <c r="BR101" t="s">
        <v>96</v>
      </c>
      <c r="BS101" t="s">
        <v>1380</v>
      </c>
      <c r="BT101" t="str">
        <f>HYPERLINK("https%3A%2F%2Fwww.webofscience.com%2Fwos%2Fwoscc%2Ffull-record%2FWOS:A1996UK37900004","View Full Record in Web of Science")</f>
        <v>View Full Record in Web of Science</v>
      </c>
    </row>
    <row r="102" spans="1:72" x14ac:dyDescent="0.15">
      <c r="A102" t="s">
        <v>72</v>
      </c>
      <c r="B102" t="s">
        <v>1381</v>
      </c>
      <c r="C102" t="s">
        <v>74</v>
      </c>
      <c r="D102" t="s">
        <v>74</v>
      </c>
      <c r="E102" t="s">
        <v>74</v>
      </c>
      <c r="F102" t="s">
        <v>1381</v>
      </c>
      <c r="G102" t="s">
        <v>74</v>
      </c>
      <c r="H102" t="s">
        <v>74</v>
      </c>
      <c r="I102" t="s">
        <v>1382</v>
      </c>
      <c r="J102" t="s">
        <v>1383</v>
      </c>
      <c r="K102" t="s">
        <v>74</v>
      </c>
      <c r="L102" t="s">
        <v>74</v>
      </c>
      <c r="M102" t="s">
        <v>77</v>
      </c>
      <c r="N102" t="s">
        <v>78</v>
      </c>
      <c r="O102" t="s">
        <v>74</v>
      </c>
      <c r="P102" t="s">
        <v>74</v>
      </c>
      <c r="Q102" t="s">
        <v>74</v>
      </c>
      <c r="R102" t="s">
        <v>74</v>
      </c>
      <c r="S102" t="s">
        <v>74</v>
      </c>
      <c r="T102" t="s">
        <v>1384</v>
      </c>
      <c r="U102" t="s">
        <v>1385</v>
      </c>
      <c r="V102" t="s">
        <v>1386</v>
      </c>
      <c r="W102" t="s">
        <v>1387</v>
      </c>
      <c r="X102" t="s">
        <v>1388</v>
      </c>
      <c r="Y102" t="s">
        <v>1389</v>
      </c>
      <c r="Z102" t="s">
        <v>74</v>
      </c>
      <c r="AA102" t="s">
        <v>1390</v>
      </c>
      <c r="AB102" t="s">
        <v>1391</v>
      </c>
      <c r="AC102" t="s">
        <v>74</v>
      </c>
      <c r="AD102" t="s">
        <v>74</v>
      </c>
      <c r="AE102" t="s">
        <v>74</v>
      </c>
      <c r="AF102" t="s">
        <v>74</v>
      </c>
      <c r="AG102">
        <v>44</v>
      </c>
      <c r="AH102">
        <v>30</v>
      </c>
      <c r="AI102">
        <v>35</v>
      </c>
      <c r="AJ102">
        <v>0</v>
      </c>
      <c r="AK102">
        <v>17</v>
      </c>
      <c r="AL102" t="s">
        <v>1392</v>
      </c>
      <c r="AM102" t="s">
        <v>1393</v>
      </c>
      <c r="AN102" t="s">
        <v>1394</v>
      </c>
      <c r="AO102" t="s">
        <v>1395</v>
      </c>
      <c r="AP102" t="s">
        <v>1396</v>
      </c>
      <c r="AQ102" t="s">
        <v>74</v>
      </c>
      <c r="AR102" t="s">
        <v>1397</v>
      </c>
      <c r="AS102" t="s">
        <v>1398</v>
      </c>
      <c r="AT102" t="s">
        <v>1331</v>
      </c>
      <c r="AU102">
        <v>1996</v>
      </c>
      <c r="AV102">
        <v>21</v>
      </c>
      <c r="AW102">
        <v>8</v>
      </c>
      <c r="AX102" t="s">
        <v>74</v>
      </c>
      <c r="AY102" t="s">
        <v>74</v>
      </c>
      <c r="AZ102" t="s">
        <v>74</v>
      </c>
      <c r="BA102" t="s">
        <v>74</v>
      </c>
      <c r="BB102">
        <v>687</v>
      </c>
      <c r="BC102">
        <v>699</v>
      </c>
      <c r="BD102" t="s">
        <v>74</v>
      </c>
      <c r="BE102" t="s">
        <v>1399</v>
      </c>
      <c r="BF102" t="str">
        <f>HYPERLINK("http://dx.doi.org/10.1002/(SICI)1096-9837(199608)21:8&lt;687::AID-ESP614&gt;3.0.CO;2-J","http://dx.doi.org/10.1002/(SICI)1096-9837(199608)21:8&lt;687::AID-ESP614&gt;3.0.CO;2-J")</f>
        <v>http://dx.doi.org/10.1002/(SICI)1096-9837(199608)21:8&lt;687::AID-ESP614&gt;3.0.CO;2-J</v>
      </c>
      <c r="BG102" t="s">
        <v>74</v>
      </c>
      <c r="BH102" t="s">
        <v>74</v>
      </c>
      <c r="BI102">
        <v>13</v>
      </c>
      <c r="BJ102" t="s">
        <v>907</v>
      </c>
      <c r="BK102" t="s">
        <v>93</v>
      </c>
      <c r="BL102" t="s">
        <v>908</v>
      </c>
      <c r="BM102" t="s">
        <v>1400</v>
      </c>
      <c r="BN102" t="s">
        <v>74</v>
      </c>
      <c r="BO102" t="s">
        <v>74</v>
      </c>
      <c r="BP102" t="s">
        <v>74</v>
      </c>
      <c r="BQ102" t="s">
        <v>74</v>
      </c>
      <c r="BR102" t="s">
        <v>96</v>
      </c>
      <c r="BS102" t="s">
        <v>1401</v>
      </c>
      <c r="BT102" t="str">
        <f>HYPERLINK("https%3A%2F%2Fwww.webofscience.com%2Fwos%2Fwoscc%2Ffull-record%2FWOS:A1996VD07700001","View Full Record in Web of Science")</f>
        <v>View Full Record in Web of Science</v>
      </c>
    </row>
    <row r="103" spans="1:72" x14ac:dyDescent="0.15">
      <c r="A103" t="s">
        <v>72</v>
      </c>
      <c r="B103" t="s">
        <v>1402</v>
      </c>
      <c r="C103" t="s">
        <v>74</v>
      </c>
      <c r="D103" t="s">
        <v>74</v>
      </c>
      <c r="E103" t="s">
        <v>74</v>
      </c>
      <c r="F103" t="s">
        <v>1402</v>
      </c>
      <c r="G103" t="s">
        <v>74</v>
      </c>
      <c r="H103" t="s">
        <v>74</v>
      </c>
      <c r="I103" t="s">
        <v>1403</v>
      </c>
      <c r="J103" t="s">
        <v>407</v>
      </c>
      <c r="K103" t="s">
        <v>74</v>
      </c>
      <c r="L103" t="s">
        <v>74</v>
      </c>
      <c r="M103" t="s">
        <v>77</v>
      </c>
      <c r="N103" t="s">
        <v>78</v>
      </c>
      <c r="O103" t="s">
        <v>74</v>
      </c>
      <c r="P103" t="s">
        <v>74</v>
      </c>
      <c r="Q103" t="s">
        <v>74</v>
      </c>
      <c r="R103" t="s">
        <v>74</v>
      </c>
      <c r="S103" t="s">
        <v>74</v>
      </c>
      <c r="T103" t="s">
        <v>74</v>
      </c>
      <c r="U103" t="s">
        <v>1404</v>
      </c>
      <c r="V103" t="s">
        <v>1405</v>
      </c>
      <c r="W103" t="s">
        <v>1406</v>
      </c>
      <c r="X103" t="s">
        <v>1407</v>
      </c>
      <c r="Y103" t="s">
        <v>1408</v>
      </c>
      <c r="Z103" t="s">
        <v>74</v>
      </c>
      <c r="AA103" t="s">
        <v>1409</v>
      </c>
      <c r="AB103" t="s">
        <v>1410</v>
      </c>
      <c r="AC103" t="s">
        <v>74</v>
      </c>
      <c r="AD103" t="s">
        <v>74</v>
      </c>
      <c r="AE103" t="s">
        <v>74</v>
      </c>
      <c r="AF103" t="s">
        <v>74</v>
      </c>
      <c r="AG103">
        <v>26</v>
      </c>
      <c r="AH103">
        <v>36</v>
      </c>
      <c r="AI103">
        <v>37</v>
      </c>
      <c r="AJ103">
        <v>0</v>
      </c>
      <c r="AK103">
        <v>3</v>
      </c>
      <c r="AL103" t="s">
        <v>1411</v>
      </c>
      <c r="AM103" t="s">
        <v>414</v>
      </c>
      <c r="AN103" t="s">
        <v>1412</v>
      </c>
      <c r="AO103" t="s">
        <v>416</v>
      </c>
      <c r="AP103" t="s">
        <v>1413</v>
      </c>
      <c r="AQ103" t="s">
        <v>74</v>
      </c>
      <c r="AR103" t="s">
        <v>407</v>
      </c>
      <c r="AS103" t="s">
        <v>365</v>
      </c>
      <c r="AT103" t="s">
        <v>1331</v>
      </c>
      <c r="AU103">
        <v>1996</v>
      </c>
      <c r="AV103">
        <v>24</v>
      </c>
      <c r="AW103">
        <v>8</v>
      </c>
      <c r="AX103" t="s">
        <v>74</v>
      </c>
      <c r="AY103" t="s">
        <v>74</v>
      </c>
      <c r="AZ103" t="s">
        <v>74</v>
      </c>
      <c r="BA103" t="s">
        <v>74</v>
      </c>
      <c r="BB103">
        <v>727</v>
      </c>
      <c r="BC103">
        <v>730</v>
      </c>
      <c r="BD103" t="s">
        <v>74</v>
      </c>
      <c r="BE103" t="s">
        <v>1414</v>
      </c>
      <c r="BF103" t="str">
        <f>HYPERLINK("http://dx.doi.org/10.1130/0091-7613(1996)024&lt;0727:OMMTAP&gt;2.3.CO;2","http://dx.doi.org/10.1130/0091-7613(1996)024&lt;0727:OMMTAP&gt;2.3.CO;2")</f>
        <v>http://dx.doi.org/10.1130/0091-7613(1996)024&lt;0727:OMMTAP&gt;2.3.CO;2</v>
      </c>
      <c r="BG103" t="s">
        <v>74</v>
      </c>
      <c r="BH103" t="s">
        <v>74</v>
      </c>
      <c r="BI103">
        <v>4</v>
      </c>
      <c r="BJ103" t="s">
        <v>365</v>
      </c>
      <c r="BK103" t="s">
        <v>93</v>
      </c>
      <c r="BL103" t="s">
        <v>365</v>
      </c>
      <c r="BM103" t="s">
        <v>1415</v>
      </c>
      <c r="BN103" t="s">
        <v>74</v>
      </c>
      <c r="BO103" t="s">
        <v>74</v>
      </c>
      <c r="BP103" t="s">
        <v>74</v>
      </c>
      <c r="BQ103" t="s">
        <v>74</v>
      </c>
      <c r="BR103" t="s">
        <v>96</v>
      </c>
      <c r="BS103" t="s">
        <v>1416</v>
      </c>
      <c r="BT103" t="str">
        <f>HYPERLINK("https%3A%2F%2Fwww.webofscience.com%2Fwos%2Fwoscc%2Ffull-record%2FWOS:A1996VC46400014","View Full Record in Web of Science")</f>
        <v>View Full Record in Web of Science</v>
      </c>
    </row>
    <row r="104" spans="1:72" x14ac:dyDescent="0.15">
      <c r="A104" t="s">
        <v>72</v>
      </c>
      <c r="B104" t="s">
        <v>1417</v>
      </c>
      <c r="C104" t="s">
        <v>74</v>
      </c>
      <c r="D104" t="s">
        <v>74</v>
      </c>
      <c r="E104" t="s">
        <v>74</v>
      </c>
      <c r="F104" t="s">
        <v>1417</v>
      </c>
      <c r="G104" t="s">
        <v>74</v>
      </c>
      <c r="H104" t="s">
        <v>74</v>
      </c>
      <c r="I104" t="s">
        <v>1418</v>
      </c>
      <c r="J104" t="s">
        <v>1120</v>
      </c>
      <c r="K104" t="s">
        <v>74</v>
      </c>
      <c r="L104" t="s">
        <v>74</v>
      </c>
      <c r="M104" t="s">
        <v>77</v>
      </c>
      <c r="N104" t="s">
        <v>78</v>
      </c>
      <c r="O104" t="s">
        <v>74</v>
      </c>
      <c r="P104" t="s">
        <v>74</v>
      </c>
      <c r="Q104" t="s">
        <v>74</v>
      </c>
      <c r="R104" t="s">
        <v>74</v>
      </c>
      <c r="S104" t="s">
        <v>74</v>
      </c>
      <c r="T104" t="s">
        <v>74</v>
      </c>
      <c r="U104" t="s">
        <v>1419</v>
      </c>
      <c r="V104" t="s">
        <v>1420</v>
      </c>
      <c r="W104" t="s">
        <v>1421</v>
      </c>
      <c r="X104" t="s">
        <v>1422</v>
      </c>
      <c r="Y104" t="s">
        <v>1423</v>
      </c>
      <c r="Z104" t="s">
        <v>74</v>
      </c>
      <c r="AA104" t="s">
        <v>1424</v>
      </c>
      <c r="AB104" t="s">
        <v>1425</v>
      </c>
      <c r="AC104" t="s">
        <v>74</v>
      </c>
      <c r="AD104" t="s">
        <v>74</v>
      </c>
      <c r="AE104" t="s">
        <v>74</v>
      </c>
      <c r="AF104" t="s">
        <v>74</v>
      </c>
      <c r="AG104">
        <v>20</v>
      </c>
      <c r="AH104">
        <v>35</v>
      </c>
      <c r="AI104">
        <v>36</v>
      </c>
      <c r="AJ104">
        <v>2</v>
      </c>
      <c r="AK104">
        <v>8</v>
      </c>
      <c r="AL104" t="s">
        <v>946</v>
      </c>
      <c r="AM104" t="s">
        <v>312</v>
      </c>
      <c r="AN104" t="s">
        <v>947</v>
      </c>
      <c r="AO104" t="s">
        <v>1126</v>
      </c>
      <c r="AP104" t="s">
        <v>74</v>
      </c>
      <c r="AQ104" t="s">
        <v>74</v>
      </c>
      <c r="AR104" t="s">
        <v>1127</v>
      </c>
      <c r="AS104" t="s">
        <v>1128</v>
      </c>
      <c r="AT104" t="s">
        <v>1426</v>
      </c>
      <c r="AU104">
        <v>1996</v>
      </c>
      <c r="AV104">
        <v>23</v>
      </c>
      <c r="AW104">
        <v>16</v>
      </c>
      <c r="AX104" t="s">
        <v>74</v>
      </c>
      <c r="AY104" t="s">
        <v>74</v>
      </c>
      <c r="AZ104" t="s">
        <v>74</v>
      </c>
      <c r="BA104" t="s">
        <v>74</v>
      </c>
      <c r="BB104">
        <v>2125</v>
      </c>
      <c r="BC104">
        <v>2128</v>
      </c>
      <c r="BD104" t="s">
        <v>74</v>
      </c>
      <c r="BE104" t="s">
        <v>1427</v>
      </c>
      <c r="BF104" t="str">
        <f>HYPERLINK("http://dx.doi.org/10.1029/96GL01471","http://dx.doi.org/10.1029/96GL01471")</f>
        <v>http://dx.doi.org/10.1029/96GL01471</v>
      </c>
      <c r="BG104" t="s">
        <v>74</v>
      </c>
      <c r="BH104" t="s">
        <v>74</v>
      </c>
      <c r="BI104">
        <v>4</v>
      </c>
      <c r="BJ104" t="s">
        <v>364</v>
      </c>
      <c r="BK104" t="s">
        <v>93</v>
      </c>
      <c r="BL104" t="s">
        <v>365</v>
      </c>
      <c r="BM104" t="s">
        <v>1428</v>
      </c>
      <c r="BN104" t="s">
        <v>74</v>
      </c>
      <c r="BO104" t="s">
        <v>74</v>
      </c>
      <c r="BP104" t="s">
        <v>74</v>
      </c>
      <c r="BQ104" t="s">
        <v>74</v>
      </c>
      <c r="BR104" t="s">
        <v>96</v>
      </c>
      <c r="BS104" t="s">
        <v>1429</v>
      </c>
      <c r="BT104" t="str">
        <f>HYPERLINK("https%3A%2F%2Fwww.webofscience.com%2Fwos%2Fwoscc%2Ffull-record%2FWOS:A1996VA62000032","View Full Record in Web of Science")</f>
        <v>View Full Record in Web of Science</v>
      </c>
    </row>
    <row r="105" spans="1:72" x14ac:dyDescent="0.15">
      <c r="A105" t="s">
        <v>72</v>
      </c>
      <c r="B105" t="s">
        <v>1430</v>
      </c>
      <c r="C105" t="s">
        <v>74</v>
      </c>
      <c r="D105" t="s">
        <v>74</v>
      </c>
      <c r="E105" t="s">
        <v>74</v>
      </c>
      <c r="F105" t="s">
        <v>1430</v>
      </c>
      <c r="G105" t="s">
        <v>74</v>
      </c>
      <c r="H105" t="s">
        <v>74</v>
      </c>
      <c r="I105" t="s">
        <v>1431</v>
      </c>
      <c r="J105" t="s">
        <v>1120</v>
      </c>
      <c r="K105" t="s">
        <v>74</v>
      </c>
      <c r="L105" t="s">
        <v>74</v>
      </c>
      <c r="M105" t="s">
        <v>77</v>
      </c>
      <c r="N105" t="s">
        <v>78</v>
      </c>
      <c r="O105" t="s">
        <v>74</v>
      </c>
      <c r="P105" t="s">
        <v>74</v>
      </c>
      <c r="Q105" t="s">
        <v>74</v>
      </c>
      <c r="R105" t="s">
        <v>74</v>
      </c>
      <c r="S105" t="s">
        <v>74</v>
      </c>
      <c r="T105" t="s">
        <v>74</v>
      </c>
      <c r="U105" t="s">
        <v>1432</v>
      </c>
      <c r="V105" t="s">
        <v>1433</v>
      </c>
      <c r="W105" t="s">
        <v>1434</v>
      </c>
      <c r="X105" t="s">
        <v>552</v>
      </c>
      <c r="Y105" t="s">
        <v>74</v>
      </c>
      <c r="Z105" t="s">
        <v>74</v>
      </c>
      <c r="AA105" t="s">
        <v>1435</v>
      </c>
      <c r="AB105" t="s">
        <v>1425</v>
      </c>
      <c r="AC105" t="s">
        <v>74</v>
      </c>
      <c r="AD105" t="s">
        <v>74</v>
      </c>
      <c r="AE105" t="s">
        <v>74</v>
      </c>
      <c r="AF105" t="s">
        <v>74</v>
      </c>
      <c r="AG105">
        <v>26</v>
      </c>
      <c r="AH105">
        <v>20</v>
      </c>
      <c r="AI105">
        <v>20</v>
      </c>
      <c r="AJ105">
        <v>0</v>
      </c>
      <c r="AK105">
        <v>3</v>
      </c>
      <c r="AL105" t="s">
        <v>946</v>
      </c>
      <c r="AM105" t="s">
        <v>312</v>
      </c>
      <c r="AN105" t="s">
        <v>1017</v>
      </c>
      <c r="AO105" t="s">
        <v>1126</v>
      </c>
      <c r="AP105" t="s">
        <v>1140</v>
      </c>
      <c r="AQ105" t="s">
        <v>74</v>
      </c>
      <c r="AR105" t="s">
        <v>1127</v>
      </c>
      <c r="AS105" t="s">
        <v>1128</v>
      </c>
      <c r="AT105" t="s">
        <v>1426</v>
      </c>
      <c r="AU105">
        <v>1996</v>
      </c>
      <c r="AV105">
        <v>23</v>
      </c>
      <c r="AW105">
        <v>16</v>
      </c>
      <c r="AX105" t="s">
        <v>74</v>
      </c>
      <c r="AY105" t="s">
        <v>74</v>
      </c>
      <c r="AZ105" t="s">
        <v>74</v>
      </c>
      <c r="BA105" t="s">
        <v>74</v>
      </c>
      <c r="BB105">
        <v>2129</v>
      </c>
      <c r="BC105">
        <v>2132</v>
      </c>
      <c r="BD105" t="s">
        <v>74</v>
      </c>
      <c r="BE105" t="s">
        <v>1436</v>
      </c>
      <c r="BF105" t="str">
        <f>HYPERLINK("http://dx.doi.org/10.1029/96GL01472","http://dx.doi.org/10.1029/96GL01472")</f>
        <v>http://dx.doi.org/10.1029/96GL01472</v>
      </c>
      <c r="BG105" t="s">
        <v>74</v>
      </c>
      <c r="BH105" t="s">
        <v>74</v>
      </c>
      <c r="BI105">
        <v>4</v>
      </c>
      <c r="BJ105" t="s">
        <v>364</v>
      </c>
      <c r="BK105" t="s">
        <v>93</v>
      </c>
      <c r="BL105" t="s">
        <v>365</v>
      </c>
      <c r="BM105" t="s">
        <v>1428</v>
      </c>
      <c r="BN105" t="s">
        <v>74</v>
      </c>
      <c r="BO105" t="s">
        <v>74</v>
      </c>
      <c r="BP105" t="s">
        <v>74</v>
      </c>
      <c r="BQ105" t="s">
        <v>74</v>
      </c>
      <c r="BR105" t="s">
        <v>96</v>
      </c>
      <c r="BS105" t="s">
        <v>1437</v>
      </c>
      <c r="BT105" t="str">
        <f>HYPERLINK("https%3A%2F%2Fwww.webofscience.com%2Fwos%2Fwoscc%2Ffull-record%2FWOS:A1996VA62000033","View Full Record in Web of Science")</f>
        <v>View Full Record in Web of Science</v>
      </c>
    </row>
    <row r="106" spans="1:72" x14ac:dyDescent="0.15">
      <c r="A106" t="s">
        <v>72</v>
      </c>
      <c r="B106" t="s">
        <v>1438</v>
      </c>
      <c r="C106" t="s">
        <v>74</v>
      </c>
      <c r="D106" t="s">
        <v>74</v>
      </c>
      <c r="E106" t="s">
        <v>74</v>
      </c>
      <c r="F106" t="s">
        <v>1438</v>
      </c>
      <c r="G106" t="s">
        <v>74</v>
      </c>
      <c r="H106" t="s">
        <v>74</v>
      </c>
      <c r="I106" t="s">
        <v>1439</v>
      </c>
      <c r="J106" t="s">
        <v>1440</v>
      </c>
      <c r="K106" t="s">
        <v>74</v>
      </c>
      <c r="L106" t="s">
        <v>74</v>
      </c>
      <c r="M106" t="s">
        <v>77</v>
      </c>
      <c r="N106" t="s">
        <v>78</v>
      </c>
      <c r="O106" t="s">
        <v>74</v>
      </c>
      <c r="P106" t="s">
        <v>74</v>
      </c>
      <c r="Q106" t="s">
        <v>74</v>
      </c>
      <c r="R106" t="s">
        <v>74</v>
      </c>
      <c r="S106" t="s">
        <v>74</v>
      </c>
      <c r="T106" t="s">
        <v>74</v>
      </c>
      <c r="U106" t="s">
        <v>74</v>
      </c>
      <c r="V106" t="s">
        <v>74</v>
      </c>
      <c r="W106" t="s">
        <v>74</v>
      </c>
      <c r="X106" t="s">
        <v>74</v>
      </c>
      <c r="Y106" t="s">
        <v>1441</v>
      </c>
      <c r="Z106" t="s">
        <v>74</v>
      </c>
      <c r="AA106" t="s">
        <v>74</v>
      </c>
      <c r="AB106" t="s">
        <v>74</v>
      </c>
      <c r="AC106" t="s">
        <v>74</v>
      </c>
      <c r="AD106" t="s">
        <v>74</v>
      </c>
      <c r="AE106" t="s">
        <v>74</v>
      </c>
      <c r="AF106" t="s">
        <v>74</v>
      </c>
      <c r="AG106">
        <v>1</v>
      </c>
      <c r="AH106">
        <v>7</v>
      </c>
      <c r="AI106">
        <v>7</v>
      </c>
      <c r="AJ106">
        <v>0</v>
      </c>
      <c r="AK106">
        <v>0</v>
      </c>
      <c r="AL106" t="s">
        <v>152</v>
      </c>
      <c r="AM106" t="s">
        <v>153</v>
      </c>
      <c r="AN106" t="s">
        <v>662</v>
      </c>
      <c r="AO106" t="s">
        <v>1442</v>
      </c>
      <c r="AP106" t="s">
        <v>74</v>
      </c>
      <c r="AQ106" t="s">
        <v>74</v>
      </c>
      <c r="AR106" t="s">
        <v>1443</v>
      </c>
      <c r="AS106" t="s">
        <v>1444</v>
      </c>
      <c r="AT106" t="s">
        <v>1331</v>
      </c>
      <c r="AU106">
        <v>1996</v>
      </c>
      <c r="AV106">
        <v>13</v>
      </c>
      <c r="AW106">
        <v>4</v>
      </c>
      <c r="AX106" t="s">
        <v>74</v>
      </c>
      <c r="AY106" t="s">
        <v>74</v>
      </c>
      <c r="AZ106" t="s">
        <v>74</v>
      </c>
      <c r="BA106" t="s">
        <v>74</v>
      </c>
      <c r="BB106">
        <v>913</v>
      </c>
      <c r="BC106">
        <v>914</v>
      </c>
      <c r="BD106" t="s">
        <v>74</v>
      </c>
      <c r="BE106" t="s">
        <v>1445</v>
      </c>
      <c r="BF106" t="str">
        <f>HYPERLINK("http://dx.doi.org/10.1175/1520-0426(1996)013&lt;0913:R&gt;2.0.CO;2","http://dx.doi.org/10.1175/1520-0426(1996)013&lt;0913:R&gt;2.0.CO;2")</f>
        <v>http://dx.doi.org/10.1175/1520-0426(1996)013&lt;0913:R&gt;2.0.CO;2</v>
      </c>
      <c r="BG106" t="s">
        <v>74</v>
      </c>
      <c r="BH106" t="s">
        <v>74</v>
      </c>
      <c r="BI106">
        <v>2</v>
      </c>
      <c r="BJ106" t="s">
        <v>1446</v>
      </c>
      <c r="BK106" t="s">
        <v>93</v>
      </c>
      <c r="BL106" t="s">
        <v>1447</v>
      </c>
      <c r="BM106" t="s">
        <v>1448</v>
      </c>
      <c r="BN106" t="s">
        <v>74</v>
      </c>
      <c r="BO106" t="s">
        <v>272</v>
      </c>
      <c r="BP106" t="s">
        <v>74</v>
      </c>
      <c r="BQ106" t="s">
        <v>74</v>
      </c>
      <c r="BR106" t="s">
        <v>96</v>
      </c>
      <c r="BS106" t="s">
        <v>1449</v>
      </c>
      <c r="BT106" t="str">
        <f>HYPERLINK("https%3A%2F%2Fwww.webofscience.com%2Fwos%2Fwoscc%2Ffull-record%2FWOS:A1996UY96200010","View Full Record in Web of Science")</f>
        <v>View Full Record in Web of Science</v>
      </c>
    </row>
    <row r="107" spans="1:72" x14ac:dyDescent="0.15">
      <c r="A107" t="s">
        <v>72</v>
      </c>
      <c r="B107" t="s">
        <v>1450</v>
      </c>
      <c r="C107" t="s">
        <v>74</v>
      </c>
      <c r="D107" t="s">
        <v>74</v>
      </c>
      <c r="E107" t="s">
        <v>74</v>
      </c>
      <c r="F107" t="s">
        <v>1450</v>
      </c>
      <c r="G107" t="s">
        <v>74</v>
      </c>
      <c r="H107" t="s">
        <v>74</v>
      </c>
      <c r="I107" t="s">
        <v>1451</v>
      </c>
      <c r="J107" t="s">
        <v>519</v>
      </c>
      <c r="K107" t="s">
        <v>74</v>
      </c>
      <c r="L107" t="s">
        <v>74</v>
      </c>
      <c r="M107" t="s">
        <v>77</v>
      </c>
      <c r="N107" t="s">
        <v>78</v>
      </c>
      <c r="O107" t="s">
        <v>74</v>
      </c>
      <c r="P107" t="s">
        <v>74</v>
      </c>
      <c r="Q107" t="s">
        <v>74</v>
      </c>
      <c r="R107" t="s">
        <v>74</v>
      </c>
      <c r="S107" t="s">
        <v>74</v>
      </c>
      <c r="T107" t="s">
        <v>74</v>
      </c>
      <c r="U107" t="s">
        <v>1452</v>
      </c>
      <c r="V107" t="s">
        <v>1453</v>
      </c>
      <c r="W107" t="s">
        <v>1454</v>
      </c>
      <c r="X107" t="s">
        <v>1455</v>
      </c>
      <c r="Y107" t="s">
        <v>1456</v>
      </c>
      <c r="Z107" t="s">
        <v>74</v>
      </c>
      <c r="AA107" t="s">
        <v>1457</v>
      </c>
      <c r="AB107" t="s">
        <v>1458</v>
      </c>
      <c r="AC107" t="s">
        <v>74</v>
      </c>
      <c r="AD107" t="s">
        <v>74</v>
      </c>
      <c r="AE107" t="s">
        <v>74</v>
      </c>
      <c r="AF107" t="s">
        <v>74</v>
      </c>
      <c r="AG107">
        <v>21</v>
      </c>
      <c r="AH107">
        <v>2</v>
      </c>
      <c r="AI107">
        <v>2</v>
      </c>
      <c r="AJ107">
        <v>0</v>
      </c>
      <c r="AK107">
        <v>1</v>
      </c>
      <c r="AL107" t="s">
        <v>203</v>
      </c>
      <c r="AM107" t="s">
        <v>85</v>
      </c>
      <c r="AN107" t="s">
        <v>1459</v>
      </c>
      <c r="AO107" t="s">
        <v>523</v>
      </c>
      <c r="AP107" t="s">
        <v>74</v>
      </c>
      <c r="AQ107" t="s">
        <v>74</v>
      </c>
      <c r="AR107" t="s">
        <v>524</v>
      </c>
      <c r="AS107" t="s">
        <v>525</v>
      </c>
      <c r="AT107" t="s">
        <v>1331</v>
      </c>
      <c r="AU107">
        <v>1996</v>
      </c>
      <c r="AV107">
        <v>58</v>
      </c>
      <c r="AW107">
        <v>11</v>
      </c>
      <c r="AX107" t="s">
        <v>74</v>
      </c>
      <c r="AY107" t="s">
        <v>74</v>
      </c>
      <c r="AZ107" t="s">
        <v>74</v>
      </c>
      <c r="BA107" t="s">
        <v>74</v>
      </c>
      <c r="BB107">
        <v>1293</v>
      </c>
      <c r="BC107">
        <v>1307</v>
      </c>
      <c r="BD107" t="s">
        <v>74</v>
      </c>
      <c r="BE107" t="s">
        <v>1460</v>
      </c>
      <c r="BF107" t="str">
        <f>HYPERLINK("http://dx.doi.org/10.1016/0021-9169(95)00147-6","http://dx.doi.org/10.1016/0021-9169(95)00147-6")</f>
        <v>http://dx.doi.org/10.1016/0021-9169(95)00147-6</v>
      </c>
      <c r="BG107" t="s">
        <v>74</v>
      </c>
      <c r="BH107" t="s">
        <v>74</v>
      </c>
      <c r="BI107">
        <v>15</v>
      </c>
      <c r="BJ107" t="s">
        <v>159</v>
      </c>
      <c r="BK107" t="s">
        <v>93</v>
      </c>
      <c r="BL107" t="s">
        <v>159</v>
      </c>
      <c r="BM107" t="s">
        <v>1461</v>
      </c>
      <c r="BN107" t="s">
        <v>74</v>
      </c>
      <c r="BO107" t="s">
        <v>74</v>
      </c>
      <c r="BP107" t="s">
        <v>74</v>
      </c>
      <c r="BQ107" t="s">
        <v>74</v>
      </c>
      <c r="BR107" t="s">
        <v>96</v>
      </c>
      <c r="BS107" t="s">
        <v>1462</v>
      </c>
      <c r="BT107" t="str">
        <f>HYPERLINK("https%3A%2F%2Fwww.webofscience.com%2Fwos%2Fwoscc%2Ffull-record%2FWOS:A1996UN09500009","View Full Record in Web of Science")</f>
        <v>View Full Record in Web of Science</v>
      </c>
    </row>
    <row r="108" spans="1:72" x14ac:dyDescent="0.15">
      <c r="A108" t="s">
        <v>72</v>
      </c>
      <c r="B108" t="s">
        <v>1463</v>
      </c>
      <c r="C108" t="s">
        <v>74</v>
      </c>
      <c r="D108" t="s">
        <v>74</v>
      </c>
      <c r="E108" t="s">
        <v>74</v>
      </c>
      <c r="F108" t="s">
        <v>1463</v>
      </c>
      <c r="G108" t="s">
        <v>74</v>
      </c>
      <c r="H108" t="s">
        <v>74</v>
      </c>
      <c r="I108" t="s">
        <v>1464</v>
      </c>
      <c r="J108" t="s">
        <v>519</v>
      </c>
      <c r="K108" t="s">
        <v>74</v>
      </c>
      <c r="L108" t="s">
        <v>74</v>
      </c>
      <c r="M108" t="s">
        <v>77</v>
      </c>
      <c r="N108" t="s">
        <v>78</v>
      </c>
      <c r="O108" t="s">
        <v>74</v>
      </c>
      <c r="P108" t="s">
        <v>74</v>
      </c>
      <c r="Q108" t="s">
        <v>74</v>
      </c>
      <c r="R108" t="s">
        <v>74</v>
      </c>
      <c r="S108" t="s">
        <v>74</v>
      </c>
      <c r="T108" t="s">
        <v>74</v>
      </c>
      <c r="U108" t="s">
        <v>1465</v>
      </c>
      <c r="V108" t="s">
        <v>1466</v>
      </c>
      <c r="W108" t="s">
        <v>1467</v>
      </c>
      <c r="X108" t="s">
        <v>598</v>
      </c>
      <c r="Y108" t="s">
        <v>1468</v>
      </c>
      <c r="Z108" t="s">
        <v>74</v>
      </c>
      <c r="AA108" t="s">
        <v>1469</v>
      </c>
      <c r="AB108" t="s">
        <v>1470</v>
      </c>
      <c r="AC108" t="s">
        <v>74</v>
      </c>
      <c r="AD108" t="s">
        <v>74</v>
      </c>
      <c r="AE108" t="s">
        <v>74</v>
      </c>
      <c r="AF108" t="s">
        <v>74</v>
      </c>
      <c r="AG108">
        <v>15</v>
      </c>
      <c r="AH108">
        <v>7</v>
      </c>
      <c r="AI108">
        <v>7</v>
      </c>
      <c r="AJ108">
        <v>0</v>
      </c>
      <c r="AK108">
        <v>0</v>
      </c>
      <c r="AL108" t="s">
        <v>203</v>
      </c>
      <c r="AM108" t="s">
        <v>85</v>
      </c>
      <c r="AN108" t="s">
        <v>204</v>
      </c>
      <c r="AO108" t="s">
        <v>523</v>
      </c>
      <c r="AP108" t="s">
        <v>74</v>
      </c>
      <c r="AQ108" t="s">
        <v>74</v>
      </c>
      <c r="AR108" t="s">
        <v>524</v>
      </c>
      <c r="AS108" t="s">
        <v>525</v>
      </c>
      <c r="AT108" t="s">
        <v>1331</v>
      </c>
      <c r="AU108">
        <v>1996</v>
      </c>
      <c r="AV108">
        <v>58</v>
      </c>
      <c r="AW108">
        <v>12</v>
      </c>
      <c r="AX108" t="s">
        <v>74</v>
      </c>
      <c r="AY108" t="s">
        <v>74</v>
      </c>
      <c r="AZ108" t="s">
        <v>74</v>
      </c>
      <c r="BA108" t="s">
        <v>74</v>
      </c>
      <c r="BB108">
        <v>1337</v>
      </c>
      <c r="BC108">
        <v>1344</v>
      </c>
      <c r="BD108" t="s">
        <v>74</v>
      </c>
      <c r="BE108" t="s">
        <v>1471</v>
      </c>
      <c r="BF108" t="str">
        <f>HYPERLINK("http://dx.doi.org/10.1016/0021-9169(95)00168-9","http://dx.doi.org/10.1016/0021-9169(95)00168-9")</f>
        <v>http://dx.doi.org/10.1016/0021-9169(95)00168-9</v>
      </c>
      <c r="BG108" t="s">
        <v>74</v>
      </c>
      <c r="BH108" t="s">
        <v>74</v>
      </c>
      <c r="BI108">
        <v>8</v>
      </c>
      <c r="BJ108" t="s">
        <v>159</v>
      </c>
      <c r="BK108" t="s">
        <v>93</v>
      </c>
      <c r="BL108" t="s">
        <v>159</v>
      </c>
      <c r="BM108" t="s">
        <v>1472</v>
      </c>
      <c r="BN108" t="s">
        <v>74</v>
      </c>
      <c r="BO108" t="s">
        <v>74</v>
      </c>
      <c r="BP108" t="s">
        <v>74</v>
      </c>
      <c r="BQ108" t="s">
        <v>74</v>
      </c>
      <c r="BR108" t="s">
        <v>96</v>
      </c>
      <c r="BS108" t="s">
        <v>1473</v>
      </c>
      <c r="BT108" t="str">
        <f>HYPERLINK("https%3A%2F%2Fwww.webofscience.com%2Fwos%2Fwoscc%2Ffull-record%2FWOS:A1996UN26700005","View Full Record in Web of Science")</f>
        <v>View Full Record in Web of Science</v>
      </c>
    </row>
    <row r="109" spans="1:72" x14ac:dyDescent="0.15">
      <c r="A109" t="s">
        <v>72</v>
      </c>
      <c r="B109" t="s">
        <v>1474</v>
      </c>
      <c r="C109" t="s">
        <v>74</v>
      </c>
      <c r="D109" t="s">
        <v>74</v>
      </c>
      <c r="E109" t="s">
        <v>74</v>
      </c>
      <c r="F109" t="s">
        <v>1474</v>
      </c>
      <c r="G109" t="s">
        <v>74</v>
      </c>
      <c r="H109" t="s">
        <v>74</v>
      </c>
      <c r="I109" t="s">
        <v>1475</v>
      </c>
      <c r="J109" t="s">
        <v>1476</v>
      </c>
      <c r="K109" t="s">
        <v>74</v>
      </c>
      <c r="L109" t="s">
        <v>74</v>
      </c>
      <c r="M109" t="s">
        <v>77</v>
      </c>
      <c r="N109" t="s">
        <v>78</v>
      </c>
      <c r="O109" t="s">
        <v>74</v>
      </c>
      <c r="P109" t="s">
        <v>74</v>
      </c>
      <c r="Q109" t="s">
        <v>74</v>
      </c>
      <c r="R109" t="s">
        <v>74</v>
      </c>
      <c r="S109" t="s">
        <v>74</v>
      </c>
      <c r="T109" t="s">
        <v>74</v>
      </c>
      <c r="U109" t="s">
        <v>1477</v>
      </c>
      <c r="V109" t="s">
        <v>1478</v>
      </c>
      <c r="W109" t="s">
        <v>1479</v>
      </c>
      <c r="X109" t="s">
        <v>1480</v>
      </c>
      <c r="Y109" t="s">
        <v>1481</v>
      </c>
      <c r="Z109" t="s">
        <v>74</v>
      </c>
      <c r="AA109" t="s">
        <v>74</v>
      </c>
      <c r="AB109" t="s">
        <v>74</v>
      </c>
      <c r="AC109" t="s">
        <v>74</v>
      </c>
      <c r="AD109" t="s">
        <v>74</v>
      </c>
      <c r="AE109" t="s">
        <v>74</v>
      </c>
      <c r="AF109" t="s">
        <v>74</v>
      </c>
      <c r="AG109">
        <v>42</v>
      </c>
      <c r="AH109">
        <v>119</v>
      </c>
      <c r="AI109">
        <v>142</v>
      </c>
      <c r="AJ109">
        <v>0</v>
      </c>
      <c r="AK109">
        <v>15</v>
      </c>
      <c r="AL109" t="s">
        <v>1482</v>
      </c>
      <c r="AM109" t="s">
        <v>186</v>
      </c>
      <c r="AN109" t="s">
        <v>1483</v>
      </c>
      <c r="AO109" t="s">
        <v>1484</v>
      </c>
      <c r="AP109" t="s">
        <v>74</v>
      </c>
      <c r="AQ109" t="s">
        <v>74</v>
      </c>
      <c r="AR109" t="s">
        <v>1485</v>
      </c>
      <c r="AS109" t="s">
        <v>1486</v>
      </c>
      <c r="AT109" t="s">
        <v>1331</v>
      </c>
      <c r="AU109">
        <v>1996</v>
      </c>
      <c r="AV109">
        <v>168</v>
      </c>
      <c r="AW109">
        <v>2</v>
      </c>
      <c r="AX109" t="s">
        <v>74</v>
      </c>
      <c r="AY109" t="s">
        <v>74</v>
      </c>
      <c r="AZ109" t="s">
        <v>74</v>
      </c>
      <c r="BA109" t="s">
        <v>74</v>
      </c>
      <c r="BB109">
        <v>305</v>
      </c>
      <c r="BC109">
        <v>313</v>
      </c>
      <c r="BD109" t="s">
        <v>74</v>
      </c>
      <c r="BE109" t="s">
        <v>1487</v>
      </c>
      <c r="BF109" t="str">
        <f>HYPERLINK("http://dx.doi.org/10.1002/(SICI)1097-4652(199608)168:2&lt;305::AID-JCP9&gt;3.0.CO;2-T","http://dx.doi.org/10.1002/(SICI)1097-4652(199608)168:2&lt;305::AID-JCP9&gt;3.0.CO;2-T")</f>
        <v>http://dx.doi.org/10.1002/(SICI)1097-4652(199608)168:2&lt;305::AID-JCP9&gt;3.0.CO;2-T</v>
      </c>
      <c r="BG109" t="s">
        <v>74</v>
      </c>
      <c r="BH109" t="s">
        <v>74</v>
      </c>
      <c r="BI109">
        <v>9</v>
      </c>
      <c r="BJ109" t="s">
        <v>1488</v>
      </c>
      <c r="BK109" t="s">
        <v>93</v>
      </c>
      <c r="BL109" t="s">
        <v>1488</v>
      </c>
      <c r="BM109" t="s">
        <v>1489</v>
      </c>
      <c r="BN109">
        <v>8707866</v>
      </c>
      <c r="BO109" t="s">
        <v>74</v>
      </c>
      <c r="BP109" t="s">
        <v>74</v>
      </c>
      <c r="BQ109" t="s">
        <v>74</v>
      </c>
      <c r="BR109" t="s">
        <v>96</v>
      </c>
      <c r="BS109" t="s">
        <v>1490</v>
      </c>
      <c r="BT109" t="str">
        <f>HYPERLINK("https%3A%2F%2Fwww.webofscience.com%2Fwos%2Fwoscc%2Ffull-record%2FWOS:A1996VA30800009","View Full Record in Web of Science")</f>
        <v>View Full Record in Web of Science</v>
      </c>
    </row>
    <row r="110" spans="1:72" x14ac:dyDescent="0.15">
      <c r="A110" t="s">
        <v>72</v>
      </c>
      <c r="B110" t="s">
        <v>1491</v>
      </c>
      <c r="C110" t="s">
        <v>74</v>
      </c>
      <c r="D110" t="s">
        <v>74</v>
      </c>
      <c r="E110" t="s">
        <v>74</v>
      </c>
      <c r="F110" t="s">
        <v>1491</v>
      </c>
      <c r="G110" t="s">
        <v>74</v>
      </c>
      <c r="H110" t="s">
        <v>74</v>
      </c>
      <c r="I110" t="s">
        <v>1492</v>
      </c>
      <c r="J110" t="s">
        <v>1493</v>
      </c>
      <c r="K110" t="s">
        <v>74</v>
      </c>
      <c r="L110" t="s">
        <v>74</v>
      </c>
      <c r="M110" t="s">
        <v>77</v>
      </c>
      <c r="N110" t="s">
        <v>78</v>
      </c>
      <c r="O110" t="s">
        <v>74</v>
      </c>
      <c r="P110" t="s">
        <v>74</v>
      </c>
      <c r="Q110" t="s">
        <v>74</v>
      </c>
      <c r="R110" t="s">
        <v>74</v>
      </c>
      <c r="S110" t="s">
        <v>74</v>
      </c>
      <c r="T110" t="s">
        <v>74</v>
      </c>
      <c r="U110" t="s">
        <v>1494</v>
      </c>
      <c r="V110" t="s">
        <v>1495</v>
      </c>
      <c r="W110" t="s">
        <v>1496</v>
      </c>
      <c r="X110" t="s">
        <v>1497</v>
      </c>
      <c r="Y110" t="s">
        <v>1498</v>
      </c>
      <c r="Z110" t="s">
        <v>74</v>
      </c>
      <c r="AA110" t="s">
        <v>1499</v>
      </c>
      <c r="AB110" t="s">
        <v>1500</v>
      </c>
      <c r="AC110" t="s">
        <v>74</v>
      </c>
      <c r="AD110" t="s">
        <v>74</v>
      </c>
      <c r="AE110" t="s">
        <v>74</v>
      </c>
      <c r="AF110" t="s">
        <v>74</v>
      </c>
      <c r="AG110">
        <v>39</v>
      </c>
      <c r="AH110">
        <v>6</v>
      </c>
      <c r="AI110">
        <v>7</v>
      </c>
      <c r="AJ110">
        <v>0</v>
      </c>
      <c r="AK110">
        <v>2</v>
      </c>
      <c r="AL110" t="s">
        <v>946</v>
      </c>
      <c r="AM110" t="s">
        <v>312</v>
      </c>
      <c r="AN110" t="s">
        <v>1017</v>
      </c>
      <c r="AO110" t="s">
        <v>1501</v>
      </c>
      <c r="AP110" t="s">
        <v>1502</v>
      </c>
      <c r="AQ110" t="s">
        <v>74</v>
      </c>
      <c r="AR110" t="s">
        <v>1503</v>
      </c>
      <c r="AS110" t="s">
        <v>1504</v>
      </c>
      <c r="AT110" t="s">
        <v>1426</v>
      </c>
      <c r="AU110">
        <v>1996</v>
      </c>
      <c r="AV110">
        <v>101</v>
      </c>
      <c r="AW110" t="s">
        <v>1505</v>
      </c>
      <c r="AX110" t="s">
        <v>74</v>
      </c>
      <c r="AY110" t="s">
        <v>74</v>
      </c>
      <c r="AZ110" t="s">
        <v>74</v>
      </c>
      <c r="BA110" t="s">
        <v>74</v>
      </c>
      <c r="BB110">
        <v>17355</v>
      </c>
      <c r="BC110">
        <v>17363</v>
      </c>
      <c r="BD110" t="s">
        <v>74</v>
      </c>
      <c r="BE110" t="s">
        <v>1506</v>
      </c>
      <c r="BF110" t="str">
        <f>HYPERLINK("http://dx.doi.org/10.1029/96JA00400","http://dx.doi.org/10.1029/96JA00400")</f>
        <v>http://dx.doi.org/10.1029/96JA00400</v>
      </c>
      <c r="BG110" t="s">
        <v>74</v>
      </c>
      <c r="BH110" t="s">
        <v>74</v>
      </c>
      <c r="BI110">
        <v>9</v>
      </c>
      <c r="BJ110" t="s">
        <v>936</v>
      </c>
      <c r="BK110" t="s">
        <v>93</v>
      </c>
      <c r="BL110" t="s">
        <v>936</v>
      </c>
      <c r="BM110" t="s">
        <v>1507</v>
      </c>
      <c r="BN110" t="s">
        <v>74</v>
      </c>
      <c r="BO110" t="s">
        <v>74</v>
      </c>
      <c r="BP110" t="s">
        <v>74</v>
      </c>
      <c r="BQ110" t="s">
        <v>74</v>
      </c>
      <c r="BR110" t="s">
        <v>96</v>
      </c>
      <c r="BS110" t="s">
        <v>1508</v>
      </c>
      <c r="BT110" t="str">
        <f>HYPERLINK("https%3A%2F%2Fwww.webofscience.com%2Fwos%2Fwoscc%2Ffull-record%2FWOS:A1996VB70000026","View Full Record in Web of Science")</f>
        <v>View Full Record in Web of Science</v>
      </c>
    </row>
    <row r="111" spans="1:72" x14ac:dyDescent="0.15">
      <c r="A111" t="s">
        <v>72</v>
      </c>
      <c r="B111" t="s">
        <v>1509</v>
      </c>
      <c r="C111" t="s">
        <v>74</v>
      </c>
      <c r="D111" t="s">
        <v>74</v>
      </c>
      <c r="E111" t="s">
        <v>74</v>
      </c>
      <c r="F111" t="s">
        <v>1509</v>
      </c>
      <c r="G111" t="s">
        <v>74</v>
      </c>
      <c r="H111" t="s">
        <v>74</v>
      </c>
      <c r="I111" t="s">
        <v>1510</v>
      </c>
      <c r="J111" t="s">
        <v>1511</v>
      </c>
      <c r="K111" t="s">
        <v>74</v>
      </c>
      <c r="L111" t="s">
        <v>74</v>
      </c>
      <c r="M111" t="s">
        <v>77</v>
      </c>
      <c r="N111" t="s">
        <v>78</v>
      </c>
      <c r="O111" t="s">
        <v>74</v>
      </c>
      <c r="P111" t="s">
        <v>74</v>
      </c>
      <c r="Q111" t="s">
        <v>74</v>
      </c>
      <c r="R111" t="s">
        <v>74</v>
      </c>
      <c r="S111" t="s">
        <v>74</v>
      </c>
      <c r="T111" t="s">
        <v>74</v>
      </c>
      <c r="U111" t="s">
        <v>1512</v>
      </c>
      <c r="V111" t="s">
        <v>1513</v>
      </c>
      <c r="W111" t="s">
        <v>74</v>
      </c>
      <c r="X111" t="s">
        <v>74</v>
      </c>
      <c r="Y111" t="s">
        <v>1514</v>
      </c>
      <c r="Z111" t="s">
        <v>74</v>
      </c>
      <c r="AA111" t="s">
        <v>74</v>
      </c>
      <c r="AB111" t="s">
        <v>74</v>
      </c>
      <c r="AC111" t="s">
        <v>74</v>
      </c>
      <c r="AD111" t="s">
        <v>74</v>
      </c>
      <c r="AE111" t="s">
        <v>74</v>
      </c>
      <c r="AF111" t="s">
        <v>74</v>
      </c>
      <c r="AG111">
        <v>25</v>
      </c>
      <c r="AH111">
        <v>24</v>
      </c>
      <c r="AI111">
        <v>24</v>
      </c>
      <c r="AJ111">
        <v>0</v>
      </c>
      <c r="AK111">
        <v>1</v>
      </c>
      <c r="AL111" t="s">
        <v>1515</v>
      </c>
      <c r="AM111" t="s">
        <v>85</v>
      </c>
      <c r="AN111" t="s">
        <v>1516</v>
      </c>
      <c r="AO111" t="s">
        <v>1517</v>
      </c>
      <c r="AP111" t="s">
        <v>74</v>
      </c>
      <c r="AQ111" t="s">
        <v>74</v>
      </c>
      <c r="AR111" t="s">
        <v>1518</v>
      </c>
      <c r="AS111" t="s">
        <v>1519</v>
      </c>
      <c r="AT111" t="s">
        <v>1331</v>
      </c>
      <c r="AU111">
        <v>1996</v>
      </c>
      <c r="AV111">
        <v>62</v>
      </c>
      <c r="AW111" t="s">
        <v>74</v>
      </c>
      <c r="AX111">
        <v>3</v>
      </c>
      <c r="AY111" t="s">
        <v>74</v>
      </c>
      <c r="AZ111" t="s">
        <v>74</v>
      </c>
      <c r="BA111" t="s">
        <v>74</v>
      </c>
      <c r="BB111">
        <v>281</v>
      </c>
      <c r="BC111">
        <v>287</v>
      </c>
      <c r="BD111" t="s">
        <v>74</v>
      </c>
      <c r="BE111" t="s">
        <v>1520</v>
      </c>
      <c r="BF111" t="str">
        <f>HYPERLINK("http://dx.doi.org/10.1093/mollus/62.3.281","http://dx.doi.org/10.1093/mollus/62.3.281")</f>
        <v>http://dx.doi.org/10.1093/mollus/62.3.281</v>
      </c>
      <c r="BG111" t="s">
        <v>74</v>
      </c>
      <c r="BH111" t="s">
        <v>74</v>
      </c>
      <c r="BI111">
        <v>7</v>
      </c>
      <c r="BJ111" t="s">
        <v>1521</v>
      </c>
      <c r="BK111" t="s">
        <v>93</v>
      </c>
      <c r="BL111" t="s">
        <v>1521</v>
      </c>
      <c r="BM111" t="s">
        <v>1522</v>
      </c>
      <c r="BN111" t="s">
        <v>74</v>
      </c>
      <c r="BO111" t="s">
        <v>161</v>
      </c>
      <c r="BP111" t="s">
        <v>74</v>
      </c>
      <c r="BQ111" t="s">
        <v>74</v>
      </c>
      <c r="BR111" t="s">
        <v>96</v>
      </c>
      <c r="BS111" t="s">
        <v>1523</v>
      </c>
      <c r="BT111" t="str">
        <f>HYPERLINK("https%3A%2F%2Fwww.webofscience.com%2Fwos%2Fwoscc%2Ffull-record%2FWOS:A1996VJ75600003","View Full Record in Web of Science")</f>
        <v>View Full Record in Web of Science</v>
      </c>
    </row>
    <row r="112" spans="1:72" x14ac:dyDescent="0.15">
      <c r="A112" t="s">
        <v>72</v>
      </c>
      <c r="B112" t="s">
        <v>1524</v>
      </c>
      <c r="C112" t="s">
        <v>74</v>
      </c>
      <c r="D112" t="s">
        <v>74</v>
      </c>
      <c r="E112" t="s">
        <v>74</v>
      </c>
      <c r="F112" t="s">
        <v>1524</v>
      </c>
      <c r="G112" t="s">
        <v>74</v>
      </c>
      <c r="H112" t="s">
        <v>74</v>
      </c>
      <c r="I112" t="s">
        <v>1525</v>
      </c>
      <c r="J112" t="s">
        <v>1511</v>
      </c>
      <c r="K112" t="s">
        <v>74</v>
      </c>
      <c r="L112" t="s">
        <v>74</v>
      </c>
      <c r="M112" t="s">
        <v>77</v>
      </c>
      <c r="N112" t="s">
        <v>78</v>
      </c>
      <c r="O112" t="s">
        <v>74</v>
      </c>
      <c r="P112" t="s">
        <v>74</v>
      </c>
      <c r="Q112" t="s">
        <v>74</v>
      </c>
      <c r="R112" t="s">
        <v>74</v>
      </c>
      <c r="S112" t="s">
        <v>74</v>
      </c>
      <c r="T112" t="s">
        <v>74</v>
      </c>
      <c r="U112" t="s">
        <v>1526</v>
      </c>
      <c r="V112" t="s">
        <v>1527</v>
      </c>
      <c r="W112" t="s">
        <v>1528</v>
      </c>
      <c r="X112" t="s">
        <v>1529</v>
      </c>
      <c r="Y112" t="s">
        <v>1530</v>
      </c>
      <c r="Z112" t="s">
        <v>74</v>
      </c>
      <c r="AA112" t="s">
        <v>74</v>
      </c>
      <c r="AB112" t="s">
        <v>1531</v>
      </c>
      <c r="AC112" t="s">
        <v>74</v>
      </c>
      <c r="AD112" t="s">
        <v>74</v>
      </c>
      <c r="AE112" t="s">
        <v>74</v>
      </c>
      <c r="AF112" t="s">
        <v>74</v>
      </c>
      <c r="AG112">
        <v>56</v>
      </c>
      <c r="AH112">
        <v>17</v>
      </c>
      <c r="AI112">
        <v>20</v>
      </c>
      <c r="AJ112">
        <v>0</v>
      </c>
      <c r="AK112">
        <v>5</v>
      </c>
      <c r="AL112" t="s">
        <v>1532</v>
      </c>
      <c r="AM112" t="s">
        <v>85</v>
      </c>
      <c r="AN112" t="s">
        <v>1533</v>
      </c>
      <c r="AO112" t="s">
        <v>1517</v>
      </c>
      <c r="AP112" t="s">
        <v>74</v>
      </c>
      <c r="AQ112" t="s">
        <v>74</v>
      </c>
      <c r="AR112" t="s">
        <v>1518</v>
      </c>
      <c r="AS112" t="s">
        <v>1519</v>
      </c>
      <c r="AT112" t="s">
        <v>1331</v>
      </c>
      <c r="AU112">
        <v>1996</v>
      </c>
      <c r="AV112">
        <v>62</v>
      </c>
      <c r="AW112" t="s">
        <v>74</v>
      </c>
      <c r="AX112">
        <v>3</v>
      </c>
      <c r="AY112" t="s">
        <v>74</v>
      </c>
      <c r="AZ112" t="s">
        <v>74</v>
      </c>
      <c r="BA112" t="s">
        <v>74</v>
      </c>
      <c r="BB112">
        <v>315</v>
      </c>
      <c r="BC112">
        <v>325</v>
      </c>
      <c r="BD112" t="s">
        <v>74</v>
      </c>
      <c r="BE112" t="s">
        <v>1534</v>
      </c>
      <c r="BF112" t="str">
        <f>HYPERLINK("http://dx.doi.org/10.1093/mollus/62.3.315","http://dx.doi.org/10.1093/mollus/62.3.315")</f>
        <v>http://dx.doi.org/10.1093/mollus/62.3.315</v>
      </c>
      <c r="BG112" t="s">
        <v>74</v>
      </c>
      <c r="BH112" t="s">
        <v>74</v>
      </c>
      <c r="BI112">
        <v>11</v>
      </c>
      <c r="BJ112" t="s">
        <v>1521</v>
      </c>
      <c r="BK112" t="s">
        <v>93</v>
      </c>
      <c r="BL112" t="s">
        <v>1521</v>
      </c>
      <c r="BM112" t="s">
        <v>1522</v>
      </c>
      <c r="BN112" t="s">
        <v>74</v>
      </c>
      <c r="BO112" t="s">
        <v>161</v>
      </c>
      <c r="BP112" t="s">
        <v>74</v>
      </c>
      <c r="BQ112" t="s">
        <v>74</v>
      </c>
      <c r="BR112" t="s">
        <v>96</v>
      </c>
      <c r="BS112" t="s">
        <v>1535</v>
      </c>
      <c r="BT112" t="str">
        <f>HYPERLINK("https%3A%2F%2Fwww.webofscience.com%2Fwos%2Fwoscc%2Ffull-record%2FWOS:A1996VJ75600006","View Full Record in Web of Science")</f>
        <v>View Full Record in Web of Science</v>
      </c>
    </row>
    <row r="113" spans="1:72" x14ac:dyDescent="0.15">
      <c r="A113" t="s">
        <v>72</v>
      </c>
      <c r="B113" t="s">
        <v>1536</v>
      </c>
      <c r="C113" t="s">
        <v>74</v>
      </c>
      <c r="D113" t="s">
        <v>74</v>
      </c>
      <c r="E113" t="s">
        <v>74</v>
      </c>
      <c r="F113" t="s">
        <v>1536</v>
      </c>
      <c r="G113" t="s">
        <v>74</v>
      </c>
      <c r="H113" t="s">
        <v>74</v>
      </c>
      <c r="I113" t="s">
        <v>1537</v>
      </c>
      <c r="J113" t="s">
        <v>1538</v>
      </c>
      <c r="K113" t="s">
        <v>74</v>
      </c>
      <c r="L113" t="s">
        <v>74</v>
      </c>
      <c r="M113" t="s">
        <v>77</v>
      </c>
      <c r="N113" t="s">
        <v>78</v>
      </c>
      <c r="O113" t="s">
        <v>74</v>
      </c>
      <c r="P113" t="s">
        <v>74</v>
      </c>
      <c r="Q113" t="s">
        <v>74</v>
      </c>
      <c r="R113" t="s">
        <v>74</v>
      </c>
      <c r="S113" t="s">
        <v>74</v>
      </c>
      <c r="T113" t="s">
        <v>1539</v>
      </c>
      <c r="U113" t="s">
        <v>1540</v>
      </c>
      <c r="V113" t="s">
        <v>1541</v>
      </c>
      <c r="W113" t="s">
        <v>74</v>
      </c>
      <c r="X113" t="s">
        <v>74</v>
      </c>
      <c r="Y113" t="s">
        <v>1542</v>
      </c>
      <c r="Z113" t="s">
        <v>74</v>
      </c>
      <c r="AA113" t="s">
        <v>74</v>
      </c>
      <c r="AB113" t="s">
        <v>74</v>
      </c>
      <c r="AC113" t="s">
        <v>74</v>
      </c>
      <c r="AD113" t="s">
        <v>74</v>
      </c>
      <c r="AE113" t="s">
        <v>74</v>
      </c>
      <c r="AF113" t="s">
        <v>74</v>
      </c>
      <c r="AG113">
        <v>91</v>
      </c>
      <c r="AH113">
        <v>49</v>
      </c>
      <c r="AI113">
        <v>54</v>
      </c>
      <c r="AJ113">
        <v>1</v>
      </c>
      <c r="AK113">
        <v>22</v>
      </c>
      <c r="AL113" t="s">
        <v>884</v>
      </c>
      <c r="AM113" t="s">
        <v>885</v>
      </c>
      <c r="AN113" t="s">
        <v>886</v>
      </c>
      <c r="AO113" t="s">
        <v>1543</v>
      </c>
      <c r="AP113" t="s">
        <v>74</v>
      </c>
      <c r="AQ113" t="s">
        <v>74</v>
      </c>
      <c r="AR113" t="s">
        <v>1544</v>
      </c>
      <c r="AS113" t="s">
        <v>1545</v>
      </c>
      <c r="AT113" t="s">
        <v>1331</v>
      </c>
      <c r="AU113">
        <v>1996</v>
      </c>
      <c r="AV113">
        <v>32</v>
      </c>
      <c r="AW113">
        <v>4</v>
      </c>
      <c r="AX113" t="s">
        <v>74</v>
      </c>
      <c r="AY113" t="s">
        <v>74</v>
      </c>
      <c r="AZ113" t="s">
        <v>74</v>
      </c>
      <c r="BA113" t="s">
        <v>74</v>
      </c>
      <c r="BB113">
        <v>525</v>
      </c>
      <c r="BC113">
        <v>535</v>
      </c>
      <c r="BD113" t="s">
        <v>74</v>
      </c>
      <c r="BE113" t="s">
        <v>1546</v>
      </c>
      <c r="BF113" t="str">
        <f>HYPERLINK("http://dx.doi.org/10.1111/j.0022-3646.1996.00525.x","http://dx.doi.org/10.1111/j.0022-3646.1996.00525.x")</f>
        <v>http://dx.doi.org/10.1111/j.0022-3646.1996.00525.x</v>
      </c>
      <c r="BG113" t="s">
        <v>74</v>
      </c>
      <c r="BH113" t="s">
        <v>74</v>
      </c>
      <c r="BI113">
        <v>11</v>
      </c>
      <c r="BJ113" t="s">
        <v>140</v>
      </c>
      <c r="BK113" t="s">
        <v>93</v>
      </c>
      <c r="BL113" t="s">
        <v>140</v>
      </c>
      <c r="BM113" t="s">
        <v>1547</v>
      </c>
      <c r="BN113" t="s">
        <v>74</v>
      </c>
      <c r="BO113" t="s">
        <v>74</v>
      </c>
      <c r="BP113" t="s">
        <v>74</v>
      </c>
      <c r="BQ113" t="s">
        <v>74</v>
      </c>
      <c r="BR113" t="s">
        <v>96</v>
      </c>
      <c r="BS113" t="s">
        <v>1548</v>
      </c>
      <c r="BT113" t="str">
        <f>HYPERLINK("https%3A%2F%2Fwww.webofscience.com%2Fwos%2Fwoscc%2Ffull-record%2FWOS:A1996VD56800004","View Full Record in Web of Science")</f>
        <v>View Full Record in Web of Science</v>
      </c>
    </row>
    <row r="114" spans="1:72" x14ac:dyDescent="0.15">
      <c r="A114" t="s">
        <v>72</v>
      </c>
      <c r="B114" t="s">
        <v>1549</v>
      </c>
      <c r="C114" t="s">
        <v>74</v>
      </c>
      <c r="D114" t="s">
        <v>74</v>
      </c>
      <c r="E114" t="s">
        <v>74</v>
      </c>
      <c r="F114" t="s">
        <v>1549</v>
      </c>
      <c r="G114" t="s">
        <v>74</v>
      </c>
      <c r="H114" t="s">
        <v>74</v>
      </c>
      <c r="I114" t="s">
        <v>1550</v>
      </c>
      <c r="J114" t="s">
        <v>1551</v>
      </c>
      <c r="K114" t="s">
        <v>74</v>
      </c>
      <c r="L114" t="s">
        <v>74</v>
      </c>
      <c r="M114" t="s">
        <v>77</v>
      </c>
      <c r="N114" t="s">
        <v>78</v>
      </c>
      <c r="O114" t="s">
        <v>74</v>
      </c>
      <c r="P114" t="s">
        <v>74</v>
      </c>
      <c r="Q114" t="s">
        <v>74</v>
      </c>
      <c r="R114" t="s">
        <v>74</v>
      </c>
      <c r="S114" t="s">
        <v>74</v>
      </c>
      <c r="T114" t="s">
        <v>74</v>
      </c>
      <c r="U114" t="s">
        <v>1552</v>
      </c>
      <c r="V114" t="s">
        <v>1553</v>
      </c>
      <c r="W114" t="s">
        <v>1554</v>
      </c>
      <c r="X114" t="s">
        <v>1555</v>
      </c>
      <c r="Y114" t="s">
        <v>1556</v>
      </c>
      <c r="Z114" t="s">
        <v>74</v>
      </c>
      <c r="AA114" t="s">
        <v>74</v>
      </c>
      <c r="AB114" t="s">
        <v>74</v>
      </c>
      <c r="AC114" t="s">
        <v>74</v>
      </c>
      <c r="AD114" t="s">
        <v>74</v>
      </c>
      <c r="AE114" t="s">
        <v>74</v>
      </c>
      <c r="AF114" t="s">
        <v>74</v>
      </c>
      <c r="AG114">
        <v>72</v>
      </c>
      <c r="AH114">
        <v>52</v>
      </c>
      <c r="AI114">
        <v>54</v>
      </c>
      <c r="AJ114">
        <v>0</v>
      </c>
      <c r="AK114">
        <v>26</v>
      </c>
      <c r="AL114" t="s">
        <v>311</v>
      </c>
      <c r="AM114" t="s">
        <v>312</v>
      </c>
      <c r="AN114" t="s">
        <v>1051</v>
      </c>
      <c r="AO114" t="s">
        <v>1557</v>
      </c>
      <c r="AP114" t="s">
        <v>74</v>
      </c>
      <c r="AQ114" t="s">
        <v>74</v>
      </c>
      <c r="AR114" t="s">
        <v>1558</v>
      </c>
      <c r="AS114" t="s">
        <v>1559</v>
      </c>
      <c r="AT114" t="s">
        <v>1426</v>
      </c>
      <c r="AU114">
        <v>1996</v>
      </c>
      <c r="AV114">
        <v>100</v>
      </c>
      <c r="AW114">
        <v>31</v>
      </c>
      <c r="AX114" t="s">
        <v>74</v>
      </c>
      <c r="AY114" t="s">
        <v>74</v>
      </c>
      <c r="AZ114" t="s">
        <v>74</v>
      </c>
      <c r="BA114" t="s">
        <v>74</v>
      </c>
      <c r="BB114">
        <v>12888</v>
      </c>
      <c r="BC114">
        <v>12896</v>
      </c>
      <c r="BD114" t="s">
        <v>74</v>
      </c>
      <c r="BE114" t="s">
        <v>1560</v>
      </c>
      <c r="BF114" t="str">
        <f>HYPERLINK("http://dx.doi.org/10.1021/jp960146d","http://dx.doi.org/10.1021/jp960146d")</f>
        <v>http://dx.doi.org/10.1021/jp960146d</v>
      </c>
      <c r="BG114" t="s">
        <v>74</v>
      </c>
      <c r="BH114" t="s">
        <v>74</v>
      </c>
      <c r="BI114">
        <v>9</v>
      </c>
      <c r="BJ114" t="s">
        <v>1561</v>
      </c>
      <c r="BK114" t="s">
        <v>93</v>
      </c>
      <c r="BL114" t="s">
        <v>926</v>
      </c>
      <c r="BM114" t="s">
        <v>1562</v>
      </c>
      <c r="BN114" t="s">
        <v>74</v>
      </c>
      <c r="BO114" t="s">
        <v>74</v>
      </c>
      <c r="BP114" t="s">
        <v>74</v>
      </c>
      <c r="BQ114" t="s">
        <v>74</v>
      </c>
      <c r="BR114" t="s">
        <v>96</v>
      </c>
      <c r="BS114" t="s">
        <v>1563</v>
      </c>
      <c r="BT114" t="str">
        <f>HYPERLINK("https%3A%2F%2Fwww.webofscience.com%2Fwos%2Fwoscc%2Ffull-record%2FWOS:A1996VA59500015","View Full Record in Web of Science")</f>
        <v>View Full Record in Web of Science</v>
      </c>
    </row>
    <row r="115" spans="1:72" x14ac:dyDescent="0.15">
      <c r="A115" t="s">
        <v>72</v>
      </c>
      <c r="B115" t="s">
        <v>1564</v>
      </c>
      <c r="C115" t="s">
        <v>74</v>
      </c>
      <c r="D115" t="s">
        <v>74</v>
      </c>
      <c r="E115" t="s">
        <v>74</v>
      </c>
      <c r="F115" t="s">
        <v>1564</v>
      </c>
      <c r="G115" t="s">
        <v>74</v>
      </c>
      <c r="H115" t="s">
        <v>74</v>
      </c>
      <c r="I115" t="s">
        <v>1565</v>
      </c>
      <c r="J115" t="s">
        <v>656</v>
      </c>
      <c r="K115" t="s">
        <v>74</v>
      </c>
      <c r="L115" t="s">
        <v>74</v>
      </c>
      <c r="M115" t="s">
        <v>77</v>
      </c>
      <c r="N115" t="s">
        <v>78</v>
      </c>
      <c r="O115" t="s">
        <v>74</v>
      </c>
      <c r="P115" t="s">
        <v>74</v>
      </c>
      <c r="Q115" t="s">
        <v>74</v>
      </c>
      <c r="R115" t="s">
        <v>74</v>
      </c>
      <c r="S115" t="s">
        <v>74</v>
      </c>
      <c r="T115" t="s">
        <v>74</v>
      </c>
      <c r="U115" t="s">
        <v>1566</v>
      </c>
      <c r="V115" t="s">
        <v>1567</v>
      </c>
      <c r="W115" t="s">
        <v>1568</v>
      </c>
      <c r="X115" t="s">
        <v>74</v>
      </c>
      <c r="Y115" t="s">
        <v>1569</v>
      </c>
      <c r="Z115" t="s">
        <v>74</v>
      </c>
      <c r="AA115" t="s">
        <v>1570</v>
      </c>
      <c r="AB115" t="s">
        <v>74</v>
      </c>
      <c r="AC115" t="s">
        <v>74</v>
      </c>
      <c r="AD115" t="s">
        <v>74</v>
      </c>
      <c r="AE115" t="s">
        <v>74</v>
      </c>
      <c r="AF115" t="s">
        <v>74</v>
      </c>
      <c r="AG115">
        <v>9</v>
      </c>
      <c r="AH115">
        <v>86</v>
      </c>
      <c r="AI115">
        <v>91</v>
      </c>
      <c r="AJ115">
        <v>0</v>
      </c>
      <c r="AK115">
        <v>5</v>
      </c>
      <c r="AL115" t="s">
        <v>152</v>
      </c>
      <c r="AM115" t="s">
        <v>153</v>
      </c>
      <c r="AN115" t="s">
        <v>154</v>
      </c>
      <c r="AO115" t="s">
        <v>663</v>
      </c>
      <c r="AP115" t="s">
        <v>74</v>
      </c>
      <c r="AQ115" t="s">
        <v>74</v>
      </c>
      <c r="AR115" t="s">
        <v>665</v>
      </c>
      <c r="AS115" t="s">
        <v>666</v>
      </c>
      <c r="AT115" t="s">
        <v>1331</v>
      </c>
      <c r="AU115">
        <v>1996</v>
      </c>
      <c r="AV115">
        <v>26</v>
      </c>
      <c r="AW115">
        <v>8</v>
      </c>
      <c r="AX115" t="s">
        <v>74</v>
      </c>
      <c r="AY115" t="s">
        <v>74</v>
      </c>
      <c r="AZ115" t="s">
        <v>74</v>
      </c>
      <c r="BA115" t="s">
        <v>74</v>
      </c>
      <c r="BB115">
        <v>1655</v>
      </c>
      <c r="BC115">
        <v>1660</v>
      </c>
      <c r="BD115" t="s">
        <v>74</v>
      </c>
      <c r="BE115" t="s">
        <v>1571</v>
      </c>
      <c r="BF115" t="str">
        <f>HYPERLINK("http://dx.doi.org/10.1175/1520-0485(1996)026&lt;1655:IAATRM&gt;2.0.CO;2","http://dx.doi.org/10.1175/1520-0485(1996)026&lt;1655:IAATRM&gt;2.0.CO;2")</f>
        <v>http://dx.doi.org/10.1175/1520-0485(1996)026&lt;1655:IAATRM&gt;2.0.CO;2</v>
      </c>
      <c r="BG115" t="s">
        <v>74</v>
      </c>
      <c r="BH115" t="s">
        <v>74</v>
      </c>
      <c r="BI115">
        <v>6</v>
      </c>
      <c r="BJ115" t="s">
        <v>209</v>
      </c>
      <c r="BK115" t="s">
        <v>93</v>
      </c>
      <c r="BL115" t="s">
        <v>209</v>
      </c>
      <c r="BM115" t="s">
        <v>1572</v>
      </c>
      <c r="BN115" t="s">
        <v>74</v>
      </c>
      <c r="BO115" t="s">
        <v>272</v>
      </c>
      <c r="BP115" t="s">
        <v>74</v>
      </c>
      <c r="BQ115" t="s">
        <v>74</v>
      </c>
      <c r="BR115" t="s">
        <v>96</v>
      </c>
      <c r="BS115" t="s">
        <v>1573</v>
      </c>
      <c r="BT115" t="str">
        <f>HYPERLINK("https%3A%2F%2Fwww.webofscience.com%2Fwos%2Fwoscc%2Ffull-record%2FWOS:A1996VE36900017","View Full Record in Web of Science")</f>
        <v>View Full Record in Web of Science</v>
      </c>
    </row>
    <row r="116" spans="1:72" x14ac:dyDescent="0.15">
      <c r="A116" t="s">
        <v>72</v>
      </c>
      <c r="B116" t="s">
        <v>1574</v>
      </c>
      <c r="C116" t="s">
        <v>74</v>
      </c>
      <c r="D116" t="s">
        <v>74</v>
      </c>
      <c r="E116" t="s">
        <v>74</v>
      </c>
      <c r="F116" t="s">
        <v>1574</v>
      </c>
      <c r="G116" t="s">
        <v>74</v>
      </c>
      <c r="H116" t="s">
        <v>74</v>
      </c>
      <c r="I116" t="s">
        <v>1575</v>
      </c>
      <c r="J116" t="s">
        <v>1576</v>
      </c>
      <c r="K116" t="s">
        <v>74</v>
      </c>
      <c r="L116" t="s">
        <v>74</v>
      </c>
      <c r="M116" t="s">
        <v>77</v>
      </c>
      <c r="N116" t="s">
        <v>78</v>
      </c>
      <c r="O116" t="s">
        <v>74</v>
      </c>
      <c r="P116" t="s">
        <v>74</v>
      </c>
      <c r="Q116" t="s">
        <v>74</v>
      </c>
      <c r="R116" t="s">
        <v>74</v>
      </c>
      <c r="S116" t="s">
        <v>74</v>
      </c>
      <c r="T116" t="s">
        <v>74</v>
      </c>
      <c r="U116" t="s">
        <v>1577</v>
      </c>
      <c r="V116" t="s">
        <v>1578</v>
      </c>
      <c r="W116" t="s">
        <v>74</v>
      </c>
      <c r="X116" t="s">
        <v>74</v>
      </c>
      <c r="Y116" t="s">
        <v>1579</v>
      </c>
      <c r="Z116" t="s">
        <v>74</v>
      </c>
      <c r="AA116" t="s">
        <v>1580</v>
      </c>
      <c r="AB116" t="s">
        <v>74</v>
      </c>
      <c r="AC116" t="s">
        <v>74</v>
      </c>
      <c r="AD116" t="s">
        <v>74</v>
      </c>
      <c r="AE116" t="s">
        <v>74</v>
      </c>
      <c r="AF116" t="s">
        <v>74</v>
      </c>
      <c r="AG116">
        <v>48</v>
      </c>
      <c r="AH116">
        <v>64</v>
      </c>
      <c r="AI116">
        <v>73</v>
      </c>
      <c r="AJ116">
        <v>0</v>
      </c>
      <c r="AK116">
        <v>21</v>
      </c>
      <c r="AL116" t="s">
        <v>1515</v>
      </c>
      <c r="AM116" t="s">
        <v>85</v>
      </c>
      <c r="AN116" t="s">
        <v>1516</v>
      </c>
      <c r="AO116" t="s">
        <v>1581</v>
      </c>
      <c r="AP116" t="s">
        <v>1582</v>
      </c>
      <c r="AQ116" t="s">
        <v>74</v>
      </c>
      <c r="AR116" t="s">
        <v>1583</v>
      </c>
      <c r="AS116" t="s">
        <v>1584</v>
      </c>
      <c r="AT116" t="s">
        <v>1331</v>
      </c>
      <c r="AU116">
        <v>1996</v>
      </c>
      <c r="AV116">
        <v>18</v>
      </c>
      <c r="AW116">
        <v>8</v>
      </c>
      <c r="AX116" t="s">
        <v>74</v>
      </c>
      <c r="AY116" t="s">
        <v>74</v>
      </c>
      <c r="AZ116" t="s">
        <v>74</v>
      </c>
      <c r="BA116" t="s">
        <v>74</v>
      </c>
      <c r="BB116">
        <v>1387</v>
      </c>
      <c r="BC116">
        <v>1405</v>
      </c>
      <c r="BD116" t="s">
        <v>74</v>
      </c>
      <c r="BE116" t="s">
        <v>1585</v>
      </c>
      <c r="BF116" t="str">
        <f>HYPERLINK("http://dx.doi.org/10.1093/plankt/18.8.1387","http://dx.doi.org/10.1093/plankt/18.8.1387")</f>
        <v>http://dx.doi.org/10.1093/plankt/18.8.1387</v>
      </c>
      <c r="BG116" t="s">
        <v>74</v>
      </c>
      <c r="BH116" t="s">
        <v>74</v>
      </c>
      <c r="BI116">
        <v>19</v>
      </c>
      <c r="BJ116" t="s">
        <v>686</v>
      </c>
      <c r="BK116" t="s">
        <v>93</v>
      </c>
      <c r="BL116" t="s">
        <v>686</v>
      </c>
      <c r="BM116" t="s">
        <v>1586</v>
      </c>
      <c r="BN116" t="s">
        <v>74</v>
      </c>
      <c r="BO116" t="s">
        <v>161</v>
      </c>
      <c r="BP116" t="s">
        <v>74</v>
      </c>
      <c r="BQ116" t="s">
        <v>74</v>
      </c>
      <c r="BR116" t="s">
        <v>96</v>
      </c>
      <c r="BS116" t="s">
        <v>1587</v>
      </c>
      <c r="BT116" t="str">
        <f>HYPERLINK("https%3A%2F%2Fwww.webofscience.com%2Fwos%2Fwoscc%2Ffull-record%2FWOS:A1996VE80800008","View Full Record in Web of Science")</f>
        <v>View Full Record in Web of Science</v>
      </c>
    </row>
    <row r="117" spans="1:72" x14ac:dyDescent="0.15">
      <c r="A117" t="s">
        <v>72</v>
      </c>
      <c r="B117" t="s">
        <v>1588</v>
      </c>
      <c r="C117" t="s">
        <v>74</v>
      </c>
      <c r="D117" t="s">
        <v>74</v>
      </c>
      <c r="E117" t="s">
        <v>74</v>
      </c>
      <c r="F117" t="s">
        <v>1588</v>
      </c>
      <c r="G117" t="s">
        <v>74</v>
      </c>
      <c r="H117" t="s">
        <v>74</v>
      </c>
      <c r="I117" t="s">
        <v>1589</v>
      </c>
      <c r="J117" t="s">
        <v>1576</v>
      </c>
      <c r="K117" t="s">
        <v>74</v>
      </c>
      <c r="L117" t="s">
        <v>74</v>
      </c>
      <c r="M117" t="s">
        <v>77</v>
      </c>
      <c r="N117" t="s">
        <v>78</v>
      </c>
      <c r="O117" t="s">
        <v>74</v>
      </c>
      <c r="P117" t="s">
        <v>74</v>
      </c>
      <c r="Q117" t="s">
        <v>74</v>
      </c>
      <c r="R117" t="s">
        <v>74</v>
      </c>
      <c r="S117" t="s">
        <v>74</v>
      </c>
      <c r="T117" t="s">
        <v>74</v>
      </c>
      <c r="U117" t="s">
        <v>1590</v>
      </c>
      <c r="V117" t="s">
        <v>1591</v>
      </c>
      <c r="W117" t="s">
        <v>1592</v>
      </c>
      <c r="X117" t="s">
        <v>1593</v>
      </c>
      <c r="Y117" t="s">
        <v>74</v>
      </c>
      <c r="Z117" t="s">
        <v>74</v>
      </c>
      <c r="AA117" t="s">
        <v>74</v>
      </c>
      <c r="AB117" t="s">
        <v>74</v>
      </c>
      <c r="AC117" t="s">
        <v>74</v>
      </c>
      <c r="AD117" t="s">
        <v>74</v>
      </c>
      <c r="AE117" t="s">
        <v>74</v>
      </c>
      <c r="AF117" t="s">
        <v>74</v>
      </c>
      <c r="AG117">
        <v>33</v>
      </c>
      <c r="AH117">
        <v>50</v>
      </c>
      <c r="AI117">
        <v>55</v>
      </c>
      <c r="AJ117">
        <v>0</v>
      </c>
      <c r="AK117">
        <v>17</v>
      </c>
      <c r="AL117" t="s">
        <v>1532</v>
      </c>
      <c r="AM117" t="s">
        <v>85</v>
      </c>
      <c r="AN117" t="s">
        <v>1533</v>
      </c>
      <c r="AO117" t="s">
        <v>1581</v>
      </c>
      <c r="AP117" t="s">
        <v>74</v>
      </c>
      <c r="AQ117" t="s">
        <v>74</v>
      </c>
      <c r="AR117" t="s">
        <v>1583</v>
      </c>
      <c r="AS117" t="s">
        <v>1584</v>
      </c>
      <c r="AT117" t="s">
        <v>1331</v>
      </c>
      <c r="AU117">
        <v>1996</v>
      </c>
      <c r="AV117">
        <v>18</v>
      </c>
      <c r="AW117">
        <v>8</v>
      </c>
      <c r="AX117" t="s">
        <v>74</v>
      </c>
      <c r="AY117" t="s">
        <v>74</v>
      </c>
      <c r="AZ117" t="s">
        <v>74</v>
      </c>
      <c r="BA117" t="s">
        <v>74</v>
      </c>
      <c r="BB117">
        <v>1413</v>
      </c>
      <c r="BC117">
        <v>1426</v>
      </c>
      <c r="BD117" t="s">
        <v>74</v>
      </c>
      <c r="BE117" t="s">
        <v>1594</v>
      </c>
      <c r="BF117" t="str">
        <f>HYPERLINK("http://dx.doi.org/10.1093/plankt/18.8.1413","http://dx.doi.org/10.1093/plankt/18.8.1413")</f>
        <v>http://dx.doi.org/10.1093/plankt/18.8.1413</v>
      </c>
      <c r="BG117" t="s">
        <v>74</v>
      </c>
      <c r="BH117" t="s">
        <v>74</v>
      </c>
      <c r="BI117">
        <v>14</v>
      </c>
      <c r="BJ117" t="s">
        <v>686</v>
      </c>
      <c r="BK117" t="s">
        <v>93</v>
      </c>
      <c r="BL117" t="s">
        <v>686</v>
      </c>
      <c r="BM117" t="s">
        <v>1586</v>
      </c>
      <c r="BN117" t="s">
        <v>74</v>
      </c>
      <c r="BO117" t="s">
        <v>74</v>
      </c>
      <c r="BP117" t="s">
        <v>74</v>
      </c>
      <c r="BQ117" t="s">
        <v>74</v>
      </c>
      <c r="BR117" t="s">
        <v>96</v>
      </c>
      <c r="BS117" t="s">
        <v>1595</v>
      </c>
      <c r="BT117" t="str">
        <f>HYPERLINK("https%3A%2F%2Fwww.webofscience.com%2Fwos%2Fwoscc%2Ffull-record%2FWOS:A1996VE80800010","View Full Record in Web of Science")</f>
        <v>View Full Record in Web of Science</v>
      </c>
    </row>
    <row r="118" spans="1:72" x14ac:dyDescent="0.15">
      <c r="A118" t="s">
        <v>72</v>
      </c>
      <c r="B118" t="s">
        <v>1596</v>
      </c>
      <c r="C118" t="s">
        <v>74</v>
      </c>
      <c r="D118" t="s">
        <v>74</v>
      </c>
      <c r="E118" t="s">
        <v>74</v>
      </c>
      <c r="F118" t="s">
        <v>1596</v>
      </c>
      <c r="G118" t="s">
        <v>74</v>
      </c>
      <c r="H118" t="s">
        <v>74</v>
      </c>
      <c r="I118" t="s">
        <v>1597</v>
      </c>
      <c r="J118" t="s">
        <v>1576</v>
      </c>
      <c r="K118" t="s">
        <v>74</v>
      </c>
      <c r="L118" t="s">
        <v>74</v>
      </c>
      <c r="M118" t="s">
        <v>77</v>
      </c>
      <c r="N118" t="s">
        <v>78</v>
      </c>
      <c r="O118" t="s">
        <v>74</v>
      </c>
      <c r="P118" t="s">
        <v>74</v>
      </c>
      <c r="Q118" t="s">
        <v>74</v>
      </c>
      <c r="R118" t="s">
        <v>74</v>
      </c>
      <c r="S118" t="s">
        <v>74</v>
      </c>
      <c r="T118" t="s">
        <v>74</v>
      </c>
      <c r="U118" t="s">
        <v>1598</v>
      </c>
      <c r="V118" t="s">
        <v>1599</v>
      </c>
      <c r="W118" t="s">
        <v>74</v>
      </c>
      <c r="X118" t="s">
        <v>74</v>
      </c>
      <c r="Y118" t="s">
        <v>1600</v>
      </c>
      <c r="Z118" t="s">
        <v>74</v>
      </c>
      <c r="AA118" t="s">
        <v>74</v>
      </c>
      <c r="AB118" t="s">
        <v>74</v>
      </c>
      <c r="AC118" t="s">
        <v>74</v>
      </c>
      <c r="AD118" t="s">
        <v>74</v>
      </c>
      <c r="AE118" t="s">
        <v>74</v>
      </c>
      <c r="AF118" t="s">
        <v>74</v>
      </c>
      <c r="AG118">
        <v>45</v>
      </c>
      <c r="AH118">
        <v>48</v>
      </c>
      <c r="AI118">
        <v>49</v>
      </c>
      <c r="AJ118">
        <v>1</v>
      </c>
      <c r="AK118">
        <v>3</v>
      </c>
      <c r="AL118" t="s">
        <v>1532</v>
      </c>
      <c r="AM118" t="s">
        <v>85</v>
      </c>
      <c r="AN118" t="s">
        <v>1533</v>
      </c>
      <c r="AO118" t="s">
        <v>1581</v>
      </c>
      <c r="AP118" t="s">
        <v>74</v>
      </c>
      <c r="AQ118" t="s">
        <v>74</v>
      </c>
      <c r="AR118" t="s">
        <v>1583</v>
      </c>
      <c r="AS118" t="s">
        <v>1584</v>
      </c>
      <c r="AT118" t="s">
        <v>1331</v>
      </c>
      <c r="AU118">
        <v>1996</v>
      </c>
      <c r="AV118">
        <v>18</v>
      </c>
      <c r="AW118">
        <v>8</v>
      </c>
      <c r="AX118" t="s">
        <v>74</v>
      </c>
      <c r="AY118" t="s">
        <v>74</v>
      </c>
      <c r="AZ118" t="s">
        <v>74</v>
      </c>
      <c r="BA118" t="s">
        <v>74</v>
      </c>
      <c r="BB118">
        <v>1439</v>
      </c>
      <c r="BC118">
        <v>1454</v>
      </c>
      <c r="BD118" t="s">
        <v>74</v>
      </c>
      <c r="BE118" t="s">
        <v>1601</v>
      </c>
      <c r="BF118" t="str">
        <f>HYPERLINK("http://dx.doi.org/10.1093/plankt/18.8.1439","http://dx.doi.org/10.1093/plankt/18.8.1439")</f>
        <v>http://dx.doi.org/10.1093/plankt/18.8.1439</v>
      </c>
      <c r="BG118" t="s">
        <v>74</v>
      </c>
      <c r="BH118" t="s">
        <v>74</v>
      </c>
      <c r="BI118">
        <v>16</v>
      </c>
      <c r="BJ118" t="s">
        <v>686</v>
      </c>
      <c r="BK118" t="s">
        <v>93</v>
      </c>
      <c r="BL118" t="s">
        <v>686</v>
      </c>
      <c r="BM118" t="s">
        <v>1586</v>
      </c>
      <c r="BN118" t="s">
        <v>74</v>
      </c>
      <c r="BO118" t="s">
        <v>161</v>
      </c>
      <c r="BP118" t="s">
        <v>74</v>
      </c>
      <c r="BQ118" t="s">
        <v>74</v>
      </c>
      <c r="BR118" t="s">
        <v>96</v>
      </c>
      <c r="BS118" t="s">
        <v>1602</v>
      </c>
      <c r="BT118" t="str">
        <f>HYPERLINK("https%3A%2F%2Fwww.webofscience.com%2Fwos%2Fwoscc%2Ffull-record%2FWOS:A1996VE80800012","View Full Record in Web of Science")</f>
        <v>View Full Record in Web of Science</v>
      </c>
    </row>
    <row r="119" spans="1:72" x14ac:dyDescent="0.15">
      <c r="A119" t="s">
        <v>72</v>
      </c>
      <c r="B119" t="s">
        <v>728</v>
      </c>
      <c r="C119" t="s">
        <v>74</v>
      </c>
      <c r="D119" t="s">
        <v>74</v>
      </c>
      <c r="E119" t="s">
        <v>74</v>
      </c>
      <c r="F119" t="s">
        <v>728</v>
      </c>
      <c r="G119" t="s">
        <v>74</v>
      </c>
      <c r="H119" t="s">
        <v>74</v>
      </c>
      <c r="I119" t="s">
        <v>1603</v>
      </c>
      <c r="J119" t="s">
        <v>1576</v>
      </c>
      <c r="K119" t="s">
        <v>74</v>
      </c>
      <c r="L119" t="s">
        <v>74</v>
      </c>
      <c r="M119" t="s">
        <v>77</v>
      </c>
      <c r="N119" t="s">
        <v>78</v>
      </c>
      <c r="O119" t="s">
        <v>74</v>
      </c>
      <c r="P119" t="s">
        <v>74</v>
      </c>
      <c r="Q119" t="s">
        <v>74</v>
      </c>
      <c r="R119" t="s">
        <v>74</v>
      </c>
      <c r="S119" t="s">
        <v>74</v>
      </c>
      <c r="T119" t="s">
        <v>74</v>
      </c>
      <c r="U119" t="s">
        <v>1604</v>
      </c>
      <c r="V119" t="s">
        <v>1605</v>
      </c>
      <c r="W119" t="s">
        <v>74</v>
      </c>
      <c r="X119" t="s">
        <v>74</v>
      </c>
      <c r="Y119" t="s">
        <v>733</v>
      </c>
      <c r="Z119" t="s">
        <v>74</v>
      </c>
      <c r="AA119" t="s">
        <v>1606</v>
      </c>
      <c r="AB119" t="s">
        <v>1607</v>
      </c>
      <c r="AC119" t="s">
        <v>74</v>
      </c>
      <c r="AD119" t="s">
        <v>74</v>
      </c>
      <c r="AE119" t="s">
        <v>74</v>
      </c>
      <c r="AF119" t="s">
        <v>74</v>
      </c>
      <c r="AG119">
        <v>74</v>
      </c>
      <c r="AH119">
        <v>16</v>
      </c>
      <c r="AI119">
        <v>19</v>
      </c>
      <c r="AJ119">
        <v>0</v>
      </c>
      <c r="AK119">
        <v>4</v>
      </c>
      <c r="AL119" t="s">
        <v>1532</v>
      </c>
      <c r="AM119" t="s">
        <v>85</v>
      </c>
      <c r="AN119" t="s">
        <v>1533</v>
      </c>
      <c r="AO119" t="s">
        <v>1581</v>
      </c>
      <c r="AP119" t="s">
        <v>74</v>
      </c>
      <c r="AQ119" t="s">
        <v>74</v>
      </c>
      <c r="AR119" t="s">
        <v>1583</v>
      </c>
      <c r="AS119" t="s">
        <v>1584</v>
      </c>
      <c r="AT119" t="s">
        <v>1331</v>
      </c>
      <c r="AU119">
        <v>1996</v>
      </c>
      <c r="AV119">
        <v>18</v>
      </c>
      <c r="AW119">
        <v>8</v>
      </c>
      <c r="AX119" t="s">
        <v>74</v>
      </c>
      <c r="AY119" t="s">
        <v>74</v>
      </c>
      <c r="AZ119" t="s">
        <v>74</v>
      </c>
      <c r="BA119" t="s">
        <v>74</v>
      </c>
      <c r="BB119">
        <v>1455</v>
      </c>
      <c r="BC119">
        <v>1470</v>
      </c>
      <c r="BD119" t="s">
        <v>74</v>
      </c>
      <c r="BE119" t="s">
        <v>1608</v>
      </c>
      <c r="BF119" t="str">
        <f>HYPERLINK("http://dx.doi.org/10.1093/plankt/18.8.1455","http://dx.doi.org/10.1093/plankt/18.8.1455")</f>
        <v>http://dx.doi.org/10.1093/plankt/18.8.1455</v>
      </c>
      <c r="BG119" t="s">
        <v>74</v>
      </c>
      <c r="BH119" t="s">
        <v>74</v>
      </c>
      <c r="BI119">
        <v>16</v>
      </c>
      <c r="BJ119" t="s">
        <v>686</v>
      </c>
      <c r="BK119" t="s">
        <v>93</v>
      </c>
      <c r="BL119" t="s">
        <v>686</v>
      </c>
      <c r="BM119" t="s">
        <v>1586</v>
      </c>
      <c r="BN119" t="s">
        <v>74</v>
      </c>
      <c r="BO119" t="s">
        <v>161</v>
      </c>
      <c r="BP119" t="s">
        <v>74</v>
      </c>
      <c r="BQ119" t="s">
        <v>74</v>
      </c>
      <c r="BR119" t="s">
        <v>96</v>
      </c>
      <c r="BS119" t="s">
        <v>1609</v>
      </c>
      <c r="BT119" t="str">
        <f>HYPERLINK("https%3A%2F%2Fwww.webofscience.com%2Fwos%2Fwoscc%2Ffull-record%2FWOS:A1996VE80800013","View Full Record in Web of Science")</f>
        <v>View Full Record in Web of Science</v>
      </c>
    </row>
    <row r="120" spans="1:72" x14ac:dyDescent="0.15">
      <c r="A120" t="s">
        <v>72</v>
      </c>
      <c r="B120" t="s">
        <v>1610</v>
      </c>
      <c r="C120" t="s">
        <v>74</v>
      </c>
      <c r="D120" t="s">
        <v>74</v>
      </c>
      <c r="E120" t="s">
        <v>74</v>
      </c>
      <c r="F120" t="s">
        <v>1610</v>
      </c>
      <c r="G120" t="s">
        <v>74</v>
      </c>
      <c r="H120" t="s">
        <v>74</v>
      </c>
      <c r="I120" t="s">
        <v>1611</v>
      </c>
      <c r="J120" t="s">
        <v>1612</v>
      </c>
      <c r="K120" t="s">
        <v>74</v>
      </c>
      <c r="L120" t="s">
        <v>74</v>
      </c>
      <c r="M120" t="s">
        <v>77</v>
      </c>
      <c r="N120" t="s">
        <v>371</v>
      </c>
      <c r="O120" t="s">
        <v>74</v>
      </c>
      <c r="P120" t="s">
        <v>74</v>
      </c>
      <c r="Q120" t="s">
        <v>74</v>
      </c>
      <c r="R120" t="s">
        <v>74</v>
      </c>
      <c r="S120" t="s">
        <v>74</v>
      </c>
      <c r="T120" t="s">
        <v>74</v>
      </c>
      <c r="U120" t="s">
        <v>1613</v>
      </c>
      <c r="V120" t="s">
        <v>1614</v>
      </c>
      <c r="W120" t="s">
        <v>74</v>
      </c>
      <c r="X120" t="s">
        <v>74</v>
      </c>
      <c r="Y120" t="s">
        <v>1615</v>
      </c>
      <c r="Z120" t="s">
        <v>74</v>
      </c>
      <c r="AA120" t="s">
        <v>74</v>
      </c>
      <c r="AB120" t="s">
        <v>74</v>
      </c>
      <c r="AC120" t="s">
        <v>74</v>
      </c>
      <c r="AD120" t="s">
        <v>74</v>
      </c>
      <c r="AE120" t="s">
        <v>74</v>
      </c>
      <c r="AF120" t="s">
        <v>74</v>
      </c>
      <c r="AG120">
        <v>111</v>
      </c>
      <c r="AH120">
        <v>6</v>
      </c>
      <c r="AI120">
        <v>7</v>
      </c>
      <c r="AJ120">
        <v>1</v>
      </c>
      <c r="AK120">
        <v>15</v>
      </c>
      <c r="AL120" t="s">
        <v>1616</v>
      </c>
      <c r="AM120" t="s">
        <v>1617</v>
      </c>
      <c r="AN120" t="s">
        <v>1618</v>
      </c>
      <c r="AO120" t="s">
        <v>1619</v>
      </c>
      <c r="AP120" t="s">
        <v>1620</v>
      </c>
      <c r="AQ120" t="s">
        <v>74</v>
      </c>
      <c r="AR120" t="s">
        <v>1621</v>
      </c>
      <c r="AS120" t="s">
        <v>1622</v>
      </c>
      <c r="AT120" t="s">
        <v>1623</v>
      </c>
      <c r="AU120">
        <v>1996</v>
      </c>
      <c r="AV120">
        <v>55</v>
      </c>
      <c r="AW120" t="s">
        <v>1624</v>
      </c>
      <c r="AX120" t="s">
        <v>74</v>
      </c>
      <c r="AY120" t="s">
        <v>74</v>
      </c>
      <c r="AZ120" t="s">
        <v>74</v>
      </c>
      <c r="BA120" t="s">
        <v>74</v>
      </c>
      <c r="BB120">
        <v>753</v>
      </c>
      <c r="BC120">
        <v>762</v>
      </c>
      <c r="BD120" t="s">
        <v>74</v>
      </c>
      <c r="BE120" t="s">
        <v>74</v>
      </c>
      <c r="BF120" t="s">
        <v>74</v>
      </c>
      <c r="BG120" t="s">
        <v>74</v>
      </c>
      <c r="BH120" t="s">
        <v>74</v>
      </c>
      <c r="BI120">
        <v>10</v>
      </c>
      <c r="BJ120" t="s">
        <v>1625</v>
      </c>
      <c r="BK120" t="s">
        <v>93</v>
      </c>
      <c r="BL120" t="s">
        <v>1626</v>
      </c>
      <c r="BM120" t="s">
        <v>1627</v>
      </c>
      <c r="BN120" t="s">
        <v>74</v>
      </c>
      <c r="BO120" t="s">
        <v>74</v>
      </c>
      <c r="BP120" t="s">
        <v>74</v>
      </c>
      <c r="BQ120" t="s">
        <v>74</v>
      </c>
      <c r="BR120" t="s">
        <v>96</v>
      </c>
      <c r="BS120" t="s">
        <v>1628</v>
      </c>
      <c r="BT120" t="str">
        <f>HYPERLINK("https%3A%2F%2Fwww.webofscience.com%2Fwos%2Fwoscc%2Ffull-record%2FWOS:A1996VB44000016","View Full Record in Web of Science")</f>
        <v>View Full Record in Web of Science</v>
      </c>
    </row>
    <row r="121" spans="1:72" x14ac:dyDescent="0.15">
      <c r="A121" t="s">
        <v>72</v>
      </c>
      <c r="B121" t="s">
        <v>1629</v>
      </c>
      <c r="C121" t="s">
        <v>74</v>
      </c>
      <c r="D121" t="s">
        <v>74</v>
      </c>
      <c r="E121" t="s">
        <v>74</v>
      </c>
      <c r="F121" t="s">
        <v>1629</v>
      </c>
      <c r="G121" t="s">
        <v>74</v>
      </c>
      <c r="H121" t="s">
        <v>74</v>
      </c>
      <c r="I121" t="s">
        <v>1630</v>
      </c>
      <c r="J121" t="s">
        <v>1631</v>
      </c>
      <c r="K121" t="s">
        <v>74</v>
      </c>
      <c r="L121" t="s">
        <v>74</v>
      </c>
      <c r="M121" t="s">
        <v>77</v>
      </c>
      <c r="N121" t="s">
        <v>78</v>
      </c>
      <c r="O121" t="s">
        <v>74</v>
      </c>
      <c r="P121" t="s">
        <v>74</v>
      </c>
      <c r="Q121" t="s">
        <v>74</v>
      </c>
      <c r="R121" t="s">
        <v>74</v>
      </c>
      <c r="S121" t="s">
        <v>74</v>
      </c>
      <c r="T121" t="s">
        <v>74</v>
      </c>
      <c r="U121" t="s">
        <v>1632</v>
      </c>
      <c r="V121" t="s">
        <v>1633</v>
      </c>
      <c r="W121" t="s">
        <v>1634</v>
      </c>
      <c r="X121" t="s">
        <v>1635</v>
      </c>
      <c r="Y121" t="s">
        <v>1636</v>
      </c>
      <c r="Z121" t="s">
        <v>74</v>
      </c>
      <c r="AA121" t="s">
        <v>1637</v>
      </c>
      <c r="AB121" t="s">
        <v>74</v>
      </c>
      <c r="AC121" t="s">
        <v>74</v>
      </c>
      <c r="AD121" t="s">
        <v>74</v>
      </c>
      <c r="AE121" t="s">
        <v>74</v>
      </c>
      <c r="AF121" t="s">
        <v>74</v>
      </c>
      <c r="AG121">
        <v>60</v>
      </c>
      <c r="AH121">
        <v>85</v>
      </c>
      <c r="AI121">
        <v>91</v>
      </c>
      <c r="AJ121">
        <v>0</v>
      </c>
      <c r="AK121">
        <v>19</v>
      </c>
      <c r="AL121" t="s">
        <v>1392</v>
      </c>
      <c r="AM121" t="s">
        <v>1393</v>
      </c>
      <c r="AN121" t="s">
        <v>1394</v>
      </c>
      <c r="AO121" t="s">
        <v>1638</v>
      </c>
      <c r="AP121" t="s">
        <v>1639</v>
      </c>
      <c r="AQ121" t="s">
        <v>74</v>
      </c>
      <c r="AR121" t="s">
        <v>1640</v>
      </c>
      <c r="AS121" t="s">
        <v>1641</v>
      </c>
      <c r="AT121" t="s">
        <v>1331</v>
      </c>
      <c r="AU121">
        <v>1996</v>
      </c>
      <c r="AV121">
        <v>239</v>
      </c>
      <c r="AW121" t="s">
        <v>74</v>
      </c>
      <c r="AX121">
        <v>4</v>
      </c>
      <c r="AY121" t="s">
        <v>74</v>
      </c>
      <c r="AZ121" t="s">
        <v>74</v>
      </c>
      <c r="BA121" t="s">
        <v>74</v>
      </c>
      <c r="BB121">
        <v>769</v>
      </c>
      <c r="BC121">
        <v>782</v>
      </c>
      <c r="BD121" t="s">
        <v>74</v>
      </c>
      <c r="BE121" t="s">
        <v>1642</v>
      </c>
      <c r="BF121" t="str">
        <f>HYPERLINK("http://dx.doi.org/10.1111/j.1469-7998.1996.tb05477.x","http://dx.doi.org/10.1111/j.1469-7998.1996.tb05477.x")</f>
        <v>http://dx.doi.org/10.1111/j.1469-7998.1996.tb05477.x</v>
      </c>
      <c r="BG121" t="s">
        <v>74</v>
      </c>
      <c r="BH121" t="s">
        <v>74</v>
      </c>
      <c r="BI121">
        <v>14</v>
      </c>
      <c r="BJ121" t="s">
        <v>176</v>
      </c>
      <c r="BK121" t="s">
        <v>93</v>
      </c>
      <c r="BL121" t="s">
        <v>176</v>
      </c>
      <c r="BM121" t="s">
        <v>1643</v>
      </c>
      <c r="BN121" t="s">
        <v>74</v>
      </c>
      <c r="BO121" t="s">
        <v>74</v>
      </c>
      <c r="BP121" t="s">
        <v>74</v>
      </c>
      <c r="BQ121" t="s">
        <v>74</v>
      </c>
      <c r="BR121" t="s">
        <v>96</v>
      </c>
      <c r="BS121" t="s">
        <v>1644</v>
      </c>
      <c r="BT121" t="str">
        <f>HYPERLINK("https%3A%2F%2Fwww.webofscience.com%2Fwos%2Fwoscc%2Ffull-record%2FWOS:A1996VC58200012","View Full Record in Web of Science")</f>
        <v>View Full Record in Web of Science</v>
      </c>
    </row>
    <row r="122" spans="1:72" x14ac:dyDescent="0.15">
      <c r="A122" t="s">
        <v>72</v>
      </c>
      <c r="B122" t="s">
        <v>1645</v>
      </c>
      <c r="C122" t="s">
        <v>74</v>
      </c>
      <c r="D122" t="s">
        <v>74</v>
      </c>
      <c r="E122" t="s">
        <v>74</v>
      </c>
      <c r="F122" t="s">
        <v>1645</v>
      </c>
      <c r="G122" t="s">
        <v>74</v>
      </c>
      <c r="H122" t="s">
        <v>74</v>
      </c>
      <c r="I122" t="s">
        <v>1646</v>
      </c>
      <c r="J122" t="s">
        <v>770</v>
      </c>
      <c r="K122" t="s">
        <v>74</v>
      </c>
      <c r="L122" t="s">
        <v>74</v>
      </c>
      <c r="M122" t="s">
        <v>77</v>
      </c>
      <c r="N122" t="s">
        <v>78</v>
      </c>
      <c r="O122" t="s">
        <v>74</v>
      </c>
      <c r="P122" t="s">
        <v>74</v>
      </c>
      <c r="Q122" t="s">
        <v>74</v>
      </c>
      <c r="R122" t="s">
        <v>74</v>
      </c>
      <c r="S122" t="s">
        <v>74</v>
      </c>
      <c r="T122" t="s">
        <v>1647</v>
      </c>
      <c r="U122" t="s">
        <v>1648</v>
      </c>
      <c r="V122" t="s">
        <v>1649</v>
      </c>
      <c r="W122" t="s">
        <v>1650</v>
      </c>
      <c r="X122" t="s">
        <v>1651</v>
      </c>
      <c r="Y122" t="s">
        <v>1652</v>
      </c>
      <c r="Z122" t="s">
        <v>74</v>
      </c>
      <c r="AA122" t="s">
        <v>1653</v>
      </c>
      <c r="AB122" t="s">
        <v>1654</v>
      </c>
      <c r="AC122" t="s">
        <v>74</v>
      </c>
      <c r="AD122" t="s">
        <v>74</v>
      </c>
      <c r="AE122" t="s">
        <v>74</v>
      </c>
      <c r="AF122" t="s">
        <v>74</v>
      </c>
      <c r="AG122">
        <v>76</v>
      </c>
      <c r="AH122">
        <v>76</v>
      </c>
      <c r="AI122">
        <v>86</v>
      </c>
      <c r="AJ122">
        <v>0</v>
      </c>
      <c r="AK122">
        <v>10</v>
      </c>
      <c r="AL122" t="s">
        <v>775</v>
      </c>
      <c r="AM122" t="s">
        <v>776</v>
      </c>
      <c r="AN122" t="s">
        <v>777</v>
      </c>
      <c r="AO122" t="s">
        <v>778</v>
      </c>
      <c r="AP122" t="s">
        <v>801</v>
      </c>
      <c r="AQ122" t="s">
        <v>74</v>
      </c>
      <c r="AR122" t="s">
        <v>779</v>
      </c>
      <c r="AS122" t="s">
        <v>780</v>
      </c>
      <c r="AT122" t="s">
        <v>1331</v>
      </c>
      <c r="AU122">
        <v>1996</v>
      </c>
      <c r="AV122">
        <v>139</v>
      </c>
      <c r="AW122" t="s">
        <v>781</v>
      </c>
      <c r="AX122" t="s">
        <v>74</v>
      </c>
      <c r="AY122" t="s">
        <v>74</v>
      </c>
      <c r="AZ122" t="s">
        <v>74</v>
      </c>
      <c r="BA122" t="s">
        <v>74</v>
      </c>
      <c r="BB122">
        <v>239</v>
      </c>
      <c r="BC122">
        <v>255</v>
      </c>
      <c r="BD122" t="s">
        <v>74</v>
      </c>
      <c r="BE122" t="s">
        <v>1655</v>
      </c>
      <c r="BF122" t="str">
        <f>HYPERLINK("http://dx.doi.org/10.3354/meps139239","http://dx.doi.org/10.3354/meps139239")</f>
        <v>http://dx.doi.org/10.3354/meps139239</v>
      </c>
      <c r="BG122" t="s">
        <v>74</v>
      </c>
      <c r="BH122" t="s">
        <v>74</v>
      </c>
      <c r="BI122">
        <v>17</v>
      </c>
      <c r="BJ122" t="s">
        <v>783</v>
      </c>
      <c r="BK122" t="s">
        <v>93</v>
      </c>
      <c r="BL122" t="s">
        <v>784</v>
      </c>
      <c r="BM122" t="s">
        <v>1656</v>
      </c>
      <c r="BN122" t="s">
        <v>74</v>
      </c>
      <c r="BO122" t="s">
        <v>161</v>
      </c>
      <c r="BP122" t="s">
        <v>74</v>
      </c>
      <c r="BQ122" t="s">
        <v>74</v>
      </c>
      <c r="BR122" t="s">
        <v>96</v>
      </c>
      <c r="BS122" t="s">
        <v>1657</v>
      </c>
      <c r="BT122" t="str">
        <f>HYPERLINK("https%3A%2F%2Fwww.webofscience.com%2Fwos%2Fwoscc%2Ffull-record%2FWOS:A1996VG03400020","View Full Record in Web of Science")</f>
        <v>View Full Record in Web of Science</v>
      </c>
    </row>
    <row r="123" spans="1:72" x14ac:dyDescent="0.15">
      <c r="A123" t="s">
        <v>72</v>
      </c>
      <c r="B123" t="s">
        <v>1658</v>
      </c>
      <c r="C123" t="s">
        <v>74</v>
      </c>
      <c r="D123" t="s">
        <v>74</v>
      </c>
      <c r="E123" t="s">
        <v>74</v>
      </c>
      <c r="F123" t="s">
        <v>1658</v>
      </c>
      <c r="G123" t="s">
        <v>74</v>
      </c>
      <c r="H123" t="s">
        <v>74</v>
      </c>
      <c r="I123" t="s">
        <v>1659</v>
      </c>
      <c r="J123" t="s">
        <v>1660</v>
      </c>
      <c r="K123" t="s">
        <v>74</v>
      </c>
      <c r="L123" t="s">
        <v>74</v>
      </c>
      <c r="M123" t="s">
        <v>77</v>
      </c>
      <c r="N123" t="s">
        <v>371</v>
      </c>
      <c r="O123" t="s">
        <v>74</v>
      </c>
      <c r="P123" t="s">
        <v>74</v>
      </c>
      <c r="Q123" t="s">
        <v>74</v>
      </c>
      <c r="R123" t="s">
        <v>74</v>
      </c>
      <c r="S123" t="s">
        <v>74</v>
      </c>
      <c r="T123" t="s">
        <v>74</v>
      </c>
      <c r="U123" t="s">
        <v>1661</v>
      </c>
      <c r="V123" t="s">
        <v>1662</v>
      </c>
      <c r="W123" t="s">
        <v>1663</v>
      </c>
      <c r="X123" t="s">
        <v>1664</v>
      </c>
      <c r="Y123" t="s">
        <v>74</v>
      </c>
      <c r="Z123" t="s">
        <v>74</v>
      </c>
      <c r="AA123" t="s">
        <v>74</v>
      </c>
      <c r="AB123" t="s">
        <v>74</v>
      </c>
      <c r="AC123" t="s">
        <v>74</v>
      </c>
      <c r="AD123" t="s">
        <v>74</v>
      </c>
      <c r="AE123" t="s">
        <v>74</v>
      </c>
      <c r="AF123" t="s">
        <v>74</v>
      </c>
      <c r="AG123">
        <v>120</v>
      </c>
      <c r="AH123">
        <v>27</v>
      </c>
      <c r="AI123">
        <v>36</v>
      </c>
      <c r="AJ123">
        <v>0</v>
      </c>
      <c r="AK123">
        <v>9</v>
      </c>
      <c r="AL123" t="s">
        <v>261</v>
      </c>
      <c r="AM123" t="s">
        <v>262</v>
      </c>
      <c r="AN123" t="s">
        <v>263</v>
      </c>
      <c r="AO123" t="s">
        <v>1665</v>
      </c>
      <c r="AP123" t="s">
        <v>74</v>
      </c>
      <c r="AQ123" t="s">
        <v>74</v>
      </c>
      <c r="AR123" t="s">
        <v>1666</v>
      </c>
      <c r="AS123" t="s">
        <v>1667</v>
      </c>
      <c r="AT123" t="s">
        <v>1331</v>
      </c>
      <c r="AU123">
        <v>1996</v>
      </c>
      <c r="AV123">
        <v>28</v>
      </c>
      <c r="AW123">
        <v>2</v>
      </c>
      <c r="AX123" t="s">
        <v>74</v>
      </c>
      <c r="AY123" t="s">
        <v>74</v>
      </c>
      <c r="AZ123" t="s">
        <v>74</v>
      </c>
      <c r="BA123" t="s">
        <v>74</v>
      </c>
      <c r="BB123">
        <v>133</v>
      </c>
      <c r="BC123">
        <v>169</v>
      </c>
      <c r="BD123" t="s">
        <v>74</v>
      </c>
      <c r="BE123" t="s">
        <v>1668</v>
      </c>
      <c r="BF123" t="str">
        <f>HYPERLINK("http://dx.doi.org/10.1016/0377-8398(95)00081-X","http://dx.doi.org/10.1016/0377-8398(95)00081-X")</f>
        <v>http://dx.doi.org/10.1016/0377-8398(95)00081-X</v>
      </c>
      <c r="BG123" t="s">
        <v>74</v>
      </c>
      <c r="BH123" t="s">
        <v>74</v>
      </c>
      <c r="BI123">
        <v>37</v>
      </c>
      <c r="BJ123" t="s">
        <v>1669</v>
      </c>
      <c r="BK123" t="s">
        <v>93</v>
      </c>
      <c r="BL123" t="s">
        <v>1669</v>
      </c>
      <c r="BM123" t="s">
        <v>1670</v>
      </c>
      <c r="BN123" t="s">
        <v>74</v>
      </c>
      <c r="BO123" t="s">
        <v>74</v>
      </c>
      <c r="BP123" t="s">
        <v>74</v>
      </c>
      <c r="BQ123" t="s">
        <v>74</v>
      </c>
      <c r="BR123" t="s">
        <v>96</v>
      </c>
      <c r="BS123" t="s">
        <v>1671</v>
      </c>
      <c r="BT123" t="str">
        <f>HYPERLINK("https%3A%2F%2Fwww.webofscience.com%2Fwos%2Fwoscc%2Ffull-record%2FWOS:A1996VF23800002","View Full Record in Web of Science")</f>
        <v>View Full Record in Web of Science</v>
      </c>
    </row>
    <row r="124" spans="1:72" x14ac:dyDescent="0.15">
      <c r="A124" t="s">
        <v>72</v>
      </c>
      <c r="B124" t="s">
        <v>1672</v>
      </c>
      <c r="C124" t="s">
        <v>74</v>
      </c>
      <c r="D124" t="s">
        <v>74</v>
      </c>
      <c r="E124" t="s">
        <v>74</v>
      </c>
      <c r="F124" t="s">
        <v>1672</v>
      </c>
      <c r="G124" t="s">
        <v>74</v>
      </c>
      <c r="H124" t="s">
        <v>74</v>
      </c>
      <c r="I124" t="s">
        <v>1673</v>
      </c>
      <c r="J124" t="s">
        <v>1674</v>
      </c>
      <c r="K124" t="s">
        <v>74</v>
      </c>
      <c r="L124" t="s">
        <v>74</v>
      </c>
      <c r="M124" t="s">
        <v>77</v>
      </c>
      <c r="N124" t="s">
        <v>78</v>
      </c>
      <c r="O124" t="s">
        <v>74</v>
      </c>
      <c r="P124" t="s">
        <v>74</v>
      </c>
      <c r="Q124" t="s">
        <v>74</v>
      </c>
      <c r="R124" t="s">
        <v>74</v>
      </c>
      <c r="S124" t="s">
        <v>74</v>
      </c>
      <c r="T124" t="s">
        <v>74</v>
      </c>
      <c r="U124" t="s">
        <v>1675</v>
      </c>
      <c r="V124" t="s">
        <v>1676</v>
      </c>
      <c r="W124" t="s">
        <v>1677</v>
      </c>
      <c r="X124" t="s">
        <v>1678</v>
      </c>
      <c r="Y124" t="s">
        <v>1679</v>
      </c>
      <c r="Z124" t="s">
        <v>74</v>
      </c>
      <c r="AA124" t="s">
        <v>74</v>
      </c>
      <c r="AB124" t="s">
        <v>1680</v>
      </c>
      <c r="AC124" t="s">
        <v>74</v>
      </c>
      <c r="AD124" t="s">
        <v>74</v>
      </c>
      <c r="AE124" t="s">
        <v>74</v>
      </c>
      <c r="AF124" t="s">
        <v>74</v>
      </c>
      <c r="AG124">
        <v>28</v>
      </c>
      <c r="AH124">
        <v>88</v>
      </c>
      <c r="AI124">
        <v>91</v>
      </c>
      <c r="AJ124">
        <v>1</v>
      </c>
      <c r="AK124">
        <v>13</v>
      </c>
      <c r="AL124" t="s">
        <v>203</v>
      </c>
      <c r="AM124" t="s">
        <v>85</v>
      </c>
      <c r="AN124" t="s">
        <v>1459</v>
      </c>
      <c r="AO124" t="s">
        <v>1681</v>
      </c>
      <c r="AP124" t="s">
        <v>1682</v>
      </c>
      <c r="AQ124" t="s">
        <v>74</v>
      </c>
      <c r="AR124" t="s">
        <v>1683</v>
      </c>
      <c r="AS124" t="s">
        <v>1684</v>
      </c>
      <c r="AT124" t="s">
        <v>1623</v>
      </c>
      <c r="AU124">
        <v>1996</v>
      </c>
      <c r="AV124">
        <v>32</v>
      </c>
      <c r="AW124" t="s">
        <v>1624</v>
      </c>
      <c r="AX124" t="s">
        <v>74</v>
      </c>
      <c r="AY124" t="s">
        <v>74</v>
      </c>
      <c r="AZ124" t="s">
        <v>74</v>
      </c>
      <c r="BA124" t="s">
        <v>74</v>
      </c>
      <c r="BB124">
        <v>592</v>
      </c>
      <c r="BC124">
        <v>598</v>
      </c>
      <c r="BD124" t="s">
        <v>74</v>
      </c>
      <c r="BE124" t="s">
        <v>1685</v>
      </c>
      <c r="BF124" t="str">
        <f>HYPERLINK("http://dx.doi.org/10.1016/0025-326X(95)00247-K","http://dx.doi.org/10.1016/0025-326X(95)00247-K")</f>
        <v>http://dx.doi.org/10.1016/0025-326X(95)00247-K</v>
      </c>
      <c r="BG124" t="s">
        <v>74</v>
      </c>
      <c r="BH124" t="s">
        <v>74</v>
      </c>
      <c r="BI124">
        <v>7</v>
      </c>
      <c r="BJ124" t="s">
        <v>1686</v>
      </c>
      <c r="BK124" t="s">
        <v>93</v>
      </c>
      <c r="BL124" t="s">
        <v>299</v>
      </c>
      <c r="BM124" t="s">
        <v>1687</v>
      </c>
      <c r="BN124" t="s">
        <v>74</v>
      </c>
      <c r="BO124" t="s">
        <v>74</v>
      </c>
      <c r="BP124" t="s">
        <v>74</v>
      </c>
      <c r="BQ124" t="s">
        <v>74</v>
      </c>
      <c r="BR124" t="s">
        <v>96</v>
      </c>
      <c r="BS124" t="s">
        <v>1688</v>
      </c>
      <c r="BT124" t="str">
        <f>HYPERLINK("https%3A%2F%2Fwww.webofscience.com%2Fwos%2Fwoscc%2Ffull-record%2FWOS:A1996VN04500013","View Full Record in Web of Science")</f>
        <v>View Full Record in Web of Science</v>
      </c>
    </row>
    <row r="125" spans="1:72" x14ac:dyDescent="0.15">
      <c r="A125" t="s">
        <v>72</v>
      </c>
      <c r="B125" t="s">
        <v>1689</v>
      </c>
      <c r="C125" t="s">
        <v>74</v>
      </c>
      <c r="D125" t="s">
        <v>74</v>
      </c>
      <c r="E125" t="s">
        <v>74</v>
      </c>
      <c r="F125" t="s">
        <v>1689</v>
      </c>
      <c r="G125" t="s">
        <v>74</v>
      </c>
      <c r="H125" t="s">
        <v>74</v>
      </c>
      <c r="I125" t="s">
        <v>1690</v>
      </c>
      <c r="J125" t="s">
        <v>1691</v>
      </c>
      <c r="K125" t="s">
        <v>74</v>
      </c>
      <c r="L125" t="s">
        <v>74</v>
      </c>
      <c r="M125" t="s">
        <v>77</v>
      </c>
      <c r="N125" t="s">
        <v>78</v>
      </c>
      <c r="O125" t="s">
        <v>74</v>
      </c>
      <c r="P125" t="s">
        <v>74</v>
      </c>
      <c r="Q125" t="s">
        <v>74</v>
      </c>
      <c r="R125" t="s">
        <v>74</v>
      </c>
      <c r="S125" t="s">
        <v>74</v>
      </c>
      <c r="T125" t="s">
        <v>74</v>
      </c>
      <c r="U125" t="s">
        <v>1692</v>
      </c>
      <c r="V125" t="s">
        <v>1693</v>
      </c>
      <c r="W125" t="s">
        <v>1694</v>
      </c>
      <c r="X125" t="s">
        <v>344</v>
      </c>
      <c r="Y125" t="s">
        <v>1695</v>
      </c>
      <c r="Z125" t="s">
        <v>74</v>
      </c>
      <c r="AA125" t="s">
        <v>74</v>
      </c>
      <c r="AB125" t="s">
        <v>74</v>
      </c>
      <c r="AC125" t="s">
        <v>74</v>
      </c>
      <c r="AD125" t="s">
        <v>74</v>
      </c>
      <c r="AE125" t="s">
        <v>74</v>
      </c>
      <c r="AF125" t="s">
        <v>74</v>
      </c>
      <c r="AG125">
        <v>25</v>
      </c>
      <c r="AH125">
        <v>30</v>
      </c>
      <c r="AI125">
        <v>34</v>
      </c>
      <c r="AJ125">
        <v>0</v>
      </c>
      <c r="AK125">
        <v>7</v>
      </c>
      <c r="AL125" t="s">
        <v>261</v>
      </c>
      <c r="AM125" t="s">
        <v>262</v>
      </c>
      <c r="AN125" t="s">
        <v>263</v>
      </c>
      <c r="AO125" t="s">
        <v>1696</v>
      </c>
      <c r="AP125" t="s">
        <v>74</v>
      </c>
      <c r="AQ125" t="s">
        <v>74</v>
      </c>
      <c r="AR125" t="s">
        <v>1697</v>
      </c>
      <c r="AS125" t="s">
        <v>1698</v>
      </c>
      <c r="AT125" t="s">
        <v>1331</v>
      </c>
      <c r="AU125">
        <v>1996</v>
      </c>
      <c r="AV125">
        <v>124</v>
      </c>
      <c r="AW125" t="s">
        <v>684</v>
      </c>
      <c r="AX125" t="s">
        <v>74</v>
      </c>
      <c r="AY125" t="s">
        <v>74</v>
      </c>
      <c r="AZ125" t="s">
        <v>74</v>
      </c>
      <c r="BA125" t="s">
        <v>74</v>
      </c>
      <c r="BB125">
        <v>73</v>
      </c>
      <c r="BC125">
        <v>86</v>
      </c>
      <c r="BD125" t="s">
        <v>74</v>
      </c>
      <c r="BE125" t="s">
        <v>1699</v>
      </c>
      <c r="BF125" t="str">
        <f>HYPERLINK("http://dx.doi.org/10.1016/0031-0182(96)01657-4","http://dx.doi.org/10.1016/0031-0182(96)01657-4")</f>
        <v>http://dx.doi.org/10.1016/0031-0182(96)01657-4</v>
      </c>
      <c r="BG125" t="s">
        <v>74</v>
      </c>
      <c r="BH125" t="s">
        <v>74</v>
      </c>
      <c r="BI125">
        <v>14</v>
      </c>
      <c r="BJ125" t="s">
        <v>1700</v>
      </c>
      <c r="BK125" t="s">
        <v>93</v>
      </c>
      <c r="BL125" t="s">
        <v>1701</v>
      </c>
      <c r="BM125" t="s">
        <v>1702</v>
      </c>
      <c r="BN125" t="s">
        <v>74</v>
      </c>
      <c r="BO125" t="s">
        <v>74</v>
      </c>
      <c r="BP125" t="s">
        <v>74</v>
      </c>
      <c r="BQ125" t="s">
        <v>74</v>
      </c>
      <c r="BR125" t="s">
        <v>96</v>
      </c>
      <c r="BS125" t="s">
        <v>1703</v>
      </c>
      <c r="BT125" t="str">
        <f>HYPERLINK("https%3A%2F%2Fwww.webofscience.com%2Fwos%2Fwoscc%2Ffull-record%2FWOS:A1996VB57900005","View Full Record in Web of Science")</f>
        <v>View Full Record in Web of Science</v>
      </c>
    </row>
    <row r="126" spans="1:72" x14ac:dyDescent="0.15">
      <c r="A126" t="s">
        <v>72</v>
      </c>
      <c r="B126" t="s">
        <v>1704</v>
      </c>
      <c r="C126" t="s">
        <v>74</v>
      </c>
      <c r="D126" t="s">
        <v>74</v>
      </c>
      <c r="E126" t="s">
        <v>74</v>
      </c>
      <c r="F126" t="s">
        <v>1704</v>
      </c>
      <c r="G126" t="s">
        <v>74</v>
      </c>
      <c r="H126" t="s">
        <v>74</v>
      </c>
      <c r="I126" t="s">
        <v>1705</v>
      </c>
      <c r="J126" t="s">
        <v>1706</v>
      </c>
      <c r="K126" t="s">
        <v>74</v>
      </c>
      <c r="L126" t="s">
        <v>74</v>
      </c>
      <c r="M126" t="s">
        <v>77</v>
      </c>
      <c r="N126" t="s">
        <v>78</v>
      </c>
      <c r="O126" t="s">
        <v>74</v>
      </c>
      <c r="P126" t="s">
        <v>74</v>
      </c>
      <c r="Q126" t="s">
        <v>74</v>
      </c>
      <c r="R126" t="s">
        <v>74</v>
      </c>
      <c r="S126" t="s">
        <v>74</v>
      </c>
      <c r="T126" t="s">
        <v>74</v>
      </c>
      <c r="U126" t="s">
        <v>1707</v>
      </c>
      <c r="V126" t="s">
        <v>1708</v>
      </c>
      <c r="W126" t="s">
        <v>74</v>
      </c>
      <c r="X126" t="s">
        <v>74</v>
      </c>
      <c r="Y126" t="s">
        <v>1709</v>
      </c>
      <c r="Z126" t="s">
        <v>74</v>
      </c>
      <c r="AA126" t="s">
        <v>74</v>
      </c>
      <c r="AB126" t="s">
        <v>74</v>
      </c>
      <c r="AC126" t="s">
        <v>74</v>
      </c>
      <c r="AD126" t="s">
        <v>74</v>
      </c>
      <c r="AE126" t="s">
        <v>74</v>
      </c>
      <c r="AF126" t="s">
        <v>74</v>
      </c>
      <c r="AG126">
        <v>41</v>
      </c>
      <c r="AH126">
        <v>7</v>
      </c>
      <c r="AI126">
        <v>8</v>
      </c>
      <c r="AJ126">
        <v>0</v>
      </c>
      <c r="AK126">
        <v>0</v>
      </c>
      <c r="AL126" t="s">
        <v>1710</v>
      </c>
      <c r="AM126" t="s">
        <v>436</v>
      </c>
      <c r="AN126" t="s">
        <v>1711</v>
      </c>
      <c r="AO126" t="s">
        <v>1712</v>
      </c>
      <c r="AP126" t="s">
        <v>74</v>
      </c>
      <c r="AQ126" t="s">
        <v>74</v>
      </c>
      <c r="AR126" t="s">
        <v>1706</v>
      </c>
      <c r="AS126" t="s">
        <v>1669</v>
      </c>
      <c r="AT126" t="s">
        <v>1331</v>
      </c>
      <c r="AU126">
        <v>1996</v>
      </c>
      <c r="AV126">
        <v>39</v>
      </c>
      <c r="AW126" t="s">
        <v>74</v>
      </c>
      <c r="AX126">
        <v>3</v>
      </c>
      <c r="AY126" t="s">
        <v>74</v>
      </c>
      <c r="AZ126" t="s">
        <v>74</v>
      </c>
      <c r="BA126" t="s">
        <v>74</v>
      </c>
      <c r="BB126">
        <v>615</v>
      </c>
      <c r="BC126">
        <v>628</v>
      </c>
      <c r="BD126" t="s">
        <v>74</v>
      </c>
      <c r="BE126" t="s">
        <v>74</v>
      </c>
      <c r="BF126" t="s">
        <v>74</v>
      </c>
      <c r="BG126" t="s">
        <v>74</v>
      </c>
      <c r="BH126" t="s">
        <v>74</v>
      </c>
      <c r="BI126">
        <v>14</v>
      </c>
      <c r="BJ126" t="s">
        <v>1669</v>
      </c>
      <c r="BK126" t="s">
        <v>93</v>
      </c>
      <c r="BL126" t="s">
        <v>1669</v>
      </c>
      <c r="BM126" t="s">
        <v>1713</v>
      </c>
      <c r="BN126" t="s">
        <v>74</v>
      </c>
      <c r="BO126" t="s">
        <v>74</v>
      </c>
      <c r="BP126" t="s">
        <v>74</v>
      </c>
      <c r="BQ126" t="s">
        <v>74</v>
      </c>
      <c r="BR126" t="s">
        <v>96</v>
      </c>
      <c r="BS126" t="s">
        <v>1714</v>
      </c>
      <c r="BT126" t="str">
        <f>HYPERLINK("https%3A%2F%2Fwww.webofscience.com%2Fwos%2Fwoscc%2Ffull-record%2FWOS:A1996VM49700005","View Full Record in Web of Science")</f>
        <v>View Full Record in Web of Science</v>
      </c>
    </row>
    <row r="127" spans="1:72" x14ac:dyDescent="0.15">
      <c r="A127" t="s">
        <v>72</v>
      </c>
      <c r="B127" t="s">
        <v>1715</v>
      </c>
      <c r="C127" t="s">
        <v>74</v>
      </c>
      <c r="D127" t="s">
        <v>74</v>
      </c>
      <c r="E127" t="s">
        <v>74</v>
      </c>
      <c r="F127" t="s">
        <v>1715</v>
      </c>
      <c r="G127" t="s">
        <v>74</v>
      </c>
      <c r="H127" t="s">
        <v>74</v>
      </c>
      <c r="I127" t="s">
        <v>1716</v>
      </c>
      <c r="J127" t="s">
        <v>1717</v>
      </c>
      <c r="K127" t="s">
        <v>74</v>
      </c>
      <c r="L127" t="s">
        <v>74</v>
      </c>
      <c r="M127" t="s">
        <v>77</v>
      </c>
      <c r="N127" t="s">
        <v>78</v>
      </c>
      <c r="O127" t="s">
        <v>74</v>
      </c>
      <c r="P127" t="s">
        <v>74</v>
      </c>
      <c r="Q127" t="s">
        <v>74</v>
      </c>
      <c r="R127" t="s">
        <v>74</v>
      </c>
      <c r="S127" t="s">
        <v>74</v>
      </c>
      <c r="T127" t="s">
        <v>74</v>
      </c>
      <c r="U127" t="s">
        <v>1718</v>
      </c>
      <c r="V127" t="s">
        <v>1719</v>
      </c>
      <c r="W127" t="s">
        <v>1720</v>
      </c>
      <c r="X127" t="s">
        <v>1721</v>
      </c>
      <c r="Y127" t="s">
        <v>1722</v>
      </c>
      <c r="Z127" t="s">
        <v>74</v>
      </c>
      <c r="AA127" t="s">
        <v>1409</v>
      </c>
      <c r="AB127" t="s">
        <v>1410</v>
      </c>
      <c r="AC127" t="s">
        <v>74</v>
      </c>
      <c r="AD127" t="s">
        <v>74</v>
      </c>
      <c r="AE127" t="s">
        <v>74</v>
      </c>
      <c r="AF127" t="s">
        <v>74</v>
      </c>
      <c r="AG127">
        <v>72</v>
      </c>
      <c r="AH127">
        <v>10</v>
      </c>
      <c r="AI127">
        <v>13</v>
      </c>
      <c r="AJ127">
        <v>0</v>
      </c>
      <c r="AK127">
        <v>2</v>
      </c>
      <c r="AL127" t="s">
        <v>946</v>
      </c>
      <c r="AM127" t="s">
        <v>312</v>
      </c>
      <c r="AN127" t="s">
        <v>1017</v>
      </c>
      <c r="AO127" t="s">
        <v>1723</v>
      </c>
      <c r="AP127" t="s">
        <v>1724</v>
      </c>
      <c r="AQ127" t="s">
        <v>74</v>
      </c>
      <c r="AR127" t="s">
        <v>1717</v>
      </c>
      <c r="AS127" t="s">
        <v>1725</v>
      </c>
      <c r="AT127" t="s">
        <v>1331</v>
      </c>
      <c r="AU127">
        <v>1996</v>
      </c>
      <c r="AV127">
        <v>11</v>
      </c>
      <c r="AW127">
        <v>4</v>
      </c>
      <c r="AX127" t="s">
        <v>74</v>
      </c>
      <c r="AY127" t="s">
        <v>74</v>
      </c>
      <c r="AZ127" t="s">
        <v>74</v>
      </c>
      <c r="BA127" t="s">
        <v>74</v>
      </c>
      <c r="BB127">
        <v>379</v>
      </c>
      <c r="BC127">
        <v>389</v>
      </c>
      <c r="BD127" t="s">
        <v>74</v>
      </c>
      <c r="BE127" t="s">
        <v>1726</v>
      </c>
      <c r="BF127" t="str">
        <f>HYPERLINK("http://dx.doi.org/10.1029/96PA01126","http://dx.doi.org/10.1029/96PA01126")</f>
        <v>http://dx.doi.org/10.1029/96PA01126</v>
      </c>
      <c r="BG127" t="s">
        <v>74</v>
      </c>
      <c r="BH127" t="s">
        <v>74</v>
      </c>
      <c r="BI127">
        <v>11</v>
      </c>
      <c r="BJ127" t="s">
        <v>1727</v>
      </c>
      <c r="BK127" t="s">
        <v>93</v>
      </c>
      <c r="BL127" t="s">
        <v>1728</v>
      </c>
      <c r="BM127" t="s">
        <v>1729</v>
      </c>
      <c r="BN127" t="s">
        <v>74</v>
      </c>
      <c r="BO127" t="s">
        <v>74</v>
      </c>
      <c r="BP127" t="s">
        <v>74</v>
      </c>
      <c r="BQ127" t="s">
        <v>74</v>
      </c>
      <c r="BR127" t="s">
        <v>96</v>
      </c>
      <c r="BS127" t="s">
        <v>1730</v>
      </c>
      <c r="BT127" t="str">
        <f>HYPERLINK("https%3A%2F%2Fwww.webofscience.com%2Fwos%2Fwoscc%2Ffull-record%2FWOS:A1996VM33000003","View Full Record in Web of Science")</f>
        <v>View Full Record in Web of Science</v>
      </c>
    </row>
    <row r="128" spans="1:72" x14ac:dyDescent="0.15">
      <c r="A128" t="s">
        <v>72</v>
      </c>
      <c r="B128" t="s">
        <v>1731</v>
      </c>
      <c r="C128" t="s">
        <v>74</v>
      </c>
      <c r="D128" t="s">
        <v>74</v>
      </c>
      <c r="E128" t="s">
        <v>74</v>
      </c>
      <c r="F128" t="s">
        <v>1731</v>
      </c>
      <c r="G128" t="s">
        <v>74</v>
      </c>
      <c r="H128" t="s">
        <v>74</v>
      </c>
      <c r="I128" t="s">
        <v>1732</v>
      </c>
      <c r="J128" t="s">
        <v>1733</v>
      </c>
      <c r="K128" t="s">
        <v>74</v>
      </c>
      <c r="L128" t="s">
        <v>74</v>
      </c>
      <c r="M128" t="s">
        <v>77</v>
      </c>
      <c r="N128" t="s">
        <v>78</v>
      </c>
      <c r="O128" t="s">
        <v>74</v>
      </c>
      <c r="P128" t="s">
        <v>74</v>
      </c>
      <c r="Q128" t="s">
        <v>74</v>
      </c>
      <c r="R128" t="s">
        <v>74</v>
      </c>
      <c r="S128" t="s">
        <v>74</v>
      </c>
      <c r="T128" t="s">
        <v>74</v>
      </c>
      <c r="U128" t="s">
        <v>1734</v>
      </c>
      <c r="V128" t="s">
        <v>1735</v>
      </c>
      <c r="W128" t="s">
        <v>74</v>
      </c>
      <c r="X128" t="s">
        <v>74</v>
      </c>
      <c r="Y128" t="s">
        <v>1736</v>
      </c>
      <c r="Z128" t="s">
        <v>74</v>
      </c>
      <c r="AA128" t="s">
        <v>74</v>
      </c>
      <c r="AB128" t="s">
        <v>74</v>
      </c>
      <c r="AC128" t="s">
        <v>74</v>
      </c>
      <c r="AD128" t="s">
        <v>74</v>
      </c>
      <c r="AE128" t="s">
        <v>74</v>
      </c>
      <c r="AF128" t="s">
        <v>74</v>
      </c>
      <c r="AG128">
        <v>35</v>
      </c>
      <c r="AH128">
        <v>46</v>
      </c>
      <c r="AI128">
        <v>50</v>
      </c>
      <c r="AJ128">
        <v>0</v>
      </c>
      <c r="AK128">
        <v>12</v>
      </c>
      <c r="AL128" t="s">
        <v>185</v>
      </c>
      <c r="AM128" t="s">
        <v>186</v>
      </c>
      <c r="AN128" t="s">
        <v>187</v>
      </c>
      <c r="AO128" t="s">
        <v>1737</v>
      </c>
      <c r="AP128" t="s">
        <v>74</v>
      </c>
      <c r="AQ128" t="s">
        <v>74</v>
      </c>
      <c r="AR128" t="s">
        <v>1738</v>
      </c>
      <c r="AS128" t="s">
        <v>1739</v>
      </c>
      <c r="AT128" t="s">
        <v>1331</v>
      </c>
      <c r="AU128">
        <v>1996</v>
      </c>
      <c r="AV128">
        <v>16</v>
      </c>
      <c r="AW128">
        <v>7</v>
      </c>
      <c r="AX128" t="s">
        <v>74</v>
      </c>
      <c r="AY128" t="s">
        <v>74</v>
      </c>
      <c r="AZ128" t="s">
        <v>74</v>
      </c>
      <c r="BA128" t="s">
        <v>74</v>
      </c>
      <c r="BB128">
        <v>469</v>
      </c>
      <c r="BC128">
        <v>477</v>
      </c>
      <c r="BD128" t="s">
        <v>74</v>
      </c>
      <c r="BE128" t="s">
        <v>74</v>
      </c>
      <c r="BF128" t="s">
        <v>74</v>
      </c>
      <c r="BG128" t="s">
        <v>74</v>
      </c>
      <c r="BH128" t="s">
        <v>74</v>
      </c>
      <c r="BI128">
        <v>9</v>
      </c>
      <c r="BJ128" t="s">
        <v>1740</v>
      </c>
      <c r="BK128" t="s">
        <v>93</v>
      </c>
      <c r="BL128" t="s">
        <v>1741</v>
      </c>
      <c r="BM128" t="s">
        <v>1742</v>
      </c>
      <c r="BN128" t="s">
        <v>74</v>
      </c>
      <c r="BO128" t="s">
        <v>74</v>
      </c>
      <c r="BP128" t="s">
        <v>74</v>
      </c>
      <c r="BQ128" t="s">
        <v>74</v>
      </c>
      <c r="BR128" t="s">
        <v>96</v>
      </c>
      <c r="BS128" t="s">
        <v>1743</v>
      </c>
      <c r="BT128" t="str">
        <f>HYPERLINK("https%3A%2F%2Fwww.webofscience.com%2Fwos%2Fwoscc%2Ffull-record%2FWOS:A1996VC92500002","View Full Record in Web of Science")</f>
        <v>View Full Record in Web of Science</v>
      </c>
    </row>
    <row r="129" spans="1:72" x14ac:dyDescent="0.15">
      <c r="A129" t="s">
        <v>72</v>
      </c>
      <c r="B129" t="s">
        <v>1744</v>
      </c>
      <c r="C129" t="s">
        <v>74</v>
      </c>
      <c r="D129" t="s">
        <v>74</v>
      </c>
      <c r="E129" t="s">
        <v>74</v>
      </c>
      <c r="F129" t="s">
        <v>1744</v>
      </c>
      <c r="G129" t="s">
        <v>74</v>
      </c>
      <c r="H129" t="s">
        <v>74</v>
      </c>
      <c r="I129" t="s">
        <v>1745</v>
      </c>
      <c r="J129" t="s">
        <v>1733</v>
      </c>
      <c r="K129" t="s">
        <v>74</v>
      </c>
      <c r="L129" t="s">
        <v>74</v>
      </c>
      <c r="M129" t="s">
        <v>77</v>
      </c>
      <c r="N129" t="s">
        <v>78</v>
      </c>
      <c r="O129" t="s">
        <v>74</v>
      </c>
      <c r="P129" t="s">
        <v>74</v>
      </c>
      <c r="Q129" t="s">
        <v>74</v>
      </c>
      <c r="R129" t="s">
        <v>74</v>
      </c>
      <c r="S129" t="s">
        <v>74</v>
      </c>
      <c r="T129" t="s">
        <v>74</v>
      </c>
      <c r="U129" t="s">
        <v>1746</v>
      </c>
      <c r="V129" t="s">
        <v>1747</v>
      </c>
      <c r="W129" t="s">
        <v>74</v>
      </c>
      <c r="X129" t="s">
        <v>74</v>
      </c>
      <c r="Y129" t="s">
        <v>1748</v>
      </c>
      <c r="Z129" t="s">
        <v>74</v>
      </c>
      <c r="AA129" t="s">
        <v>1749</v>
      </c>
      <c r="AB129" t="s">
        <v>1750</v>
      </c>
      <c r="AC129" t="s">
        <v>74</v>
      </c>
      <c r="AD129" t="s">
        <v>74</v>
      </c>
      <c r="AE129" t="s">
        <v>74</v>
      </c>
      <c r="AF129" t="s">
        <v>74</v>
      </c>
      <c r="AG129">
        <v>16</v>
      </c>
      <c r="AH129">
        <v>17</v>
      </c>
      <c r="AI129">
        <v>20</v>
      </c>
      <c r="AJ129">
        <v>1</v>
      </c>
      <c r="AK129">
        <v>11</v>
      </c>
      <c r="AL129" t="s">
        <v>185</v>
      </c>
      <c r="AM129" t="s">
        <v>186</v>
      </c>
      <c r="AN129" t="s">
        <v>187</v>
      </c>
      <c r="AO129" t="s">
        <v>1737</v>
      </c>
      <c r="AP129" t="s">
        <v>74</v>
      </c>
      <c r="AQ129" t="s">
        <v>74</v>
      </c>
      <c r="AR129" t="s">
        <v>1738</v>
      </c>
      <c r="AS129" t="s">
        <v>1739</v>
      </c>
      <c r="AT129" t="s">
        <v>1331</v>
      </c>
      <c r="AU129">
        <v>1996</v>
      </c>
      <c r="AV129">
        <v>16</v>
      </c>
      <c r="AW129">
        <v>7</v>
      </c>
      <c r="AX129" t="s">
        <v>74</v>
      </c>
      <c r="AY129" t="s">
        <v>74</v>
      </c>
      <c r="AZ129" t="s">
        <v>74</v>
      </c>
      <c r="BA129" t="s">
        <v>74</v>
      </c>
      <c r="BB129">
        <v>479</v>
      </c>
      <c r="BC129">
        <v>481</v>
      </c>
      <c r="BD129" t="s">
        <v>74</v>
      </c>
      <c r="BE129" t="s">
        <v>74</v>
      </c>
      <c r="BF129" t="s">
        <v>74</v>
      </c>
      <c r="BG129" t="s">
        <v>74</v>
      </c>
      <c r="BH129" t="s">
        <v>74</v>
      </c>
      <c r="BI129">
        <v>3</v>
      </c>
      <c r="BJ129" t="s">
        <v>1740</v>
      </c>
      <c r="BK129" t="s">
        <v>93</v>
      </c>
      <c r="BL129" t="s">
        <v>1741</v>
      </c>
      <c r="BM129" t="s">
        <v>1742</v>
      </c>
      <c r="BN129" t="s">
        <v>74</v>
      </c>
      <c r="BO129" t="s">
        <v>74</v>
      </c>
      <c r="BP129" t="s">
        <v>74</v>
      </c>
      <c r="BQ129" t="s">
        <v>74</v>
      </c>
      <c r="BR129" t="s">
        <v>96</v>
      </c>
      <c r="BS129" t="s">
        <v>1751</v>
      </c>
      <c r="BT129" t="str">
        <f>HYPERLINK("https%3A%2F%2Fwww.webofscience.com%2Fwos%2Fwoscc%2Ffull-record%2FWOS:A1996VC92500003","View Full Record in Web of Science")</f>
        <v>View Full Record in Web of Science</v>
      </c>
    </row>
    <row r="130" spans="1:72" x14ac:dyDescent="0.15">
      <c r="A130" t="s">
        <v>72</v>
      </c>
      <c r="B130" t="s">
        <v>1752</v>
      </c>
      <c r="C130" t="s">
        <v>74</v>
      </c>
      <c r="D130" t="s">
        <v>74</v>
      </c>
      <c r="E130" t="s">
        <v>74</v>
      </c>
      <c r="F130" t="s">
        <v>1752</v>
      </c>
      <c r="G130" t="s">
        <v>74</v>
      </c>
      <c r="H130" t="s">
        <v>74</v>
      </c>
      <c r="I130" t="s">
        <v>1753</v>
      </c>
      <c r="J130" t="s">
        <v>1733</v>
      </c>
      <c r="K130" t="s">
        <v>74</v>
      </c>
      <c r="L130" t="s">
        <v>74</v>
      </c>
      <c r="M130" t="s">
        <v>77</v>
      </c>
      <c r="N130" t="s">
        <v>78</v>
      </c>
      <c r="O130" t="s">
        <v>74</v>
      </c>
      <c r="P130" t="s">
        <v>74</v>
      </c>
      <c r="Q130" t="s">
        <v>74</v>
      </c>
      <c r="R130" t="s">
        <v>74</v>
      </c>
      <c r="S130" t="s">
        <v>74</v>
      </c>
      <c r="T130" t="s">
        <v>74</v>
      </c>
      <c r="U130" t="s">
        <v>1754</v>
      </c>
      <c r="V130" t="s">
        <v>1755</v>
      </c>
      <c r="W130" t="s">
        <v>74</v>
      </c>
      <c r="X130" t="s">
        <v>74</v>
      </c>
      <c r="Y130" t="s">
        <v>1756</v>
      </c>
      <c r="Z130" t="s">
        <v>74</v>
      </c>
      <c r="AA130" t="s">
        <v>74</v>
      </c>
      <c r="AB130" t="s">
        <v>74</v>
      </c>
      <c r="AC130" t="s">
        <v>74</v>
      </c>
      <c r="AD130" t="s">
        <v>74</v>
      </c>
      <c r="AE130" t="s">
        <v>74</v>
      </c>
      <c r="AF130" t="s">
        <v>74</v>
      </c>
      <c r="AG130">
        <v>35</v>
      </c>
      <c r="AH130">
        <v>9</v>
      </c>
      <c r="AI130">
        <v>10</v>
      </c>
      <c r="AJ130">
        <v>0</v>
      </c>
      <c r="AK130">
        <v>3</v>
      </c>
      <c r="AL130" t="s">
        <v>185</v>
      </c>
      <c r="AM130" t="s">
        <v>186</v>
      </c>
      <c r="AN130" t="s">
        <v>187</v>
      </c>
      <c r="AO130" t="s">
        <v>1737</v>
      </c>
      <c r="AP130" t="s">
        <v>74</v>
      </c>
      <c r="AQ130" t="s">
        <v>74</v>
      </c>
      <c r="AR130" t="s">
        <v>1738</v>
      </c>
      <c r="AS130" t="s">
        <v>1739</v>
      </c>
      <c r="AT130" t="s">
        <v>1331</v>
      </c>
      <c r="AU130">
        <v>1996</v>
      </c>
      <c r="AV130">
        <v>16</v>
      </c>
      <c r="AW130">
        <v>7</v>
      </c>
      <c r="AX130" t="s">
        <v>74</v>
      </c>
      <c r="AY130" t="s">
        <v>74</v>
      </c>
      <c r="AZ130" t="s">
        <v>74</v>
      </c>
      <c r="BA130" t="s">
        <v>74</v>
      </c>
      <c r="BB130">
        <v>483</v>
      </c>
      <c r="BC130">
        <v>489</v>
      </c>
      <c r="BD130" t="s">
        <v>74</v>
      </c>
      <c r="BE130" t="s">
        <v>1757</v>
      </c>
      <c r="BF130" t="str">
        <f>HYPERLINK("http://dx.doi.org/10.1007/BF02329067","http://dx.doi.org/10.1007/BF02329067")</f>
        <v>http://dx.doi.org/10.1007/BF02329067</v>
      </c>
      <c r="BG130" t="s">
        <v>74</v>
      </c>
      <c r="BH130" t="s">
        <v>74</v>
      </c>
      <c r="BI130">
        <v>7</v>
      </c>
      <c r="BJ130" t="s">
        <v>1740</v>
      </c>
      <c r="BK130" t="s">
        <v>93</v>
      </c>
      <c r="BL130" t="s">
        <v>1741</v>
      </c>
      <c r="BM130" t="s">
        <v>1742</v>
      </c>
      <c r="BN130" t="s">
        <v>74</v>
      </c>
      <c r="BO130" t="s">
        <v>74</v>
      </c>
      <c r="BP130" t="s">
        <v>74</v>
      </c>
      <c r="BQ130" t="s">
        <v>74</v>
      </c>
      <c r="BR130" t="s">
        <v>96</v>
      </c>
      <c r="BS130" t="s">
        <v>1758</v>
      </c>
      <c r="BT130" t="str">
        <f>HYPERLINK("https%3A%2F%2Fwww.webofscience.com%2Fwos%2Fwoscc%2Ffull-record%2FWOS:A1996VC92500004","View Full Record in Web of Science")</f>
        <v>View Full Record in Web of Science</v>
      </c>
    </row>
    <row r="131" spans="1:72" x14ac:dyDescent="0.15">
      <c r="A131" t="s">
        <v>72</v>
      </c>
      <c r="B131" t="s">
        <v>1759</v>
      </c>
      <c r="C131" t="s">
        <v>74</v>
      </c>
      <c r="D131" t="s">
        <v>74</v>
      </c>
      <c r="E131" t="s">
        <v>74</v>
      </c>
      <c r="F131" t="s">
        <v>1759</v>
      </c>
      <c r="G131" t="s">
        <v>74</v>
      </c>
      <c r="H131" t="s">
        <v>74</v>
      </c>
      <c r="I131" t="s">
        <v>1760</v>
      </c>
      <c r="J131" t="s">
        <v>1733</v>
      </c>
      <c r="K131" t="s">
        <v>74</v>
      </c>
      <c r="L131" t="s">
        <v>74</v>
      </c>
      <c r="M131" t="s">
        <v>77</v>
      </c>
      <c r="N131" t="s">
        <v>78</v>
      </c>
      <c r="O131" t="s">
        <v>74</v>
      </c>
      <c r="P131" t="s">
        <v>74</v>
      </c>
      <c r="Q131" t="s">
        <v>74</v>
      </c>
      <c r="R131" t="s">
        <v>74</v>
      </c>
      <c r="S131" t="s">
        <v>74</v>
      </c>
      <c r="T131" t="s">
        <v>74</v>
      </c>
      <c r="U131" t="s">
        <v>1761</v>
      </c>
      <c r="V131" t="s">
        <v>1762</v>
      </c>
      <c r="W131" t="s">
        <v>1763</v>
      </c>
      <c r="X131" t="s">
        <v>1764</v>
      </c>
      <c r="Y131" t="s">
        <v>1765</v>
      </c>
      <c r="Z131" t="s">
        <v>74</v>
      </c>
      <c r="AA131" t="s">
        <v>74</v>
      </c>
      <c r="AB131" t="s">
        <v>1766</v>
      </c>
      <c r="AC131" t="s">
        <v>74</v>
      </c>
      <c r="AD131" t="s">
        <v>74</v>
      </c>
      <c r="AE131" t="s">
        <v>74</v>
      </c>
      <c r="AF131" t="s">
        <v>74</v>
      </c>
      <c r="AG131">
        <v>18</v>
      </c>
      <c r="AH131">
        <v>4</v>
      </c>
      <c r="AI131">
        <v>4</v>
      </c>
      <c r="AJ131">
        <v>0</v>
      </c>
      <c r="AK131">
        <v>4</v>
      </c>
      <c r="AL131" t="s">
        <v>185</v>
      </c>
      <c r="AM131" t="s">
        <v>186</v>
      </c>
      <c r="AN131" t="s">
        <v>187</v>
      </c>
      <c r="AO131" t="s">
        <v>1737</v>
      </c>
      <c r="AP131" t="s">
        <v>74</v>
      </c>
      <c r="AQ131" t="s">
        <v>74</v>
      </c>
      <c r="AR131" t="s">
        <v>1738</v>
      </c>
      <c r="AS131" t="s">
        <v>1739</v>
      </c>
      <c r="AT131" t="s">
        <v>1331</v>
      </c>
      <c r="AU131">
        <v>1996</v>
      </c>
      <c r="AV131">
        <v>16</v>
      </c>
      <c r="AW131">
        <v>7</v>
      </c>
      <c r="AX131" t="s">
        <v>74</v>
      </c>
      <c r="AY131" t="s">
        <v>74</v>
      </c>
      <c r="AZ131" t="s">
        <v>74</v>
      </c>
      <c r="BA131" t="s">
        <v>74</v>
      </c>
      <c r="BB131">
        <v>491</v>
      </c>
      <c r="BC131">
        <v>496</v>
      </c>
      <c r="BD131" t="s">
        <v>74</v>
      </c>
      <c r="BE131" t="s">
        <v>74</v>
      </c>
      <c r="BF131" t="s">
        <v>74</v>
      </c>
      <c r="BG131" t="s">
        <v>74</v>
      </c>
      <c r="BH131" t="s">
        <v>74</v>
      </c>
      <c r="BI131">
        <v>6</v>
      </c>
      <c r="BJ131" t="s">
        <v>1740</v>
      </c>
      <c r="BK131" t="s">
        <v>93</v>
      </c>
      <c r="BL131" t="s">
        <v>1741</v>
      </c>
      <c r="BM131" t="s">
        <v>1742</v>
      </c>
      <c r="BN131" t="s">
        <v>74</v>
      </c>
      <c r="BO131" t="s">
        <v>74</v>
      </c>
      <c r="BP131" t="s">
        <v>74</v>
      </c>
      <c r="BQ131" t="s">
        <v>74</v>
      </c>
      <c r="BR131" t="s">
        <v>96</v>
      </c>
      <c r="BS131" t="s">
        <v>1767</v>
      </c>
      <c r="BT131" t="str">
        <f>HYPERLINK("https%3A%2F%2Fwww.webofscience.com%2Fwos%2Fwoscc%2Ffull-record%2FWOS:A1996VC92500005","View Full Record in Web of Science")</f>
        <v>View Full Record in Web of Science</v>
      </c>
    </row>
    <row r="132" spans="1:72" x14ac:dyDescent="0.15">
      <c r="A132" t="s">
        <v>72</v>
      </c>
      <c r="B132" t="s">
        <v>1768</v>
      </c>
      <c r="C132" t="s">
        <v>74</v>
      </c>
      <c r="D132" t="s">
        <v>74</v>
      </c>
      <c r="E132" t="s">
        <v>74</v>
      </c>
      <c r="F132" t="s">
        <v>1768</v>
      </c>
      <c r="G132" t="s">
        <v>74</v>
      </c>
      <c r="H132" t="s">
        <v>74</v>
      </c>
      <c r="I132" t="s">
        <v>1769</v>
      </c>
      <c r="J132" t="s">
        <v>1733</v>
      </c>
      <c r="K132" t="s">
        <v>74</v>
      </c>
      <c r="L132" t="s">
        <v>74</v>
      </c>
      <c r="M132" t="s">
        <v>77</v>
      </c>
      <c r="N132" t="s">
        <v>78</v>
      </c>
      <c r="O132" t="s">
        <v>74</v>
      </c>
      <c r="P132" t="s">
        <v>74</v>
      </c>
      <c r="Q132" t="s">
        <v>74</v>
      </c>
      <c r="R132" t="s">
        <v>74</v>
      </c>
      <c r="S132" t="s">
        <v>74</v>
      </c>
      <c r="T132" t="s">
        <v>74</v>
      </c>
      <c r="U132" t="s">
        <v>1770</v>
      </c>
      <c r="V132" t="s">
        <v>1771</v>
      </c>
      <c r="W132" t="s">
        <v>1772</v>
      </c>
      <c r="X132" t="s">
        <v>1773</v>
      </c>
      <c r="Y132" t="s">
        <v>1774</v>
      </c>
      <c r="Z132" t="s">
        <v>74</v>
      </c>
      <c r="AA132" t="s">
        <v>74</v>
      </c>
      <c r="AB132" t="s">
        <v>74</v>
      </c>
      <c r="AC132" t="s">
        <v>74</v>
      </c>
      <c r="AD132" t="s">
        <v>74</v>
      </c>
      <c r="AE132" t="s">
        <v>74</v>
      </c>
      <c r="AF132" t="s">
        <v>74</v>
      </c>
      <c r="AG132">
        <v>41</v>
      </c>
      <c r="AH132">
        <v>33</v>
      </c>
      <c r="AI132">
        <v>34</v>
      </c>
      <c r="AJ132">
        <v>0</v>
      </c>
      <c r="AK132">
        <v>1</v>
      </c>
      <c r="AL132" t="s">
        <v>185</v>
      </c>
      <c r="AM132" t="s">
        <v>186</v>
      </c>
      <c r="AN132" t="s">
        <v>187</v>
      </c>
      <c r="AO132" t="s">
        <v>1737</v>
      </c>
      <c r="AP132" t="s">
        <v>74</v>
      </c>
      <c r="AQ132" t="s">
        <v>74</v>
      </c>
      <c r="AR132" t="s">
        <v>1738</v>
      </c>
      <c r="AS132" t="s">
        <v>1739</v>
      </c>
      <c r="AT132" t="s">
        <v>1331</v>
      </c>
      <c r="AU132">
        <v>1996</v>
      </c>
      <c r="AV132">
        <v>16</v>
      </c>
      <c r="AW132">
        <v>7</v>
      </c>
      <c r="AX132" t="s">
        <v>74</v>
      </c>
      <c r="AY132" t="s">
        <v>74</v>
      </c>
      <c r="AZ132" t="s">
        <v>74</v>
      </c>
      <c r="BA132" t="s">
        <v>74</v>
      </c>
      <c r="BB132">
        <v>507</v>
      </c>
      <c r="BC132">
        <v>512</v>
      </c>
      <c r="BD132" t="s">
        <v>74</v>
      </c>
      <c r="BE132" t="s">
        <v>74</v>
      </c>
      <c r="BF132" t="s">
        <v>74</v>
      </c>
      <c r="BG132" t="s">
        <v>74</v>
      </c>
      <c r="BH132" t="s">
        <v>74</v>
      </c>
      <c r="BI132">
        <v>6</v>
      </c>
      <c r="BJ132" t="s">
        <v>1740</v>
      </c>
      <c r="BK132" t="s">
        <v>93</v>
      </c>
      <c r="BL132" t="s">
        <v>1741</v>
      </c>
      <c r="BM132" t="s">
        <v>1742</v>
      </c>
      <c r="BN132" t="s">
        <v>74</v>
      </c>
      <c r="BO132" t="s">
        <v>74</v>
      </c>
      <c r="BP132" t="s">
        <v>74</v>
      </c>
      <c r="BQ132" t="s">
        <v>74</v>
      </c>
      <c r="BR132" t="s">
        <v>96</v>
      </c>
      <c r="BS132" t="s">
        <v>1775</v>
      </c>
      <c r="BT132" t="str">
        <f>HYPERLINK("https%3A%2F%2Fwww.webofscience.com%2Fwos%2Fwoscc%2Ffull-record%2FWOS:A1996VC92500007","View Full Record in Web of Science")</f>
        <v>View Full Record in Web of Science</v>
      </c>
    </row>
    <row r="133" spans="1:72" x14ac:dyDescent="0.15">
      <c r="A133" t="s">
        <v>72</v>
      </c>
      <c r="B133" t="s">
        <v>1776</v>
      </c>
      <c r="C133" t="s">
        <v>74</v>
      </c>
      <c r="D133" t="s">
        <v>74</v>
      </c>
      <c r="E133" t="s">
        <v>74</v>
      </c>
      <c r="F133" t="s">
        <v>1776</v>
      </c>
      <c r="G133" t="s">
        <v>74</v>
      </c>
      <c r="H133" t="s">
        <v>74</v>
      </c>
      <c r="I133" t="s">
        <v>1777</v>
      </c>
      <c r="J133" t="s">
        <v>1733</v>
      </c>
      <c r="K133" t="s">
        <v>74</v>
      </c>
      <c r="L133" t="s">
        <v>74</v>
      </c>
      <c r="M133" t="s">
        <v>77</v>
      </c>
      <c r="N133" t="s">
        <v>78</v>
      </c>
      <c r="O133" t="s">
        <v>74</v>
      </c>
      <c r="P133" t="s">
        <v>74</v>
      </c>
      <c r="Q133" t="s">
        <v>74</v>
      </c>
      <c r="R133" t="s">
        <v>74</v>
      </c>
      <c r="S133" t="s">
        <v>74</v>
      </c>
      <c r="T133" t="s">
        <v>74</v>
      </c>
      <c r="U133" t="s">
        <v>1778</v>
      </c>
      <c r="V133" t="s">
        <v>1779</v>
      </c>
      <c r="W133" t="s">
        <v>74</v>
      </c>
      <c r="X133" t="s">
        <v>74</v>
      </c>
      <c r="Y133" t="s">
        <v>1780</v>
      </c>
      <c r="Z133" t="s">
        <v>74</v>
      </c>
      <c r="AA133" t="s">
        <v>1781</v>
      </c>
      <c r="AB133" t="s">
        <v>1782</v>
      </c>
      <c r="AC133" t="s">
        <v>74</v>
      </c>
      <c r="AD133" t="s">
        <v>74</v>
      </c>
      <c r="AE133" t="s">
        <v>74</v>
      </c>
      <c r="AF133" t="s">
        <v>74</v>
      </c>
      <c r="AG133">
        <v>45</v>
      </c>
      <c r="AH133">
        <v>134</v>
      </c>
      <c r="AI133">
        <v>148</v>
      </c>
      <c r="AJ133">
        <v>3</v>
      </c>
      <c r="AK133">
        <v>33</v>
      </c>
      <c r="AL133" t="s">
        <v>116</v>
      </c>
      <c r="AM133" t="s">
        <v>186</v>
      </c>
      <c r="AN133" t="s">
        <v>292</v>
      </c>
      <c r="AO133" t="s">
        <v>1737</v>
      </c>
      <c r="AP133" t="s">
        <v>74</v>
      </c>
      <c r="AQ133" t="s">
        <v>74</v>
      </c>
      <c r="AR133" t="s">
        <v>1738</v>
      </c>
      <c r="AS133" t="s">
        <v>1739</v>
      </c>
      <c r="AT133" t="s">
        <v>1331</v>
      </c>
      <c r="AU133">
        <v>1996</v>
      </c>
      <c r="AV133">
        <v>16</v>
      </c>
      <c r="AW133">
        <v>7</v>
      </c>
      <c r="AX133" t="s">
        <v>74</v>
      </c>
      <c r="AY133" t="s">
        <v>74</v>
      </c>
      <c r="AZ133" t="s">
        <v>74</v>
      </c>
      <c r="BA133" t="s">
        <v>74</v>
      </c>
      <c r="BB133">
        <v>513</v>
      </c>
      <c r="BC133">
        <v>520</v>
      </c>
      <c r="BD133" t="s">
        <v>74</v>
      </c>
      <c r="BE133" t="s">
        <v>74</v>
      </c>
      <c r="BF133" t="s">
        <v>74</v>
      </c>
      <c r="BG133" t="s">
        <v>74</v>
      </c>
      <c r="BH133" t="s">
        <v>74</v>
      </c>
      <c r="BI133">
        <v>8</v>
      </c>
      <c r="BJ133" t="s">
        <v>1740</v>
      </c>
      <c r="BK133" t="s">
        <v>93</v>
      </c>
      <c r="BL133" t="s">
        <v>1741</v>
      </c>
      <c r="BM133" t="s">
        <v>1742</v>
      </c>
      <c r="BN133" t="s">
        <v>74</v>
      </c>
      <c r="BO133" t="s">
        <v>74</v>
      </c>
      <c r="BP133" t="s">
        <v>74</v>
      </c>
      <c r="BQ133" t="s">
        <v>74</v>
      </c>
      <c r="BR133" t="s">
        <v>96</v>
      </c>
      <c r="BS133" t="s">
        <v>1783</v>
      </c>
      <c r="BT133" t="str">
        <f>HYPERLINK("https%3A%2F%2Fwww.webofscience.com%2Fwos%2Fwoscc%2Ffull-record%2FWOS:A1996VC92500008","View Full Record in Web of Science")</f>
        <v>View Full Record in Web of Science</v>
      </c>
    </row>
    <row r="134" spans="1:72" x14ac:dyDescent="0.15">
      <c r="A134" t="s">
        <v>72</v>
      </c>
      <c r="B134" t="s">
        <v>1784</v>
      </c>
      <c r="C134" t="s">
        <v>74</v>
      </c>
      <c r="D134" t="s">
        <v>74</v>
      </c>
      <c r="E134" t="s">
        <v>74</v>
      </c>
      <c r="F134" t="s">
        <v>1784</v>
      </c>
      <c r="G134" t="s">
        <v>74</v>
      </c>
      <c r="H134" t="s">
        <v>74</v>
      </c>
      <c r="I134" t="s">
        <v>1785</v>
      </c>
      <c r="J134" t="s">
        <v>1733</v>
      </c>
      <c r="K134" t="s">
        <v>74</v>
      </c>
      <c r="L134" t="s">
        <v>74</v>
      </c>
      <c r="M134" t="s">
        <v>77</v>
      </c>
      <c r="N134" t="s">
        <v>78</v>
      </c>
      <c r="O134" t="s">
        <v>74</v>
      </c>
      <c r="P134" t="s">
        <v>74</v>
      </c>
      <c r="Q134" t="s">
        <v>74</v>
      </c>
      <c r="R134" t="s">
        <v>74</v>
      </c>
      <c r="S134" t="s">
        <v>74</v>
      </c>
      <c r="T134" t="s">
        <v>74</v>
      </c>
      <c r="U134" t="s">
        <v>1786</v>
      </c>
      <c r="V134" t="s">
        <v>1787</v>
      </c>
      <c r="W134" t="s">
        <v>1788</v>
      </c>
      <c r="X134" t="s">
        <v>131</v>
      </c>
      <c r="Y134" t="s">
        <v>74</v>
      </c>
      <c r="Z134" t="s">
        <v>74</v>
      </c>
      <c r="AA134" t="s">
        <v>74</v>
      </c>
      <c r="AB134" t="s">
        <v>74</v>
      </c>
      <c r="AC134" t="s">
        <v>74</v>
      </c>
      <c r="AD134" t="s">
        <v>74</v>
      </c>
      <c r="AE134" t="s">
        <v>74</v>
      </c>
      <c r="AF134" t="s">
        <v>74</v>
      </c>
      <c r="AG134">
        <v>24</v>
      </c>
      <c r="AH134">
        <v>21</v>
      </c>
      <c r="AI134">
        <v>21</v>
      </c>
      <c r="AJ134">
        <v>0</v>
      </c>
      <c r="AK134">
        <v>1</v>
      </c>
      <c r="AL134" t="s">
        <v>185</v>
      </c>
      <c r="AM134" t="s">
        <v>186</v>
      </c>
      <c r="AN134" t="s">
        <v>187</v>
      </c>
      <c r="AO134" t="s">
        <v>1737</v>
      </c>
      <c r="AP134" t="s">
        <v>74</v>
      </c>
      <c r="AQ134" t="s">
        <v>74</v>
      </c>
      <c r="AR134" t="s">
        <v>1738</v>
      </c>
      <c r="AS134" t="s">
        <v>1739</v>
      </c>
      <c r="AT134" t="s">
        <v>1331</v>
      </c>
      <c r="AU134">
        <v>1996</v>
      </c>
      <c r="AV134">
        <v>16</v>
      </c>
      <c r="AW134">
        <v>7</v>
      </c>
      <c r="AX134" t="s">
        <v>74</v>
      </c>
      <c r="AY134" t="s">
        <v>74</v>
      </c>
      <c r="AZ134" t="s">
        <v>74</v>
      </c>
      <c r="BA134" t="s">
        <v>74</v>
      </c>
      <c r="BB134">
        <v>527</v>
      </c>
      <c r="BC134">
        <v>530</v>
      </c>
      <c r="BD134" t="s">
        <v>74</v>
      </c>
      <c r="BE134" t="s">
        <v>74</v>
      </c>
      <c r="BF134" t="s">
        <v>74</v>
      </c>
      <c r="BG134" t="s">
        <v>74</v>
      </c>
      <c r="BH134" t="s">
        <v>74</v>
      </c>
      <c r="BI134">
        <v>4</v>
      </c>
      <c r="BJ134" t="s">
        <v>1740</v>
      </c>
      <c r="BK134" t="s">
        <v>93</v>
      </c>
      <c r="BL134" t="s">
        <v>1741</v>
      </c>
      <c r="BM134" t="s">
        <v>1742</v>
      </c>
      <c r="BN134" t="s">
        <v>74</v>
      </c>
      <c r="BO134" t="s">
        <v>74</v>
      </c>
      <c r="BP134" t="s">
        <v>74</v>
      </c>
      <c r="BQ134" t="s">
        <v>74</v>
      </c>
      <c r="BR134" t="s">
        <v>96</v>
      </c>
      <c r="BS134" t="s">
        <v>1789</v>
      </c>
      <c r="BT134" t="str">
        <f>HYPERLINK("https%3A%2F%2Fwww.webofscience.com%2Fwos%2Fwoscc%2Ffull-record%2FWOS:A1996VC92500010","View Full Record in Web of Science")</f>
        <v>View Full Record in Web of Science</v>
      </c>
    </row>
    <row r="135" spans="1:72" x14ac:dyDescent="0.15">
      <c r="A135" t="s">
        <v>72</v>
      </c>
      <c r="B135" t="s">
        <v>1790</v>
      </c>
      <c r="C135" t="s">
        <v>74</v>
      </c>
      <c r="D135" t="s">
        <v>74</v>
      </c>
      <c r="E135" t="s">
        <v>74</v>
      </c>
      <c r="F135" t="s">
        <v>1790</v>
      </c>
      <c r="G135" t="s">
        <v>74</v>
      </c>
      <c r="H135" t="s">
        <v>74</v>
      </c>
      <c r="I135" t="s">
        <v>1791</v>
      </c>
      <c r="J135" t="s">
        <v>1792</v>
      </c>
      <c r="K135" t="s">
        <v>74</v>
      </c>
      <c r="L135" t="s">
        <v>74</v>
      </c>
      <c r="M135" t="s">
        <v>77</v>
      </c>
      <c r="N135" t="s">
        <v>371</v>
      </c>
      <c r="O135" t="s">
        <v>74</v>
      </c>
      <c r="P135" t="s">
        <v>74</v>
      </c>
      <c r="Q135" t="s">
        <v>74</v>
      </c>
      <c r="R135" t="s">
        <v>74</v>
      </c>
      <c r="S135" t="s">
        <v>74</v>
      </c>
      <c r="T135" t="s">
        <v>74</v>
      </c>
      <c r="U135" t="s">
        <v>1793</v>
      </c>
      <c r="V135" t="s">
        <v>1794</v>
      </c>
      <c r="W135" t="s">
        <v>1795</v>
      </c>
      <c r="X135" t="s">
        <v>1796</v>
      </c>
      <c r="Y135" t="s">
        <v>1797</v>
      </c>
      <c r="Z135" t="s">
        <v>74</v>
      </c>
      <c r="AA135" t="s">
        <v>74</v>
      </c>
      <c r="AB135" t="s">
        <v>74</v>
      </c>
      <c r="AC135" t="s">
        <v>74</v>
      </c>
      <c r="AD135" t="s">
        <v>74</v>
      </c>
      <c r="AE135" t="s">
        <v>74</v>
      </c>
      <c r="AF135" t="s">
        <v>74</v>
      </c>
      <c r="AG135">
        <v>126</v>
      </c>
      <c r="AH135">
        <v>20</v>
      </c>
      <c r="AI135">
        <v>22</v>
      </c>
      <c r="AJ135">
        <v>0</v>
      </c>
      <c r="AK135">
        <v>10</v>
      </c>
      <c r="AL135" t="s">
        <v>884</v>
      </c>
      <c r="AM135" t="s">
        <v>885</v>
      </c>
      <c r="AN135" t="s">
        <v>886</v>
      </c>
      <c r="AO135" t="s">
        <v>1798</v>
      </c>
      <c r="AP135" t="s">
        <v>74</v>
      </c>
      <c r="AQ135" t="s">
        <v>74</v>
      </c>
      <c r="AR135" t="s">
        <v>1792</v>
      </c>
      <c r="AS135" t="s">
        <v>1799</v>
      </c>
      <c r="AT135" t="s">
        <v>1331</v>
      </c>
      <c r="AU135">
        <v>1996</v>
      </c>
      <c r="AV135">
        <v>43</v>
      </c>
      <c r="AW135">
        <v>4</v>
      </c>
      <c r="AX135" t="s">
        <v>74</v>
      </c>
      <c r="AY135" t="s">
        <v>74</v>
      </c>
      <c r="AZ135" t="s">
        <v>74</v>
      </c>
      <c r="BA135" t="s">
        <v>74</v>
      </c>
      <c r="BB135">
        <v>691</v>
      </c>
      <c r="BC135">
        <v>718</v>
      </c>
      <c r="BD135" t="s">
        <v>74</v>
      </c>
      <c r="BE135" t="s">
        <v>1800</v>
      </c>
      <c r="BF135" t="str">
        <f>HYPERLINK("http://dx.doi.org/10.1111/j.1365-3091.1996.tb02021.x","http://dx.doi.org/10.1111/j.1365-3091.1996.tb02021.x")</f>
        <v>http://dx.doi.org/10.1111/j.1365-3091.1996.tb02021.x</v>
      </c>
      <c r="BG135" t="s">
        <v>74</v>
      </c>
      <c r="BH135" t="s">
        <v>74</v>
      </c>
      <c r="BI135">
        <v>28</v>
      </c>
      <c r="BJ135" t="s">
        <v>365</v>
      </c>
      <c r="BK135" t="s">
        <v>93</v>
      </c>
      <c r="BL135" t="s">
        <v>365</v>
      </c>
      <c r="BM135" t="s">
        <v>1801</v>
      </c>
      <c r="BN135" t="s">
        <v>74</v>
      </c>
      <c r="BO135" t="s">
        <v>74</v>
      </c>
      <c r="BP135" t="s">
        <v>74</v>
      </c>
      <c r="BQ135" t="s">
        <v>74</v>
      </c>
      <c r="BR135" t="s">
        <v>96</v>
      </c>
      <c r="BS135" t="s">
        <v>1802</v>
      </c>
      <c r="BT135" t="str">
        <f>HYPERLINK("https%3A%2F%2Fwww.webofscience.com%2Fwos%2Fwoscc%2Ffull-record%2FWOS:A1996VC77500007","View Full Record in Web of Science")</f>
        <v>View Full Record in Web of Science</v>
      </c>
    </row>
    <row r="136" spans="1:72" x14ac:dyDescent="0.15">
      <c r="A136" t="s">
        <v>72</v>
      </c>
      <c r="B136" t="s">
        <v>1803</v>
      </c>
      <c r="C136" t="s">
        <v>74</v>
      </c>
      <c r="D136" t="s">
        <v>74</v>
      </c>
      <c r="E136" t="s">
        <v>74</v>
      </c>
      <c r="F136" t="s">
        <v>1803</v>
      </c>
      <c r="G136" t="s">
        <v>74</v>
      </c>
      <c r="H136" t="s">
        <v>74</v>
      </c>
      <c r="I136" t="s">
        <v>1804</v>
      </c>
      <c r="J136" t="s">
        <v>1805</v>
      </c>
      <c r="K136" t="s">
        <v>74</v>
      </c>
      <c r="L136" t="s">
        <v>74</v>
      </c>
      <c r="M136" t="s">
        <v>77</v>
      </c>
      <c r="N136" t="s">
        <v>434</v>
      </c>
      <c r="O136" t="s">
        <v>74</v>
      </c>
      <c r="P136" t="s">
        <v>74</v>
      </c>
      <c r="Q136" t="s">
        <v>74</v>
      </c>
      <c r="R136" t="s">
        <v>74</v>
      </c>
      <c r="S136" t="s">
        <v>74</v>
      </c>
      <c r="T136" t="s">
        <v>74</v>
      </c>
      <c r="U136" t="s">
        <v>1806</v>
      </c>
      <c r="V136" t="s">
        <v>74</v>
      </c>
      <c r="W136" t="s">
        <v>74</v>
      </c>
      <c r="X136" t="s">
        <v>74</v>
      </c>
      <c r="Y136" t="s">
        <v>1807</v>
      </c>
      <c r="Z136" t="s">
        <v>74</v>
      </c>
      <c r="AA136" t="s">
        <v>74</v>
      </c>
      <c r="AB136" t="s">
        <v>74</v>
      </c>
      <c r="AC136" t="s">
        <v>74</v>
      </c>
      <c r="AD136" t="s">
        <v>74</v>
      </c>
      <c r="AE136" t="s">
        <v>74</v>
      </c>
      <c r="AF136" t="s">
        <v>74</v>
      </c>
      <c r="AG136">
        <v>21</v>
      </c>
      <c r="AH136">
        <v>18</v>
      </c>
      <c r="AI136">
        <v>20</v>
      </c>
      <c r="AJ136">
        <v>0</v>
      </c>
      <c r="AK136">
        <v>2</v>
      </c>
      <c r="AL136" t="s">
        <v>1808</v>
      </c>
      <c r="AM136" t="s">
        <v>1809</v>
      </c>
      <c r="AN136" t="s">
        <v>1810</v>
      </c>
      <c r="AO136" t="s">
        <v>1811</v>
      </c>
      <c r="AP136" t="s">
        <v>74</v>
      </c>
      <c r="AQ136" t="s">
        <v>74</v>
      </c>
      <c r="AR136" t="s">
        <v>1812</v>
      </c>
      <c r="AS136" t="s">
        <v>1813</v>
      </c>
      <c r="AT136" t="s">
        <v>1331</v>
      </c>
      <c r="AU136">
        <v>1996</v>
      </c>
      <c r="AV136">
        <v>92</v>
      </c>
      <c r="AW136">
        <v>8</v>
      </c>
      <c r="AX136" t="s">
        <v>74</v>
      </c>
      <c r="AY136" t="s">
        <v>74</v>
      </c>
      <c r="AZ136" t="s">
        <v>74</v>
      </c>
      <c r="BA136" t="s">
        <v>74</v>
      </c>
      <c r="BB136">
        <v>357</v>
      </c>
      <c r="BC136">
        <v>358</v>
      </c>
      <c r="BD136" t="s">
        <v>74</v>
      </c>
      <c r="BE136" t="s">
        <v>74</v>
      </c>
      <c r="BF136" t="s">
        <v>74</v>
      </c>
      <c r="BG136" t="s">
        <v>74</v>
      </c>
      <c r="BH136" t="s">
        <v>74</v>
      </c>
      <c r="BI136">
        <v>2</v>
      </c>
      <c r="BJ136" t="s">
        <v>237</v>
      </c>
      <c r="BK136" t="s">
        <v>93</v>
      </c>
      <c r="BL136" t="s">
        <v>238</v>
      </c>
      <c r="BM136" t="s">
        <v>1814</v>
      </c>
      <c r="BN136" t="s">
        <v>74</v>
      </c>
      <c r="BO136" t="s">
        <v>74</v>
      </c>
      <c r="BP136" t="s">
        <v>74</v>
      </c>
      <c r="BQ136" t="s">
        <v>74</v>
      </c>
      <c r="BR136" t="s">
        <v>96</v>
      </c>
      <c r="BS136" t="s">
        <v>1815</v>
      </c>
      <c r="BT136" t="str">
        <f>HYPERLINK("https%3A%2F%2Fwww.webofscience.com%2Fwos%2Fwoscc%2Ffull-record%2FWOS:A1996VW95500002","View Full Record in Web of Science")</f>
        <v>View Full Record in Web of Science</v>
      </c>
    </row>
    <row r="137" spans="1:72" x14ac:dyDescent="0.15">
      <c r="A137" t="s">
        <v>72</v>
      </c>
      <c r="B137" t="s">
        <v>1816</v>
      </c>
      <c r="C137" t="s">
        <v>74</v>
      </c>
      <c r="D137" t="s">
        <v>74</v>
      </c>
      <c r="E137" t="s">
        <v>74</v>
      </c>
      <c r="F137" t="s">
        <v>1816</v>
      </c>
      <c r="G137" t="s">
        <v>74</v>
      </c>
      <c r="H137" t="s">
        <v>74</v>
      </c>
      <c r="I137" t="s">
        <v>1817</v>
      </c>
      <c r="J137" t="s">
        <v>1818</v>
      </c>
      <c r="K137" t="s">
        <v>74</v>
      </c>
      <c r="L137" t="s">
        <v>74</v>
      </c>
      <c r="M137" t="s">
        <v>77</v>
      </c>
      <c r="N137" t="s">
        <v>78</v>
      </c>
      <c r="O137" t="s">
        <v>74</v>
      </c>
      <c r="P137" t="s">
        <v>74</v>
      </c>
      <c r="Q137" t="s">
        <v>74</v>
      </c>
      <c r="R137" t="s">
        <v>74</v>
      </c>
      <c r="S137" t="s">
        <v>74</v>
      </c>
      <c r="T137" t="s">
        <v>74</v>
      </c>
      <c r="U137" t="s">
        <v>74</v>
      </c>
      <c r="V137" t="s">
        <v>74</v>
      </c>
      <c r="W137" t="s">
        <v>1819</v>
      </c>
      <c r="X137" t="s">
        <v>1820</v>
      </c>
      <c r="Y137" t="s">
        <v>1821</v>
      </c>
      <c r="Z137" t="s">
        <v>74</v>
      </c>
      <c r="AA137" t="s">
        <v>74</v>
      </c>
      <c r="AB137" t="s">
        <v>74</v>
      </c>
      <c r="AC137" t="s">
        <v>74</v>
      </c>
      <c r="AD137" t="s">
        <v>74</v>
      </c>
      <c r="AE137" t="s">
        <v>74</v>
      </c>
      <c r="AF137" t="s">
        <v>74</v>
      </c>
      <c r="AG137">
        <v>12</v>
      </c>
      <c r="AH137">
        <v>17</v>
      </c>
      <c r="AI137">
        <v>17</v>
      </c>
      <c r="AJ137">
        <v>0</v>
      </c>
      <c r="AK137">
        <v>12</v>
      </c>
      <c r="AL137" t="s">
        <v>1822</v>
      </c>
      <c r="AM137" t="s">
        <v>1823</v>
      </c>
      <c r="AN137" t="s">
        <v>1824</v>
      </c>
      <c r="AO137" t="s">
        <v>1825</v>
      </c>
      <c r="AP137" t="s">
        <v>74</v>
      </c>
      <c r="AQ137" t="s">
        <v>74</v>
      </c>
      <c r="AR137" t="s">
        <v>1826</v>
      </c>
      <c r="AS137" t="s">
        <v>1827</v>
      </c>
      <c r="AT137" t="s">
        <v>1331</v>
      </c>
      <c r="AU137">
        <v>1996</v>
      </c>
      <c r="AV137">
        <v>159</v>
      </c>
      <c r="AW137">
        <v>4</v>
      </c>
      <c r="AX137" t="s">
        <v>74</v>
      </c>
      <c r="AY137" t="s">
        <v>74</v>
      </c>
      <c r="AZ137" t="s">
        <v>74</v>
      </c>
      <c r="BA137" t="s">
        <v>74</v>
      </c>
      <c r="BB137">
        <v>411</v>
      </c>
      <c r="BC137">
        <v>412</v>
      </c>
      <c r="BD137" t="s">
        <v>74</v>
      </c>
      <c r="BE137" t="s">
        <v>1828</v>
      </c>
      <c r="BF137" t="str">
        <f>HYPERLINK("http://dx.doi.org/10.1002/jpln.1996.3581590417","http://dx.doi.org/10.1002/jpln.1996.3581590417")</f>
        <v>http://dx.doi.org/10.1002/jpln.1996.3581590417</v>
      </c>
      <c r="BG137" t="s">
        <v>74</v>
      </c>
      <c r="BH137" t="s">
        <v>74</v>
      </c>
      <c r="BI137">
        <v>2</v>
      </c>
      <c r="BJ137" t="s">
        <v>1829</v>
      </c>
      <c r="BK137" t="s">
        <v>93</v>
      </c>
      <c r="BL137" t="s">
        <v>1830</v>
      </c>
      <c r="BM137" t="s">
        <v>1831</v>
      </c>
      <c r="BN137" t="s">
        <v>74</v>
      </c>
      <c r="BO137" t="s">
        <v>74</v>
      </c>
      <c r="BP137" t="s">
        <v>74</v>
      </c>
      <c r="BQ137" t="s">
        <v>74</v>
      </c>
      <c r="BR137" t="s">
        <v>96</v>
      </c>
      <c r="BS137" t="s">
        <v>1832</v>
      </c>
      <c r="BT137" t="str">
        <f>HYPERLINK("https%3A%2F%2Fwww.webofscience.com%2Fwos%2Fwoscc%2Ffull-record%2FWOS:A1996VG80500016","View Full Record in Web of Science")</f>
        <v>View Full Record in Web of Science</v>
      </c>
    </row>
    <row r="138" spans="1:72" x14ac:dyDescent="0.15">
      <c r="A138" t="s">
        <v>72</v>
      </c>
      <c r="B138" t="s">
        <v>1833</v>
      </c>
      <c r="C138" t="s">
        <v>74</v>
      </c>
      <c r="D138" t="s">
        <v>74</v>
      </c>
      <c r="E138" t="s">
        <v>74</v>
      </c>
      <c r="F138" t="s">
        <v>1833</v>
      </c>
      <c r="G138" t="s">
        <v>74</v>
      </c>
      <c r="H138" t="s">
        <v>74</v>
      </c>
      <c r="I138" t="s">
        <v>1834</v>
      </c>
      <c r="J138" t="s">
        <v>1835</v>
      </c>
      <c r="K138" t="s">
        <v>74</v>
      </c>
      <c r="L138" t="s">
        <v>74</v>
      </c>
      <c r="M138" t="s">
        <v>229</v>
      </c>
      <c r="N138" t="s">
        <v>78</v>
      </c>
      <c r="O138" t="s">
        <v>74</v>
      </c>
      <c r="P138" t="s">
        <v>74</v>
      </c>
      <c r="Q138" t="s">
        <v>74</v>
      </c>
      <c r="R138" t="s">
        <v>74</v>
      </c>
      <c r="S138" t="s">
        <v>74</v>
      </c>
      <c r="T138" t="s">
        <v>74</v>
      </c>
      <c r="U138" t="s">
        <v>74</v>
      </c>
      <c r="V138" t="s">
        <v>1836</v>
      </c>
      <c r="W138" t="s">
        <v>74</v>
      </c>
      <c r="X138" t="s">
        <v>74</v>
      </c>
      <c r="Y138" t="s">
        <v>1837</v>
      </c>
      <c r="Z138" t="s">
        <v>74</v>
      </c>
      <c r="AA138" t="s">
        <v>1838</v>
      </c>
      <c r="AB138" t="s">
        <v>74</v>
      </c>
      <c r="AC138" t="s">
        <v>74</v>
      </c>
      <c r="AD138" t="s">
        <v>74</v>
      </c>
      <c r="AE138" t="s">
        <v>74</v>
      </c>
      <c r="AF138" t="s">
        <v>74</v>
      </c>
      <c r="AG138">
        <v>11</v>
      </c>
      <c r="AH138">
        <v>2</v>
      </c>
      <c r="AI138">
        <v>2</v>
      </c>
      <c r="AJ138">
        <v>0</v>
      </c>
      <c r="AK138">
        <v>0</v>
      </c>
      <c r="AL138" t="s">
        <v>231</v>
      </c>
      <c r="AM138" t="s">
        <v>232</v>
      </c>
      <c r="AN138" t="s">
        <v>233</v>
      </c>
      <c r="AO138" t="s">
        <v>1839</v>
      </c>
      <c r="AP138" t="s">
        <v>74</v>
      </c>
      <c r="AQ138" t="s">
        <v>74</v>
      </c>
      <c r="AR138" t="s">
        <v>1840</v>
      </c>
      <c r="AS138" t="s">
        <v>1841</v>
      </c>
      <c r="AT138" t="s">
        <v>1331</v>
      </c>
      <c r="AU138">
        <v>1996</v>
      </c>
      <c r="AV138">
        <v>75</v>
      </c>
      <c r="AW138">
        <v>8</v>
      </c>
      <c r="AX138" t="s">
        <v>74</v>
      </c>
      <c r="AY138" t="s">
        <v>74</v>
      </c>
      <c r="AZ138" t="s">
        <v>74</v>
      </c>
      <c r="BA138" t="s">
        <v>74</v>
      </c>
      <c r="BB138">
        <v>1109</v>
      </c>
      <c r="BC138">
        <v>1119</v>
      </c>
      <c r="BD138" t="s">
        <v>74</v>
      </c>
      <c r="BE138" t="s">
        <v>74</v>
      </c>
      <c r="BF138" t="s">
        <v>74</v>
      </c>
      <c r="BG138" t="s">
        <v>74</v>
      </c>
      <c r="BH138" t="s">
        <v>74</v>
      </c>
      <c r="BI138">
        <v>11</v>
      </c>
      <c r="BJ138" t="s">
        <v>176</v>
      </c>
      <c r="BK138" t="s">
        <v>93</v>
      </c>
      <c r="BL138" t="s">
        <v>176</v>
      </c>
      <c r="BM138" t="s">
        <v>1842</v>
      </c>
      <c r="BN138" t="s">
        <v>74</v>
      </c>
      <c r="BO138" t="s">
        <v>74</v>
      </c>
      <c r="BP138" t="s">
        <v>74</v>
      </c>
      <c r="BQ138" t="s">
        <v>74</v>
      </c>
      <c r="BR138" t="s">
        <v>96</v>
      </c>
      <c r="BS138" t="s">
        <v>1843</v>
      </c>
      <c r="BT138" t="str">
        <f>HYPERLINK("https%3A%2F%2Fwww.webofscience.com%2Fwos%2Fwoscc%2Ffull-record%2FWOS:A1996VN47400001","View Full Record in Web of Science")</f>
        <v>View Full Record in Web of Science</v>
      </c>
    </row>
    <row r="139" spans="1:72" x14ac:dyDescent="0.15">
      <c r="A139" t="s">
        <v>72</v>
      </c>
      <c r="B139" t="s">
        <v>1844</v>
      </c>
      <c r="C139" t="s">
        <v>74</v>
      </c>
      <c r="D139" t="s">
        <v>74</v>
      </c>
      <c r="E139" t="s">
        <v>74</v>
      </c>
      <c r="F139" t="s">
        <v>1844</v>
      </c>
      <c r="G139" t="s">
        <v>74</v>
      </c>
      <c r="H139" t="s">
        <v>74</v>
      </c>
      <c r="I139" t="s">
        <v>1845</v>
      </c>
      <c r="J139" t="s">
        <v>1846</v>
      </c>
      <c r="K139" t="s">
        <v>74</v>
      </c>
      <c r="L139" t="s">
        <v>74</v>
      </c>
      <c r="M139" t="s">
        <v>77</v>
      </c>
      <c r="N139" t="s">
        <v>472</v>
      </c>
      <c r="O139" t="s">
        <v>1847</v>
      </c>
      <c r="P139" t="s">
        <v>1848</v>
      </c>
      <c r="Q139" t="s">
        <v>1849</v>
      </c>
      <c r="R139" t="s">
        <v>74</v>
      </c>
      <c r="S139" t="s">
        <v>74</v>
      </c>
      <c r="T139" t="s">
        <v>1850</v>
      </c>
      <c r="U139" t="s">
        <v>1851</v>
      </c>
      <c r="V139" t="s">
        <v>1852</v>
      </c>
      <c r="W139" t="s">
        <v>1853</v>
      </c>
      <c r="X139" t="s">
        <v>1854</v>
      </c>
      <c r="Y139" t="s">
        <v>74</v>
      </c>
      <c r="Z139" t="s">
        <v>74</v>
      </c>
      <c r="AA139" t="s">
        <v>74</v>
      </c>
      <c r="AB139" t="s">
        <v>74</v>
      </c>
      <c r="AC139" t="s">
        <v>74</v>
      </c>
      <c r="AD139" t="s">
        <v>74</v>
      </c>
      <c r="AE139" t="s">
        <v>74</v>
      </c>
      <c r="AF139" t="s">
        <v>74</v>
      </c>
      <c r="AG139">
        <v>22</v>
      </c>
      <c r="AH139">
        <v>18</v>
      </c>
      <c r="AI139">
        <v>22</v>
      </c>
      <c r="AJ139">
        <v>0</v>
      </c>
      <c r="AK139">
        <v>4</v>
      </c>
      <c r="AL139" t="s">
        <v>1342</v>
      </c>
      <c r="AM139" t="s">
        <v>117</v>
      </c>
      <c r="AN139" t="s">
        <v>1343</v>
      </c>
      <c r="AO139" t="s">
        <v>1855</v>
      </c>
      <c r="AP139" t="s">
        <v>74</v>
      </c>
      <c r="AQ139" t="s">
        <v>74</v>
      </c>
      <c r="AR139" t="s">
        <v>1846</v>
      </c>
      <c r="AS139" t="s">
        <v>1856</v>
      </c>
      <c r="AT139" t="s">
        <v>1857</v>
      </c>
      <c r="AU139">
        <v>1996</v>
      </c>
      <c r="AV139">
        <v>327</v>
      </c>
      <c r="AW139" t="s">
        <v>74</v>
      </c>
      <c r="AX139" t="s">
        <v>74</v>
      </c>
      <c r="AY139" t="s">
        <v>74</v>
      </c>
      <c r="AZ139" t="s">
        <v>74</v>
      </c>
      <c r="BA139" t="s">
        <v>74</v>
      </c>
      <c r="BB139">
        <v>137</v>
      </c>
      <c r="BC139">
        <v>143</v>
      </c>
      <c r="BD139" t="s">
        <v>74</v>
      </c>
      <c r="BE139" t="s">
        <v>74</v>
      </c>
      <c r="BF139" t="s">
        <v>74</v>
      </c>
      <c r="BG139" t="s">
        <v>74</v>
      </c>
      <c r="BH139" t="s">
        <v>74</v>
      </c>
      <c r="BI139">
        <v>7</v>
      </c>
      <c r="BJ139" t="s">
        <v>740</v>
      </c>
      <c r="BK139" t="s">
        <v>492</v>
      </c>
      <c r="BL139" t="s">
        <v>740</v>
      </c>
      <c r="BM139" t="s">
        <v>1858</v>
      </c>
      <c r="BN139" t="s">
        <v>74</v>
      </c>
      <c r="BO139" t="s">
        <v>74</v>
      </c>
      <c r="BP139" t="s">
        <v>74</v>
      </c>
      <c r="BQ139" t="s">
        <v>74</v>
      </c>
      <c r="BR139" t="s">
        <v>96</v>
      </c>
      <c r="BS139" t="s">
        <v>1859</v>
      </c>
      <c r="BT139" t="str">
        <f>HYPERLINK("https%3A%2F%2Fwww.webofscience.com%2Fwos%2Fwoscc%2Ffull-record%2FWOS:A1996VG10200022","View Full Record in Web of Science")</f>
        <v>View Full Record in Web of Science</v>
      </c>
    </row>
    <row r="140" spans="1:72" x14ac:dyDescent="0.15">
      <c r="A140" t="s">
        <v>72</v>
      </c>
      <c r="B140" t="s">
        <v>1860</v>
      </c>
      <c r="C140" t="s">
        <v>74</v>
      </c>
      <c r="D140" t="s">
        <v>74</v>
      </c>
      <c r="E140" t="s">
        <v>74</v>
      </c>
      <c r="F140" t="s">
        <v>1860</v>
      </c>
      <c r="G140" t="s">
        <v>74</v>
      </c>
      <c r="H140" t="s">
        <v>74</v>
      </c>
      <c r="I140" t="s">
        <v>1861</v>
      </c>
      <c r="J140" t="s">
        <v>1846</v>
      </c>
      <c r="K140" t="s">
        <v>74</v>
      </c>
      <c r="L140" t="s">
        <v>74</v>
      </c>
      <c r="M140" t="s">
        <v>77</v>
      </c>
      <c r="N140" t="s">
        <v>472</v>
      </c>
      <c r="O140" t="s">
        <v>1847</v>
      </c>
      <c r="P140" t="s">
        <v>1848</v>
      </c>
      <c r="Q140" t="s">
        <v>1849</v>
      </c>
      <c r="R140" t="s">
        <v>74</v>
      </c>
      <c r="S140" t="s">
        <v>74</v>
      </c>
      <c r="T140" t="s">
        <v>1862</v>
      </c>
      <c r="U140" t="s">
        <v>1863</v>
      </c>
      <c r="V140" t="s">
        <v>1864</v>
      </c>
      <c r="W140" t="s">
        <v>74</v>
      </c>
      <c r="X140" t="s">
        <v>74</v>
      </c>
      <c r="Y140" t="s">
        <v>1865</v>
      </c>
      <c r="Z140" t="s">
        <v>74</v>
      </c>
      <c r="AA140" t="s">
        <v>74</v>
      </c>
      <c r="AB140" t="s">
        <v>74</v>
      </c>
      <c r="AC140" t="s">
        <v>74</v>
      </c>
      <c r="AD140" t="s">
        <v>74</v>
      </c>
      <c r="AE140" t="s">
        <v>74</v>
      </c>
      <c r="AF140" t="s">
        <v>74</v>
      </c>
      <c r="AG140">
        <v>15</v>
      </c>
      <c r="AH140">
        <v>6</v>
      </c>
      <c r="AI140">
        <v>6</v>
      </c>
      <c r="AJ140">
        <v>0</v>
      </c>
      <c r="AK140">
        <v>1</v>
      </c>
      <c r="AL140" t="s">
        <v>1342</v>
      </c>
      <c r="AM140" t="s">
        <v>117</v>
      </c>
      <c r="AN140" t="s">
        <v>1343</v>
      </c>
      <c r="AO140" t="s">
        <v>1855</v>
      </c>
      <c r="AP140" t="s">
        <v>74</v>
      </c>
      <c r="AQ140" t="s">
        <v>74</v>
      </c>
      <c r="AR140" t="s">
        <v>1846</v>
      </c>
      <c r="AS140" t="s">
        <v>1856</v>
      </c>
      <c r="AT140" t="s">
        <v>1857</v>
      </c>
      <c r="AU140">
        <v>1996</v>
      </c>
      <c r="AV140">
        <v>327</v>
      </c>
      <c r="AW140" t="s">
        <v>74</v>
      </c>
      <c r="AX140" t="s">
        <v>74</v>
      </c>
      <c r="AY140" t="s">
        <v>74</v>
      </c>
      <c r="AZ140" t="s">
        <v>74</v>
      </c>
      <c r="BA140" t="s">
        <v>74</v>
      </c>
      <c r="BB140">
        <v>267</v>
      </c>
      <c r="BC140">
        <v>272</v>
      </c>
      <c r="BD140" t="s">
        <v>74</v>
      </c>
      <c r="BE140" t="s">
        <v>74</v>
      </c>
      <c r="BF140" t="s">
        <v>74</v>
      </c>
      <c r="BG140" t="s">
        <v>74</v>
      </c>
      <c r="BH140" t="s">
        <v>74</v>
      </c>
      <c r="BI140">
        <v>6</v>
      </c>
      <c r="BJ140" t="s">
        <v>740</v>
      </c>
      <c r="BK140" t="s">
        <v>492</v>
      </c>
      <c r="BL140" t="s">
        <v>740</v>
      </c>
      <c r="BM140" t="s">
        <v>1858</v>
      </c>
      <c r="BN140" t="s">
        <v>74</v>
      </c>
      <c r="BO140" t="s">
        <v>74</v>
      </c>
      <c r="BP140" t="s">
        <v>74</v>
      </c>
      <c r="BQ140" t="s">
        <v>74</v>
      </c>
      <c r="BR140" t="s">
        <v>96</v>
      </c>
      <c r="BS140" t="s">
        <v>1866</v>
      </c>
      <c r="BT140" t="str">
        <f>HYPERLINK("https%3A%2F%2Fwww.webofscience.com%2Fwos%2Fwoscc%2Ffull-record%2FWOS:A1996VG10200041","View Full Record in Web of Science")</f>
        <v>View Full Record in Web of Science</v>
      </c>
    </row>
    <row r="141" spans="1:72" x14ac:dyDescent="0.15">
      <c r="A141" t="s">
        <v>72</v>
      </c>
      <c r="B141" t="s">
        <v>1867</v>
      </c>
      <c r="C141" t="s">
        <v>74</v>
      </c>
      <c r="D141" t="s">
        <v>74</v>
      </c>
      <c r="E141" t="s">
        <v>74</v>
      </c>
      <c r="F141" t="s">
        <v>1867</v>
      </c>
      <c r="G141" t="s">
        <v>74</v>
      </c>
      <c r="H141" t="s">
        <v>74</v>
      </c>
      <c r="I141" t="s">
        <v>1868</v>
      </c>
      <c r="J141" t="s">
        <v>1846</v>
      </c>
      <c r="K141" t="s">
        <v>74</v>
      </c>
      <c r="L141" t="s">
        <v>74</v>
      </c>
      <c r="M141" t="s">
        <v>77</v>
      </c>
      <c r="N141" t="s">
        <v>472</v>
      </c>
      <c r="O141" t="s">
        <v>1847</v>
      </c>
      <c r="P141" t="s">
        <v>1848</v>
      </c>
      <c r="Q141" t="s">
        <v>1849</v>
      </c>
      <c r="R141" t="s">
        <v>74</v>
      </c>
      <c r="S141" t="s">
        <v>74</v>
      </c>
      <c r="T141" t="s">
        <v>1869</v>
      </c>
      <c r="U141" t="s">
        <v>1870</v>
      </c>
      <c r="V141" t="s">
        <v>1871</v>
      </c>
      <c r="W141" t="s">
        <v>74</v>
      </c>
      <c r="X141" t="s">
        <v>74</v>
      </c>
      <c r="Y141" t="s">
        <v>1872</v>
      </c>
      <c r="Z141" t="s">
        <v>74</v>
      </c>
      <c r="AA141" t="s">
        <v>74</v>
      </c>
      <c r="AB141" t="s">
        <v>74</v>
      </c>
      <c r="AC141" t="s">
        <v>74</v>
      </c>
      <c r="AD141" t="s">
        <v>74</v>
      </c>
      <c r="AE141" t="s">
        <v>74</v>
      </c>
      <c r="AF141" t="s">
        <v>74</v>
      </c>
      <c r="AG141">
        <v>25</v>
      </c>
      <c r="AH141">
        <v>2</v>
      </c>
      <c r="AI141">
        <v>2</v>
      </c>
      <c r="AJ141">
        <v>0</v>
      </c>
      <c r="AK141">
        <v>2</v>
      </c>
      <c r="AL141" t="s">
        <v>116</v>
      </c>
      <c r="AM141" t="s">
        <v>117</v>
      </c>
      <c r="AN141" t="s">
        <v>118</v>
      </c>
      <c r="AO141" t="s">
        <v>1855</v>
      </c>
      <c r="AP141" t="s">
        <v>1873</v>
      </c>
      <c r="AQ141" t="s">
        <v>74</v>
      </c>
      <c r="AR141" t="s">
        <v>1846</v>
      </c>
      <c r="AS141" t="s">
        <v>1856</v>
      </c>
      <c r="AT141" t="s">
        <v>1857</v>
      </c>
      <c r="AU141">
        <v>1996</v>
      </c>
      <c r="AV141">
        <v>327</v>
      </c>
      <c r="AW141" t="s">
        <v>74</v>
      </c>
      <c r="AX141" t="s">
        <v>74</v>
      </c>
      <c r="AY141" t="s">
        <v>74</v>
      </c>
      <c r="AZ141" t="s">
        <v>74</v>
      </c>
      <c r="BA141" t="s">
        <v>74</v>
      </c>
      <c r="BB141">
        <v>491</v>
      </c>
      <c r="BC141">
        <v>495</v>
      </c>
      <c r="BD141" t="s">
        <v>74</v>
      </c>
      <c r="BE141" t="s">
        <v>74</v>
      </c>
      <c r="BF141" t="s">
        <v>74</v>
      </c>
      <c r="BG141" t="s">
        <v>74</v>
      </c>
      <c r="BH141" t="s">
        <v>74</v>
      </c>
      <c r="BI141">
        <v>5</v>
      </c>
      <c r="BJ141" t="s">
        <v>740</v>
      </c>
      <c r="BK141" t="s">
        <v>1874</v>
      </c>
      <c r="BL141" t="s">
        <v>740</v>
      </c>
      <c r="BM141" t="s">
        <v>1858</v>
      </c>
      <c r="BN141" t="s">
        <v>74</v>
      </c>
      <c r="BO141" t="s">
        <v>74</v>
      </c>
      <c r="BP141" t="s">
        <v>74</v>
      </c>
      <c r="BQ141" t="s">
        <v>74</v>
      </c>
      <c r="BR141" t="s">
        <v>96</v>
      </c>
      <c r="BS141" t="s">
        <v>1875</v>
      </c>
      <c r="BT141" t="str">
        <f>HYPERLINK("https%3A%2F%2Fwww.webofscience.com%2Fwos%2Fwoscc%2Ffull-record%2FWOS:A1996VG10200074","View Full Record in Web of Science")</f>
        <v>View Full Record in Web of Science</v>
      </c>
    </row>
    <row r="142" spans="1:72" x14ac:dyDescent="0.15">
      <c r="A142" t="s">
        <v>72</v>
      </c>
      <c r="B142" t="s">
        <v>1876</v>
      </c>
      <c r="C142" t="s">
        <v>74</v>
      </c>
      <c r="D142" t="s">
        <v>74</v>
      </c>
      <c r="E142" t="s">
        <v>74</v>
      </c>
      <c r="F142" t="s">
        <v>1876</v>
      </c>
      <c r="G142" t="s">
        <v>74</v>
      </c>
      <c r="H142" t="s">
        <v>74</v>
      </c>
      <c r="I142" t="s">
        <v>1877</v>
      </c>
      <c r="J142" t="s">
        <v>1878</v>
      </c>
      <c r="K142" t="s">
        <v>74</v>
      </c>
      <c r="L142" t="s">
        <v>74</v>
      </c>
      <c r="M142" t="s">
        <v>77</v>
      </c>
      <c r="N142" t="s">
        <v>78</v>
      </c>
      <c r="O142" t="s">
        <v>74</v>
      </c>
      <c r="P142" t="s">
        <v>74</v>
      </c>
      <c r="Q142" t="s">
        <v>74</v>
      </c>
      <c r="R142" t="s">
        <v>74</v>
      </c>
      <c r="S142" t="s">
        <v>74</v>
      </c>
      <c r="T142" t="s">
        <v>1879</v>
      </c>
      <c r="U142" t="s">
        <v>1880</v>
      </c>
      <c r="V142" t="s">
        <v>1881</v>
      </c>
      <c r="W142" t="s">
        <v>74</v>
      </c>
      <c r="X142" t="s">
        <v>74</v>
      </c>
      <c r="Y142" t="s">
        <v>1882</v>
      </c>
      <c r="Z142" t="s">
        <v>74</v>
      </c>
      <c r="AA142" t="s">
        <v>1883</v>
      </c>
      <c r="AB142" t="s">
        <v>1884</v>
      </c>
      <c r="AC142" t="s">
        <v>74</v>
      </c>
      <c r="AD142" t="s">
        <v>74</v>
      </c>
      <c r="AE142" t="s">
        <v>74</v>
      </c>
      <c r="AF142" t="s">
        <v>74</v>
      </c>
      <c r="AG142">
        <v>15</v>
      </c>
      <c r="AH142">
        <v>17</v>
      </c>
      <c r="AI142">
        <v>17</v>
      </c>
      <c r="AJ142">
        <v>0</v>
      </c>
      <c r="AK142">
        <v>1</v>
      </c>
      <c r="AL142" t="s">
        <v>1885</v>
      </c>
      <c r="AM142" t="s">
        <v>1886</v>
      </c>
      <c r="AN142" t="s">
        <v>1887</v>
      </c>
      <c r="AO142" t="s">
        <v>1888</v>
      </c>
      <c r="AP142" t="s">
        <v>1889</v>
      </c>
      <c r="AQ142" t="s">
        <v>74</v>
      </c>
      <c r="AR142" t="s">
        <v>1890</v>
      </c>
      <c r="AS142" t="s">
        <v>1891</v>
      </c>
      <c r="AT142" t="s">
        <v>1857</v>
      </c>
      <c r="AU142">
        <v>1996</v>
      </c>
      <c r="AV142">
        <v>213</v>
      </c>
      <c r="AW142">
        <v>1</v>
      </c>
      <c r="AX142" t="s">
        <v>74</v>
      </c>
      <c r="AY142" t="s">
        <v>74</v>
      </c>
      <c r="AZ142" t="s">
        <v>74</v>
      </c>
      <c r="BA142" t="s">
        <v>74</v>
      </c>
      <c r="BB142">
        <v>21</v>
      </c>
      <c r="BC142">
        <v>24</v>
      </c>
      <c r="BD142" t="s">
        <v>74</v>
      </c>
      <c r="BE142" t="s">
        <v>1892</v>
      </c>
      <c r="BF142" t="str">
        <f>HYPERLINK("http://dx.doi.org/10.1016/0304-3940(96)12815-9","http://dx.doi.org/10.1016/0304-3940(96)12815-9")</f>
        <v>http://dx.doi.org/10.1016/0304-3940(96)12815-9</v>
      </c>
      <c r="BG142" t="s">
        <v>74</v>
      </c>
      <c r="BH142" t="s">
        <v>74</v>
      </c>
      <c r="BI142">
        <v>4</v>
      </c>
      <c r="BJ142" t="s">
        <v>1893</v>
      </c>
      <c r="BK142" t="s">
        <v>93</v>
      </c>
      <c r="BL142" t="s">
        <v>1894</v>
      </c>
      <c r="BM142" t="s">
        <v>1895</v>
      </c>
      <c r="BN142">
        <v>8844703</v>
      </c>
      <c r="BO142" t="s">
        <v>74</v>
      </c>
      <c r="BP142" t="s">
        <v>74</v>
      </c>
      <c r="BQ142" t="s">
        <v>74</v>
      </c>
      <c r="BR142" t="s">
        <v>96</v>
      </c>
      <c r="BS142" t="s">
        <v>1896</v>
      </c>
      <c r="BT142" t="str">
        <f>HYPERLINK("https%3A%2F%2Fwww.webofscience.com%2Fwos%2Fwoscc%2Ffull-record%2FWOS:A1996VA98300006","View Full Record in Web of Science")</f>
        <v>View Full Record in Web of Science</v>
      </c>
    </row>
    <row r="143" spans="1:72" x14ac:dyDescent="0.15">
      <c r="A143" t="s">
        <v>72</v>
      </c>
      <c r="B143" t="s">
        <v>1897</v>
      </c>
      <c r="C143" t="s">
        <v>74</v>
      </c>
      <c r="D143" t="s">
        <v>74</v>
      </c>
      <c r="E143" t="s">
        <v>74</v>
      </c>
      <c r="F143" t="s">
        <v>1897</v>
      </c>
      <c r="G143" t="s">
        <v>74</v>
      </c>
      <c r="H143" t="s">
        <v>74</v>
      </c>
      <c r="I143" t="s">
        <v>1898</v>
      </c>
      <c r="J143" t="s">
        <v>1011</v>
      </c>
      <c r="K143" t="s">
        <v>74</v>
      </c>
      <c r="L143" t="s">
        <v>74</v>
      </c>
      <c r="M143" t="s">
        <v>77</v>
      </c>
      <c r="N143" t="s">
        <v>78</v>
      </c>
      <c r="O143" t="s">
        <v>74</v>
      </c>
      <c r="P143" t="s">
        <v>74</v>
      </c>
      <c r="Q143" t="s">
        <v>74</v>
      </c>
      <c r="R143" t="s">
        <v>74</v>
      </c>
      <c r="S143" t="s">
        <v>74</v>
      </c>
      <c r="T143" t="s">
        <v>74</v>
      </c>
      <c r="U143" t="s">
        <v>1899</v>
      </c>
      <c r="V143" t="s">
        <v>1900</v>
      </c>
      <c r="W143" t="s">
        <v>74</v>
      </c>
      <c r="X143" t="s">
        <v>74</v>
      </c>
      <c r="Y143" t="s">
        <v>1901</v>
      </c>
      <c r="Z143" t="s">
        <v>74</v>
      </c>
      <c r="AA143" t="s">
        <v>74</v>
      </c>
      <c r="AB143" t="s">
        <v>74</v>
      </c>
      <c r="AC143" t="s">
        <v>74</v>
      </c>
      <c r="AD143" t="s">
        <v>74</v>
      </c>
      <c r="AE143" t="s">
        <v>74</v>
      </c>
      <c r="AF143" t="s">
        <v>74</v>
      </c>
      <c r="AG143">
        <v>28</v>
      </c>
      <c r="AH143">
        <v>76</v>
      </c>
      <c r="AI143">
        <v>78</v>
      </c>
      <c r="AJ143">
        <v>0</v>
      </c>
      <c r="AK143">
        <v>7</v>
      </c>
      <c r="AL143" t="s">
        <v>946</v>
      </c>
      <c r="AM143" t="s">
        <v>312</v>
      </c>
      <c r="AN143" t="s">
        <v>1017</v>
      </c>
      <c r="AO143" t="s">
        <v>1018</v>
      </c>
      <c r="AP143" t="s">
        <v>1094</v>
      </c>
      <c r="AQ143" t="s">
        <v>74</v>
      </c>
      <c r="AR143" t="s">
        <v>1019</v>
      </c>
      <c r="AS143" t="s">
        <v>1020</v>
      </c>
      <c r="AT143" t="s">
        <v>1902</v>
      </c>
      <c r="AU143">
        <v>1996</v>
      </c>
      <c r="AV143">
        <v>101</v>
      </c>
      <c r="AW143" t="s">
        <v>1903</v>
      </c>
      <c r="AX143" t="s">
        <v>74</v>
      </c>
      <c r="AY143" t="s">
        <v>74</v>
      </c>
      <c r="AZ143" t="s">
        <v>74</v>
      </c>
      <c r="BA143" t="s">
        <v>74</v>
      </c>
      <c r="BB143">
        <v>16745</v>
      </c>
      <c r="BC143">
        <v>16755</v>
      </c>
      <c r="BD143" t="s">
        <v>74</v>
      </c>
      <c r="BE143" t="s">
        <v>1904</v>
      </c>
      <c r="BF143" t="str">
        <f>HYPERLINK("http://dx.doi.org/10.1029/96JD01058","http://dx.doi.org/10.1029/96JD01058")</f>
        <v>http://dx.doi.org/10.1029/96JD01058</v>
      </c>
      <c r="BG143" t="s">
        <v>74</v>
      </c>
      <c r="BH143" t="s">
        <v>74</v>
      </c>
      <c r="BI143">
        <v>11</v>
      </c>
      <c r="BJ143" t="s">
        <v>159</v>
      </c>
      <c r="BK143" t="s">
        <v>93</v>
      </c>
      <c r="BL143" t="s">
        <v>159</v>
      </c>
      <c r="BM143" t="s">
        <v>1905</v>
      </c>
      <c r="BN143" t="s">
        <v>74</v>
      </c>
      <c r="BO143" t="s">
        <v>74</v>
      </c>
      <c r="BP143" t="s">
        <v>74</v>
      </c>
      <c r="BQ143" t="s">
        <v>74</v>
      </c>
      <c r="BR143" t="s">
        <v>96</v>
      </c>
      <c r="BS143" t="s">
        <v>1906</v>
      </c>
      <c r="BT143" t="str">
        <f>HYPERLINK("https%3A%2F%2Fwww.webofscience.com%2Fwos%2Fwoscc%2Ffull-record%2FWOS:A1996UY27500005","View Full Record in Web of Science")</f>
        <v>View Full Record in Web of Science</v>
      </c>
    </row>
    <row r="144" spans="1:72" x14ac:dyDescent="0.15">
      <c r="A144" t="s">
        <v>72</v>
      </c>
      <c r="B144" t="s">
        <v>1907</v>
      </c>
      <c r="C144" t="s">
        <v>74</v>
      </c>
      <c r="D144" t="s">
        <v>74</v>
      </c>
      <c r="E144" t="s">
        <v>74</v>
      </c>
      <c r="F144" t="s">
        <v>1907</v>
      </c>
      <c r="G144" t="s">
        <v>74</v>
      </c>
      <c r="H144" t="s">
        <v>74</v>
      </c>
      <c r="I144" t="s">
        <v>1908</v>
      </c>
      <c r="J144" t="s">
        <v>1011</v>
      </c>
      <c r="K144" t="s">
        <v>74</v>
      </c>
      <c r="L144" t="s">
        <v>74</v>
      </c>
      <c r="M144" t="s">
        <v>77</v>
      </c>
      <c r="N144" t="s">
        <v>78</v>
      </c>
      <c r="O144" t="s">
        <v>74</v>
      </c>
      <c r="P144" t="s">
        <v>74</v>
      </c>
      <c r="Q144" t="s">
        <v>74</v>
      </c>
      <c r="R144" t="s">
        <v>74</v>
      </c>
      <c r="S144" t="s">
        <v>74</v>
      </c>
      <c r="T144" t="s">
        <v>74</v>
      </c>
      <c r="U144" t="s">
        <v>1909</v>
      </c>
      <c r="V144" t="s">
        <v>1910</v>
      </c>
      <c r="W144" t="s">
        <v>74</v>
      </c>
      <c r="X144" t="s">
        <v>74</v>
      </c>
      <c r="Y144" t="s">
        <v>1911</v>
      </c>
      <c r="Z144" t="s">
        <v>74</v>
      </c>
      <c r="AA144" t="s">
        <v>1912</v>
      </c>
      <c r="AB144" t="s">
        <v>1913</v>
      </c>
      <c r="AC144" t="s">
        <v>74</v>
      </c>
      <c r="AD144" t="s">
        <v>74</v>
      </c>
      <c r="AE144" t="s">
        <v>74</v>
      </c>
      <c r="AF144" t="s">
        <v>74</v>
      </c>
      <c r="AG144">
        <v>28</v>
      </c>
      <c r="AH144">
        <v>16</v>
      </c>
      <c r="AI144">
        <v>16</v>
      </c>
      <c r="AJ144">
        <v>0</v>
      </c>
      <c r="AK144">
        <v>2</v>
      </c>
      <c r="AL144" t="s">
        <v>946</v>
      </c>
      <c r="AM144" t="s">
        <v>312</v>
      </c>
      <c r="AN144" t="s">
        <v>1017</v>
      </c>
      <c r="AO144" t="s">
        <v>1018</v>
      </c>
      <c r="AP144" t="s">
        <v>74</v>
      </c>
      <c r="AQ144" t="s">
        <v>74</v>
      </c>
      <c r="AR144" t="s">
        <v>1019</v>
      </c>
      <c r="AS144" t="s">
        <v>1020</v>
      </c>
      <c r="AT144" t="s">
        <v>1902</v>
      </c>
      <c r="AU144">
        <v>1996</v>
      </c>
      <c r="AV144">
        <v>101</v>
      </c>
      <c r="AW144" t="s">
        <v>1903</v>
      </c>
      <c r="AX144" t="s">
        <v>74</v>
      </c>
      <c r="AY144" t="s">
        <v>74</v>
      </c>
      <c r="AZ144" t="s">
        <v>74</v>
      </c>
      <c r="BA144" t="s">
        <v>74</v>
      </c>
      <c r="BB144">
        <v>16771</v>
      </c>
      <c r="BC144">
        <v>16778</v>
      </c>
      <c r="BD144" t="s">
        <v>74</v>
      </c>
      <c r="BE144" t="s">
        <v>1914</v>
      </c>
      <c r="BF144" t="str">
        <f>HYPERLINK("http://dx.doi.org/10.1029/96JD00856","http://dx.doi.org/10.1029/96JD00856")</f>
        <v>http://dx.doi.org/10.1029/96JD00856</v>
      </c>
      <c r="BG144" t="s">
        <v>74</v>
      </c>
      <c r="BH144" t="s">
        <v>74</v>
      </c>
      <c r="BI144">
        <v>8</v>
      </c>
      <c r="BJ144" t="s">
        <v>159</v>
      </c>
      <c r="BK144" t="s">
        <v>93</v>
      </c>
      <c r="BL144" t="s">
        <v>159</v>
      </c>
      <c r="BM144" t="s">
        <v>1905</v>
      </c>
      <c r="BN144" t="s">
        <v>74</v>
      </c>
      <c r="BO144" t="s">
        <v>74</v>
      </c>
      <c r="BP144" t="s">
        <v>74</v>
      </c>
      <c r="BQ144" t="s">
        <v>74</v>
      </c>
      <c r="BR144" t="s">
        <v>96</v>
      </c>
      <c r="BS144" t="s">
        <v>1915</v>
      </c>
      <c r="BT144" t="str">
        <f>HYPERLINK("https%3A%2F%2Fwww.webofscience.com%2Fwos%2Fwoscc%2Ffull-record%2FWOS:A1996UY27500007","View Full Record in Web of Science")</f>
        <v>View Full Record in Web of Science</v>
      </c>
    </row>
    <row r="145" spans="1:72" x14ac:dyDescent="0.15">
      <c r="A145" t="s">
        <v>72</v>
      </c>
      <c r="B145" t="s">
        <v>1916</v>
      </c>
      <c r="C145" t="s">
        <v>74</v>
      </c>
      <c r="D145" t="s">
        <v>74</v>
      </c>
      <c r="E145" t="s">
        <v>74</v>
      </c>
      <c r="F145" t="s">
        <v>1916</v>
      </c>
      <c r="G145" t="s">
        <v>74</v>
      </c>
      <c r="H145" t="s">
        <v>74</v>
      </c>
      <c r="I145" t="s">
        <v>1917</v>
      </c>
      <c r="J145" t="s">
        <v>1918</v>
      </c>
      <c r="K145" t="s">
        <v>74</v>
      </c>
      <c r="L145" t="s">
        <v>74</v>
      </c>
      <c r="M145" t="s">
        <v>77</v>
      </c>
      <c r="N145" t="s">
        <v>78</v>
      </c>
      <c r="O145" t="s">
        <v>74</v>
      </c>
      <c r="P145" t="s">
        <v>74</v>
      </c>
      <c r="Q145" t="s">
        <v>74</v>
      </c>
      <c r="R145" t="s">
        <v>74</v>
      </c>
      <c r="S145" t="s">
        <v>74</v>
      </c>
      <c r="T145" t="s">
        <v>74</v>
      </c>
      <c r="U145" t="s">
        <v>1919</v>
      </c>
      <c r="V145" t="s">
        <v>1920</v>
      </c>
      <c r="W145" t="s">
        <v>1921</v>
      </c>
      <c r="X145" t="s">
        <v>1922</v>
      </c>
      <c r="Y145" t="s">
        <v>1923</v>
      </c>
      <c r="Z145" t="s">
        <v>74</v>
      </c>
      <c r="AA145" t="s">
        <v>74</v>
      </c>
      <c r="AB145" t="s">
        <v>74</v>
      </c>
      <c r="AC145" t="s">
        <v>74</v>
      </c>
      <c r="AD145" t="s">
        <v>74</v>
      </c>
      <c r="AE145" t="s">
        <v>74</v>
      </c>
      <c r="AF145" t="s">
        <v>74</v>
      </c>
      <c r="AG145">
        <v>23</v>
      </c>
      <c r="AH145">
        <v>40</v>
      </c>
      <c r="AI145">
        <v>47</v>
      </c>
      <c r="AJ145">
        <v>0</v>
      </c>
      <c r="AK145">
        <v>5</v>
      </c>
      <c r="AL145" t="s">
        <v>1924</v>
      </c>
      <c r="AM145" t="s">
        <v>1925</v>
      </c>
      <c r="AN145" t="s">
        <v>1926</v>
      </c>
      <c r="AO145" t="s">
        <v>1927</v>
      </c>
      <c r="AP145" t="s">
        <v>74</v>
      </c>
      <c r="AQ145" t="s">
        <v>74</v>
      </c>
      <c r="AR145" t="s">
        <v>1928</v>
      </c>
      <c r="AS145" t="s">
        <v>1929</v>
      </c>
      <c r="AT145" t="s">
        <v>1930</v>
      </c>
      <c r="AU145">
        <v>1996</v>
      </c>
      <c r="AV145">
        <v>271</v>
      </c>
      <c r="AW145">
        <v>29</v>
      </c>
      <c r="AX145" t="s">
        <v>74</v>
      </c>
      <c r="AY145" t="s">
        <v>74</v>
      </c>
      <c r="AZ145" t="s">
        <v>74</v>
      </c>
      <c r="BA145" t="s">
        <v>74</v>
      </c>
      <c r="BB145">
        <v>17157</v>
      </c>
      <c r="BC145">
        <v>17160</v>
      </c>
      <c r="BD145" t="s">
        <v>74</v>
      </c>
      <c r="BE145" t="s">
        <v>1931</v>
      </c>
      <c r="BF145" t="str">
        <f>HYPERLINK("http://dx.doi.org/10.1074/jbc.271.29.17157","http://dx.doi.org/10.1074/jbc.271.29.17157")</f>
        <v>http://dx.doi.org/10.1074/jbc.271.29.17157</v>
      </c>
      <c r="BG145" t="s">
        <v>74</v>
      </c>
      <c r="BH145" t="s">
        <v>74</v>
      </c>
      <c r="BI145">
        <v>4</v>
      </c>
      <c r="BJ145" t="s">
        <v>1932</v>
      </c>
      <c r="BK145" t="s">
        <v>93</v>
      </c>
      <c r="BL145" t="s">
        <v>1932</v>
      </c>
      <c r="BM145" t="s">
        <v>1933</v>
      </c>
      <c r="BN145">
        <v>8663533</v>
      </c>
      <c r="BO145" t="s">
        <v>74</v>
      </c>
      <c r="BP145" t="s">
        <v>74</v>
      </c>
      <c r="BQ145" t="s">
        <v>74</v>
      </c>
      <c r="BR145" t="s">
        <v>96</v>
      </c>
      <c r="BS145" t="s">
        <v>1934</v>
      </c>
      <c r="BT145" t="str">
        <f>HYPERLINK("https%3A%2F%2Fwww.webofscience.com%2Fwos%2Fwoscc%2Ffull-record%2FWOS:A1996UX94300029","View Full Record in Web of Science")</f>
        <v>View Full Record in Web of Science</v>
      </c>
    </row>
    <row r="146" spans="1:72" x14ac:dyDescent="0.15">
      <c r="A146" t="s">
        <v>72</v>
      </c>
      <c r="B146" t="s">
        <v>1935</v>
      </c>
      <c r="C146" t="s">
        <v>74</v>
      </c>
      <c r="D146" t="s">
        <v>74</v>
      </c>
      <c r="E146" t="s">
        <v>74</v>
      </c>
      <c r="F146" t="s">
        <v>1935</v>
      </c>
      <c r="G146" t="s">
        <v>74</v>
      </c>
      <c r="H146" t="s">
        <v>74</v>
      </c>
      <c r="I146" t="s">
        <v>1936</v>
      </c>
      <c r="J146" t="s">
        <v>1937</v>
      </c>
      <c r="K146" t="s">
        <v>74</v>
      </c>
      <c r="L146" t="s">
        <v>74</v>
      </c>
      <c r="M146" t="s">
        <v>77</v>
      </c>
      <c r="N146" t="s">
        <v>472</v>
      </c>
      <c r="O146" t="s">
        <v>1938</v>
      </c>
      <c r="P146" t="s">
        <v>1939</v>
      </c>
      <c r="Q146" t="s">
        <v>1940</v>
      </c>
      <c r="R146" t="s">
        <v>74</v>
      </c>
      <c r="S146" t="s">
        <v>74</v>
      </c>
      <c r="T146" t="s">
        <v>1941</v>
      </c>
      <c r="U146" t="s">
        <v>1942</v>
      </c>
      <c r="V146" t="s">
        <v>1943</v>
      </c>
      <c r="W146" t="s">
        <v>1944</v>
      </c>
      <c r="X146" t="s">
        <v>1945</v>
      </c>
      <c r="Y146" t="s">
        <v>74</v>
      </c>
      <c r="Z146" t="s">
        <v>74</v>
      </c>
      <c r="AA146" t="s">
        <v>74</v>
      </c>
      <c r="AB146" t="s">
        <v>1946</v>
      </c>
      <c r="AC146" t="s">
        <v>74</v>
      </c>
      <c r="AD146" t="s">
        <v>74</v>
      </c>
      <c r="AE146" t="s">
        <v>74</v>
      </c>
      <c r="AF146" t="s">
        <v>74</v>
      </c>
      <c r="AG146">
        <v>9</v>
      </c>
      <c r="AH146">
        <v>109</v>
      </c>
      <c r="AI146">
        <v>125</v>
      </c>
      <c r="AJ146">
        <v>1</v>
      </c>
      <c r="AK146">
        <v>18</v>
      </c>
      <c r="AL146" t="s">
        <v>261</v>
      </c>
      <c r="AM146" t="s">
        <v>262</v>
      </c>
      <c r="AN146" t="s">
        <v>263</v>
      </c>
      <c r="AO146" t="s">
        <v>1947</v>
      </c>
      <c r="AP146" t="s">
        <v>74</v>
      </c>
      <c r="AQ146" t="s">
        <v>74</v>
      </c>
      <c r="AR146" t="s">
        <v>1948</v>
      </c>
      <c r="AS146" t="s">
        <v>1949</v>
      </c>
      <c r="AT146" t="s">
        <v>1930</v>
      </c>
      <c r="AU146">
        <v>1996</v>
      </c>
      <c r="AV146">
        <v>739</v>
      </c>
      <c r="AW146" t="s">
        <v>684</v>
      </c>
      <c r="AX146" t="s">
        <v>74</v>
      </c>
      <c r="AY146" t="s">
        <v>74</v>
      </c>
      <c r="AZ146" t="s">
        <v>74</v>
      </c>
      <c r="BA146" t="s">
        <v>74</v>
      </c>
      <c r="BB146">
        <v>257</v>
      </c>
      <c r="BC146">
        <v>263</v>
      </c>
      <c r="BD146" t="s">
        <v>74</v>
      </c>
      <c r="BE146" t="s">
        <v>1950</v>
      </c>
      <c r="BF146" t="str">
        <f>HYPERLINK("http://dx.doi.org/10.1016/0021-9673(96)00044-1","http://dx.doi.org/10.1016/0021-9673(96)00044-1")</f>
        <v>http://dx.doi.org/10.1016/0021-9673(96)00044-1</v>
      </c>
      <c r="BG146" t="s">
        <v>74</v>
      </c>
      <c r="BH146" t="s">
        <v>74</v>
      </c>
      <c r="BI146">
        <v>7</v>
      </c>
      <c r="BJ146" t="s">
        <v>1951</v>
      </c>
      <c r="BK146" t="s">
        <v>492</v>
      </c>
      <c r="BL146" t="s">
        <v>1952</v>
      </c>
      <c r="BM146" t="s">
        <v>1953</v>
      </c>
      <c r="BN146" t="s">
        <v>74</v>
      </c>
      <c r="BO146" t="s">
        <v>74</v>
      </c>
      <c r="BP146" t="s">
        <v>74</v>
      </c>
      <c r="BQ146" t="s">
        <v>74</v>
      </c>
      <c r="BR146" t="s">
        <v>96</v>
      </c>
      <c r="BS146" t="s">
        <v>1954</v>
      </c>
      <c r="BT146" t="str">
        <f>HYPERLINK("https%3A%2F%2Fwww.webofscience.com%2Fwos%2Fwoscc%2Ffull-record%2FWOS:A1996UZ35500032","View Full Record in Web of Science")</f>
        <v>View Full Record in Web of Science</v>
      </c>
    </row>
    <row r="147" spans="1:72" x14ac:dyDescent="0.15">
      <c r="A147" t="s">
        <v>72</v>
      </c>
      <c r="B147" t="s">
        <v>1955</v>
      </c>
      <c r="C147" t="s">
        <v>74</v>
      </c>
      <c r="D147" t="s">
        <v>74</v>
      </c>
      <c r="E147" t="s">
        <v>74</v>
      </c>
      <c r="F147" t="s">
        <v>1955</v>
      </c>
      <c r="G147" t="s">
        <v>74</v>
      </c>
      <c r="H147" t="s">
        <v>74</v>
      </c>
      <c r="I147" t="s">
        <v>1956</v>
      </c>
      <c r="J147" t="s">
        <v>1937</v>
      </c>
      <c r="K147" t="s">
        <v>74</v>
      </c>
      <c r="L147" t="s">
        <v>74</v>
      </c>
      <c r="M147" t="s">
        <v>77</v>
      </c>
      <c r="N147" t="s">
        <v>472</v>
      </c>
      <c r="O147" t="s">
        <v>1938</v>
      </c>
      <c r="P147" t="s">
        <v>1939</v>
      </c>
      <c r="Q147" t="s">
        <v>1940</v>
      </c>
      <c r="R147" t="s">
        <v>74</v>
      </c>
      <c r="S147" t="s">
        <v>74</v>
      </c>
      <c r="T147" t="s">
        <v>1957</v>
      </c>
      <c r="U147" t="s">
        <v>1958</v>
      </c>
      <c r="V147" t="s">
        <v>1959</v>
      </c>
      <c r="W147" t="s">
        <v>74</v>
      </c>
      <c r="X147" t="s">
        <v>74</v>
      </c>
      <c r="Y147" t="s">
        <v>1960</v>
      </c>
      <c r="Z147" t="s">
        <v>74</v>
      </c>
      <c r="AA147" t="s">
        <v>74</v>
      </c>
      <c r="AB147" t="s">
        <v>74</v>
      </c>
      <c r="AC147" t="s">
        <v>74</v>
      </c>
      <c r="AD147" t="s">
        <v>74</v>
      </c>
      <c r="AE147" t="s">
        <v>74</v>
      </c>
      <c r="AF147" t="s">
        <v>74</v>
      </c>
      <c r="AG147">
        <v>21</v>
      </c>
      <c r="AH147">
        <v>16</v>
      </c>
      <c r="AI147">
        <v>19</v>
      </c>
      <c r="AJ147">
        <v>0</v>
      </c>
      <c r="AK147">
        <v>7</v>
      </c>
      <c r="AL147" t="s">
        <v>261</v>
      </c>
      <c r="AM147" t="s">
        <v>262</v>
      </c>
      <c r="AN147" t="s">
        <v>263</v>
      </c>
      <c r="AO147" t="s">
        <v>1947</v>
      </c>
      <c r="AP147" t="s">
        <v>74</v>
      </c>
      <c r="AQ147" t="s">
        <v>74</v>
      </c>
      <c r="AR147" t="s">
        <v>1948</v>
      </c>
      <c r="AS147" t="s">
        <v>1949</v>
      </c>
      <c r="AT147" t="s">
        <v>1930</v>
      </c>
      <c r="AU147">
        <v>1996</v>
      </c>
      <c r="AV147">
        <v>739</v>
      </c>
      <c r="AW147" t="s">
        <v>684</v>
      </c>
      <c r="AX147" t="s">
        <v>74</v>
      </c>
      <c r="AY147" t="s">
        <v>74</v>
      </c>
      <c r="AZ147" t="s">
        <v>74</v>
      </c>
      <c r="BA147" t="s">
        <v>74</v>
      </c>
      <c r="BB147">
        <v>273</v>
      </c>
      <c r="BC147">
        <v>280</v>
      </c>
      <c r="BD147" t="s">
        <v>74</v>
      </c>
      <c r="BE147" t="s">
        <v>1961</v>
      </c>
      <c r="BF147" t="str">
        <f>HYPERLINK("http://dx.doi.org/10.1016/0021-9673(96)00036-2","http://dx.doi.org/10.1016/0021-9673(96)00036-2")</f>
        <v>http://dx.doi.org/10.1016/0021-9673(96)00036-2</v>
      </c>
      <c r="BG147" t="s">
        <v>74</v>
      </c>
      <c r="BH147" t="s">
        <v>74</v>
      </c>
      <c r="BI147">
        <v>8</v>
      </c>
      <c r="BJ147" t="s">
        <v>1951</v>
      </c>
      <c r="BK147" t="s">
        <v>492</v>
      </c>
      <c r="BL147" t="s">
        <v>1952</v>
      </c>
      <c r="BM147" t="s">
        <v>1953</v>
      </c>
      <c r="BN147" t="s">
        <v>74</v>
      </c>
      <c r="BO147" t="s">
        <v>74</v>
      </c>
      <c r="BP147" t="s">
        <v>74</v>
      </c>
      <c r="BQ147" t="s">
        <v>74</v>
      </c>
      <c r="BR147" t="s">
        <v>96</v>
      </c>
      <c r="BS147" t="s">
        <v>1962</v>
      </c>
      <c r="BT147" t="str">
        <f>HYPERLINK("https%3A%2F%2Fwww.webofscience.com%2Fwos%2Fwoscc%2Ffull-record%2FWOS:A1996UZ35500034","View Full Record in Web of Science")</f>
        <v>View Full Record in Web of Science</v>
      </c>
    </row>
    <row r="148" spans="1:72" x14ac:dyDescent="0.15">
      <c r="A148" t="s">
        <v>72</v>
      </c>
      <c r="B148" t="s">
        <v>1963</v>
      </c>
      <c r="C148" t="s">
        <v>74</v>
      </c>
      <c r="D148" t="s">
        <v>74</v>
      </c>
      <c r="E148" t="s">
        <v>74</v>
      </c>
      <c r="F148" t="s">
        <v>1963</v>
      </c>
      <c r="G148" t="s">
        <v>74</v>
      </c>
      <c r="H148" t="s">
        <v>74</v>
      </c>
      <c r="I148" t="s">
        <v>1964</v>
      </c>
      <c r="J148" t="s">
        <v>1965</v>
      </c>
      <c r="K148" t="s">
        <v>74</v>
      </c>
      <c r="L148" t="s">
        <v>74</v>
      </c>
      <c r="M148" t="s">
        <v>77</v>
      </c>
      <c r="N148" t="s">
        <v>472</v>
      </c>
      <c r="O148" t="s">
        <v>1966</v>
      </c>
      <c r="P148" t="s">
        <v>1967</v>
      </c>
      <c r="Q148" t="s">
        <v>1968</v>
      </c>
      <c r="R148" t="s">
        <v>74</v>
      </c>
      <c r="S148" t="s">
        <v>74</v>
      </c>
      <c r="T148" t="s">
        <v>1969</v>
      </c>
      <c r="U148" t="s">
        <v>74</v>
      </c>
      <c r="V148" t="s">
        <v>1970</v>
      </c>
      <c r="W148" t="s">
        <v>74</v>
      </c>
      <c r="X148" t="s">
        <v>74</v>
      </c>
      <c r="Y148" t="s">
        <v>1971</v>
      </c>
      <c r="Z148" t="s">
        <v>74</v>
      </c>
      <c r="AA148" t="s">
        <v>1972</v>
      </c>
      <c r="AB148" t="s">
        <v>1973</v>
      </c>
      <c r="AC148" t="s">
        <v>74</v>
      </c>
      <c r="AD148" t="s">
        <v>74</v>
      </c>
      <c r="AE148" t="s">
        <v>74</v>
      </c>
      <c r="AF148" t="s">
        <v>74</v>
      </c>
      <c r="AG148">
        <v>5</v>
      </c>
      <c r="AH148">
        <v>6</v>
      </c>
      <c r="AI148">
        <v>7</v>
      </c>
      <c r="AJ148">
        <v>1</v>
      </c>
      <c r="AK148">
        <v>13</v>
      </c>
      <c r="AL148" t="s">
        <v>261</v>
      </c>
      <c r="AM148" t="s">
        <v>262</v>
      </c>
      <c r="AN148" t="s">
        <v>263</v>
      </c>
      <c r="AO148" t="s">
        <v>1974</v>
      </c>
      <c r="AP148" t="s">
        <v>74</v>
      </c>
      <c r="AQ148" t="s">
        <v>74</v>
      </c>
      <c r="AR148" t="s">
        <v>1975</v>
      </c>
      <c r="AS148" t="s">
        <v>1976</v>
      </c>
      <c r="AT148" t="s">
        <v>1977</v>
      </c>
      <c r="AU148">
        <v>1996</v>
      </c>
      <c r="AV148">
        <v>186</v>
      </c>
      <c r="AW148" t="s">
        <v>684</v>
      </c>
      <c r="AX148" t="s">
        <v>74</v>
      </c>
      <c r="AY148" t="s">
        <v>74</v>
      </c>
      <c r="AZ148" t="s">
        <v>74</v>
      </c>
      <c r="BA148" t="s">
        <v>74</v>
      </c>
      <c r="BB148">
        <v>119</v>
      </c>
      <c r="BC148">
        <v>125</v>
      </c>
      <c r="BD148" t="s">
        <v>74</v>
      </c>
      <c r="BE148" t="s">
        <v>1978</v>
      </c>
      <c r="BF148" t="str">
        <f>HYPERLINK("http://dx.doi.org/10.1016/0048-9697(96)05090-5","http://dx.doi.org/10.1016/0048-9697(96)05090-5")</f>
        <v>http://dx.doi.org/10.1016/0048-9697(96)05090-5</v>
      </c>
      <c r="BG148" t="s">
        <v>74</v>
      </c>
      <c r="BH148" t="s">
        <v>74</v>
      </c>
      <c r="BI148">
        <v>7</v>
      </c>
      <c r="BJ148" t="s">
        <v>1366</v>
      </c>
      <c r="BK148" t="s">
        <v>492</v>
      </c>
      <c r="BL148" t="s">
        <v>1367</v>
      </c>
      <c r="BM148" t="s">
        <v>1979</v>
      </c>
      <c r="BN148">
        <v>8685704</v>
      </c>
      <c r="BO148" t="s">
        <v>74</v>
      </c>
      <c r="BP148" t="s">
        <v>74</v>
      </c>
      <c r="BQ148" t="s">
        <v>74</v>
      </c>
      <c r="BR148" t="s">
        <v>96</v>
      </c>
      <c r="BS148" t="s">
        <v>1980</v>
      </c>
      <c r="BT148" t="str">
        <f>HYPERLINK("https%3A%2F%2Fwww.webofscience.com%2Fwos%2Fwoscc%2Ffull-record%2FWOS:A1996UU39100011","View Full Record in Web of Science")</f>
        <v>View Full Record in Web of Science</v>
      </c>
    </row>
    <row r="149" spans="1:72" x14ac:dyDescent="0.15">
      <c r="A149" t="s">
        <v>72</v>
      </c>
      <c r="B149" t="s">
        <v>1981</v>
      </c>
      <c r="C149" t="s">
        <v>74</v>
      </c>
      <c r="D149" t="s">
        <v>74</v>
      </c>
      <c r="E149" t="s">
        <v>74</v>
      </c>
      <c r="F149" t="s">
        <v>1981</v>
      </c>
      <c r="G149" t="s">
        <v>74</v>
      </c>
      <c r="H149" t="s">
        <v>74</v>
      </c>
      <c r="I149" t="s">
        <v>1982</v>
      </c>
      <c r="J149" t="s">
        <v>1120</v>
      </c>
      <c r="K149" t="s">
        <v>74</v>
      </c>
      <c r="L149" t="s">
        <v>74</v>
      </c>
      <c r="M149" t="s">
        <v>77</v>
      </c>
      <c r="N149" t="s">
        <v>78</v>
      </c>
      <c r="O149" t="s">
        <v>74</v>
      </c>
      <c r="P149" t="s">
        <v>74</v>
      </c>
      <c r="Q149" t="s">
        <v>74</v>
      </c>
      <c r="R149" t="s">
        <v>74</v>
      </c>
      <c r="S149" t="s">
        <v>74</v>
      </c>
      <c r="T149" t="s">
        <v>74</v>
      </c>
      <c r="U149" t="s">
        <v>1983</v>
      </c>
      <c r="V149" t="s">
        <v>1984</v>
      </c>
      <c r="W149" t="s">
        <v>1985</v>
      </c>
      <c r="X149" t="s">
        <v>1986</v>
      </c>
      <c r="Y149" t="s">
        <v>1987</v>
      </c>
      <c r="Z149" t="s">
        <v>74</v>
      </c>
      <c r="AA149" t="s">
        <v>1988</v>
      </c>
      <c r="AB149" t="s">
        <v>1989</v>
      </c>
      <c r="AC149" t="s">
        <v>74</v>
      </c>
      <c r="AD149" t="s">
        <v>74</v>
      </c>
      <c r="AE149" t="s">
        <v>74</v>
      </c>
      <c r="AF149" t="s">
        <v>74</v>
      </c>
      <c r="AG149">
        <v>15</v>
      </c>
      <c r="AH149">
        <v>35</v>
      </c>
      <c r="AI149">
        <v>35</v>
      </c>
      <c r="AJ149">
        <v>0</v>
      </c>
      <c r="AK149">
        <v>4</v>
      </c>
      <c r="AL149" t="s">
        <v>946</v>
      </c>
      <c r="AM149" t="s">
        <v>312</v>
      </c>
      <c r="AN149" t="s">
        <v>947</v>
      </c>
      <c r="AO149" t="s">
        <v>1126</v>
      </c>
      <c r="AP149" t="s">
        <v>74</v>
      </c>
      <c r="AQ149" t="s">
        <v>74</v>
      </c>
      <c r="AR149" t="s">
        <v>1127</v>
      </c>
      <c r="AS149" t="s">
        <v>1128</v>
      </c>
      <c r="AT149" t="s">
        <v>1990</v>
      </c>
      <c r="AU149">
        <v>1996</v>
      </c>
      <c r="AV149">
        <v>23</v>
      </c>
      <c r="AW149">
        <v>15</v>
      </c>
      <c r="AX149" t="s">
        <v>74</v>
      </c>
      <c r="AY149" t="s">
        <v>74</v>
      </c>
      <c r="AZ149" t="s">
        <v>74</v>
      </c>
      <c r="BA149" t="s">
        <v>74</v>
      </c>
      <c r="BB149">
        <v>1913</v>
      </c>
      <c r="BC149">
        <v>1916</v>
      </c>
      <c r="BD149" t="s">
        <v>74</v>
      </c>
      <c r="BE149" t="s">
        <v>1991</v>
      </c>
      <c r="BF149" t="str">
        <f>HYPERLINK("http://dx.doi.org/10.1029/96GL01812","http://dx.doi.org/10.1029/96GL01812")</f>
        <v>http://dx.doi.org/10.1029/96GL01812</v>
      </c>
      <c r="BG149" t="s">
        <v>74</v>
      </c>
      <c r="BH149" t="s">
        <v>74</v>
      </c>
      <c r="BI149">
        <v>4</v>
      </c>
      <c r="BJ149" t="s">
        <v>364</v>
      </c>
      <c r="BK149" t="s">
        <v>93</v>
      </c>
      <c r="BL149" t="s">
        <v>365</v>
      </c>
      <c r="BM149" t="s">
        <v>1992</v>
      </c>
      <c r="BN149" t="s">
        <v>74</v>
      </c>
      <c r="BO149" t="s">
        <v>74</v>
      </c>
      <c r="BP149" t="s">
        <v>74</v>
      </c>
      <c r="BQ149" t="s">
        <v>74</v>
      </c>
      <c r="BR149" t="s">
        <v>96</v>
      </c>
      <c r="BS149" t="s">
        <v>1993</v>
      </c>
      <c r="BT149" t="str">
        <f>HYPERLINK("https%3A%2F%2Fwww.webofscience.com%2Fwos%2Fwoscc%2Ffull-record%2FWOS:A1996UY59200006","View Full Record in Web of Science")</f>
        <v>View Full Record in Web of Science</v>
      </c>
    </row>
    <row r="150" spans="1:72" x14ac:dyDescent="0.15">
      <c r="A150" t="s">
        <v>72</v>
      </c>
      <c r="B150" t="s">
        <v>1994</v>
      </c>
      <c r="C150" t="s">
        <v>74</v>
      </c>
      <c r="D150" t="s">
        <v>74</v>
      </c>
      <c r="E150" t="s">
        <v>74</v>
      </c>
      <c r="F150" t="s">
        <v>1994</v>
      </c>
      <c r="G150" t="s">
        <v>74</v>
      </c>
      <c r="H150" t="s">
        <v>74</v>
      </c>
      <c r="I150" t="s">
        <v>1995</v>
      </c>
      <c r="J150" t="s">
        <v>1996</v>
      </c>
      <c r="K150" t="s">
        <v>74</v>
      </c>
      <c r="L150" t="s">
        <v>74</v>
      </c>
      <c r="M150" t="s">
        <v>77</v>
      </c>
      <c r="N150" t="s">
        <v>78</v>
      </c>
      <c r="O150" t="s">
        <v>74</v>
      </c>
      <c r="P150" t="s">
        <v>74</v>
      </c>
      <c r="Q150" t="s">
        <v>74</v>
      </c>
      <c r="R150" t="s">
        <v>74</v>
      </c>
      <c r="S150" t="s">
        <v>74</v>
      </c>
      <c r="T150" t="s">
        <v>74</v>
      </c>
      <c r="U150" t="s">
        <v>1997</v>
      </c>
      <c r="V150" t="s">
        <v>1998</v>
      </c>
      <c r="W150" t="s">
        <v>74</v>
      </c>
      <c r="X150" t="s">
        <v>74</v>
      </c>
      <c r="Y150" t="s">
        <v>1999</v>
      </c>
      <c r="Z150" t="s">
        <v>74</v>
      </c>
      <c r="AA150" t="s">
        <v>74</v>
      </c>
      <c r="AB150" t="s">
        <v>74</v>
      </c>
      <c r="AC150" t="s">
        <v>74</v>
      </c>
      <c r="AD150" t="s">
        <v>74</v>
      </c>
      <c r="AE150" t="s">
        <v>74</v>
      </c>
      <c r="AF150" t="s">
        <v>74</v>
      </c>
      <c r="AG150">
        <v>81</v>
      </c>
      <c r="AH150">
        <v>25</v>
      </c>
      <c r="AI150">
        <v>28</v>
      </c>
      <c r="AJ150">
        <v>0</v>
      </c>
      <c r="AK150">
        <v>5</v>
      </c>
      <c r="AL150" t="s">
        <v>946</v>
      </c>
      <c r="AM150" t="s">
        <v>312</v>
      </c>
      <c r="AN150" t="s">
        <v>1017</v>
      </c>
      <c r="AO150" t="s">
        <v>2000</v>
      </c>
      <c r="AP150" t="s">
        <v>2001</v>
      </c>
      <c r="AQ150" t="s">
        <v>74</v>
      </c>
      <c r="AR150" t="s">
        <v>2002</v>
      </c>
      <c r="AS150" t="s">
        <v>2003</v>
      </c>
      <c r="AT150" t="s">
        <v>2004</v>
      </c>
      <c r="AU150">
        <v>1996</v>
      </c>
      <c r="AV150">
        <v>101</v>
      </c>
      <c r="AW150" t="s">
        <v>2005</v>
      </c>
      <c r="AX150" t="s">
        <v>74</v>
      </c>
      <c r="AY150" t="s">
        <v>74</v>
      </c>
      <c r="AZ150" t="s">
        <v>74</v>
      </c>
      <c r="BA150" t="s">
        <v>74</v>
      </c>
      <c r="BB150">
        <v>15849</v>
      </c>
      <c r="BC150">
        <v>15866</v>
      </c>
      <c r="BD150" t="s">
        <v>74</v>
      </c>
      <c r="BE150" t="s">
        <v>2006</v>
      </c>
      <c r="BF150" t="str">
        <f>HYPERLINK("http://dx.doi.org/10.1029/95JB03038","http://dx.doi.org/10.1029/95JB03038")</f>
        <v>http://dx.doi.org/10.1029/95JB03038</v>
      </c>
      <c r="BG150" t="s">
        <v>74</v>
      </c>
      <c r="BH150" t="s">
        <v>74</v>
      </c>
      <c r="BI150">
        <v>18</v>
      </c>
      <c r="BJ150" t="s">
        <v>270</v>
      </c>
      <c r="BK150" t="s">
        <v>93</v>
      </c>
      <c r="BL150" t="s">
        <v>270</v>
      </c>
      <c r="BM150" t="s">
        <v>2007</v>
      </c>
      <c r="BN150" t="s">
        <v>74</v>
      </c>
      <c r="BO150" t="s">
        <v>2008</v>
      </c>
      <c r="BP150" t="s">
        <v>74</v>
      </c>
      <c r="BQ150" t="s">
        <v>74</v>
      </c>
      <c r="BR150" t="s">
        <v>96</v>
      </c>
      <c r="BS150" t="s">
        <v>2009</v>
      </c>
      <c r="BT150" t="str">
        <f>HYPERLINK("https%3A%2F%2Fwww.webofscience.com%2Fwos%2Fwoscc%2Ffull-record%2FWOS:A1996UW81000005","View Full Record in Web of Science")</f>
        <v>View Full Record in Web of Science</v>
      </c>
    </row>
    <row r="151" spans="1:72" x14ac:dyDescent="0.15">
      <c r="A151" t="s">
        <v>72</v>
      </c>
      <c r="B151" t="s">
        <v>2010</v>
      </c>
      <c r="C151" t="s">
        <v>74</v>
      </c>
      <c r="D151" t="s">
        <v>74</v>
      </c>
      <c r="E151" t="s">
        <v>74</v>
      </c>
      <c r="F151" t="s">
        <v>2010</v>
      </c>
      <c r="G151" t="s">
        <v>74</v>
      </c>
      <c r="H151" t="s">
        <v>74</v>
      </c>
      <c r="I151" t="s">
        <v>2011</v>
      </c>
      <c r="J151" t="s">
        <v>2012</v>
      </c>
      <c r="K151" t="s">
        <v>74</v>
      </c>
      <c r="L151" t="s">
        <v>74</v>
      </c>
      <c r="M151" t="s">
        <v>2013</v>
      </c>
      <c r="N151" t="s">
        <v>78</v>
      </c>
      <c r="O151" t="s">
        <v>74</v>
      </c>
      <c r="P151" t="s">
        <v>74</v>
      </c>
      <c r="Q151" t="s">
        <v>74</v>
      </c>
      <c r="R151" t="s">
        <v>74</v>
      </c>
      <c r="S151" t="s">
        <v>74</v>
      </c>
      <c r="T151" t="s">
        <v>2014</v>
      </c>
      <c r="U151" t="s">
        <v>2015</v>
      </c>
      <c r="V151" t="s">
        <v>2016</v>
      </c>
      <c r="W151" t="s">
        <v>2017</v>
      </c>
      <c r="X151" t="s">
        <v>74</v>
      </c>
      <c r="Y151" t="s">
        <v>2018</v>
      </c>
      <c r="Z151" t="s">
        <v>74</v>
      </c>
      <c r="AA151" t="s">
        <v>74</v>
      </c>
      <c r="AB151" t="s">
        <v>74</v>
      </c>
      <c r="AC151" t="s">
        <v>74</v>
      </c>
      <c r="AD151" t="s">
        <v>74</v>
      </c>
      <c r="AE151" t="s">
        <v>74</v>
      </c>
      <c r="AF151" t="s">
        <v>74</v>
      </c>
      <c r="AG151">
        <v>11</v>
      </c>
      <c r="AH151">
        <v>1</v>
      </c>
      <c r="AI151">
        <v>1</v>
      </c>
      <c r="AJ151">
        <v>0</v>
      </c>
      <c r="AK151">
        <v>1</v>
      </c>
      <c r="AL151" t="s">
        <v>2019</v>
      </c>
      <c r="AM151" t="s">
        <v>2020</v>
      </c>
      <c r="AN151" t="s">
        <v>2021</v>
      </c>
      <c r="AO151" t="s">
        <v>74</v>
      </c>
      <c r="AP151" t="s">
        <v>74</v>
      </c>
      <c r="AQ151" t="s">
        <v>74</v>
      </c>
      <c r="AR151" t="s">
        <v>2022</v>
      </c>
      <c r="AS151" t="s">
        <v>2023</v>
      </c>
      <c r="AT151" t="s">
        <v>2024</v>
      </c>
      <c r="AU151">
        <v>1996</v>
      </c>
      <c r="AV151">
        <v>323</v>
      </c>
      <c r="AW151">
        <v>1</v>
      </c>
      <c r="AX151" t="s">
        <v>74</v>
      </c>
      <c r="AY151" t="s">
        <v>74</v>
      </c>
      <c r="AZ151" t="s">
        <v>74</v>
      </c>
      <c r="BA151" t="s">
        <v>74</v>
      </c>
      <c r="BB151">
        <v>25</v>
      </c>
      <c r="BC151">
        <v>31</v>
      </c>
      <c r="BD151" t="s">
        <v>74</v>
      </c>
      <c r="BE151" t="s">
        <v>74</v>
      </c>
      <c r="BF151" t="s">
        <v>74</v>
      </c>
      <c r="BG151" t="s">
        <v>74</v>
      </c>
      <c r="BH151" t="s">
        <v>74</v>
      </c>
      <c r="BI151">
        <v>7</v>
      </c>
      <c r="BJ151" t="s">
        <v>364</v>
      </c>
      <c r="BK151" t="s">
        <v>93</v>
      </c>
      <c r="BL151" t="s">
        <v>365</v>
      </c>
      <c r="BM151" t="s">
        <v>2025</v>
      </c>
      <c r="BN151" t="s">
        <v>74</v>
      </c>
      <c r="BO151" t="s">
        <v>74</v>
      </c>
      <c r="BP151" t="s">
        <v>74</v>
      </c>
      <c r="BQ151" t="s">
        <v>74</v>
      </c>
      <c r="BR151" t="s">
        <v>96</v>
      </c>
      <c r="BS151" t="s">
        <v>2026</v>
      </c>
      <c r="BT151" t="str">
        <f>HYPERLINK("https%3A%2F%2Fwww.webofscience.com%2Fwos%2Fwoscc%2Ffull-record%2FWOS:A1996UY16700003","View Full Record in Web of Science")</f>
        <v>View Full Record in Web of Science</v>
      </c>
    </row>
    <row r="152" spans="1:72" x14ac:dyDescent="0.15">
      <c r="A152" t="s">
        <v>72</v>
      </c>
      <c r="B152" t="s">
        <v>2027</v>
      </c>
      <c r="C152" t="s">
        <v>74</v>
      </c>
      <c r="D152" t="s">
        <v>74</v>
      </c>
      <c r="E152" t="s">
        <v>74</v>
      </c>
      <c r="F152" t="s">
        <v>2027</v>
      </c>
      <c r="G152" t="s">
        <v>74</v>
      </c>
      <c r="H152" t="s">
        <v>74</v>
      </c>
      <c r="I152" t="s">
        <v>2028</v>
      </c>
      <c r="J152" t="s">
        <v>2029</v>
      </c>
      <c r="K152" t="s">
        <v>74</v>
      </c>
      <c r="L152" t="s">
        <v>74</v>
      </c>
      <c r="M152" t="s">
        <v>77</v>
      </c>
      <c r="N152" t="s">
        <v>78</v>
      </c>
      <c r="O152" t="s">
        <v>74</v>
      </c>
      <c r="P152" t="s">
        <v>74</v>
      </c>
      <c r="Q152" t="s">
        <v>74</v>
      </c>
      <c r="R152" t="s">
        <v>74</v>
      </c>
      <c r="S152" t="s">
        <v>74</v>
      </c>
      <c r="T152" t="s">
        <v>2030</v>
      </c>
      <c r="U152" t="s">
        <v>2031</v>
      </c>
      <c r="V152" t="s">
        <v>2032</v>
      </c>
      <c r="W152" t="s">
        <v>74</v>
      </c>
      <c r="X152" t="s">
        <v>74</v>
      </c>
      <c r="Y152" t="s">
        <v>2033</v>
      </c>
      <c r="Z152" t="s">
        <v>74</v>
      </c>
      <c r="AA152" t="s">
        <v>74</v>
      </c>
      <c r="AB152" t="s">
        <v>74</v>
      </c>
      <c r="AC152" t="s">
        <v>74</v>
      </c>
      <c r="AD152" t="s">
        <v>74</v>
      </c>
      <c r="AE152" t="s">
        <v>74</v>
      </c>
      <c r="AF152" t="s">
        <v>74</v>
      </c>
      <c r="AG152">
        <v>20</v>
      </c>
      <c r="AH152">
        <v>11</v>
      </c>
      <c r="AI152">
        <v>14</v>
      </c>
      <c r="AJ152">
        <v>0</v>
      </c>
      <c r="AK152">
        <v>10</v>
      </c>
      <c r="AL152" t="s">
        <v>203</v>
      </c>
      <c r="AM152" t="s">
        <v>85</v>
      </c>
      <c r="AN152" t="s">
        <v>1459</v>
      </c>
      <c r="AO152" t="s">
        <v>2034</v>
      </c>
      <c r="AP152" t="s">
        <v>74</v>
      </c>
      <c r="AQ152" t="s">
        <v>74</v>
      </c>
      <c r="AR152" t="s">
        <v>2035</v>
      </c>
      <c r="AS152" t="s">
        <v>2036</v>
      </c>
      <c r="AT152" t="s">
        <v>2037</v>
      </c>
      <c r="AU152">
        <v>1996</v>
      </c>
      <c r="AV152">
        <v>24</v>
      </c>
      <c r="AW152">
        <v>5</v>
      </c>
      <c r="AX152" t="s">
        <v>74</v>
      </c>
      <c r="AY152" t="s">
        <v>74</v>
      </c>
      <c r="AZ152" t="s">
        <v>74</v>
      </c>
      <c r="BA152" t="s">
        <v>74</v>
      </c>
      <c r="BB152">
        <v>469</v>
      </c>
      <c r="BC152">
        <v>475</v>
      </c>
      <c r="BD152" t="s">
        <v>74</v>
      </c>
      <c r="BE152" t="s">
        <v>2038</v>
      </c>
      <c r="BF152" t="str">
        <f>HYPERLINK("http://dx.doi.org/10.1016/0305-1978(96)88877-6","http://dx.doi.org/10.1016/0305-1978(96)88877-6")</f>
        <v>http://dx.doi.org/10.1016/0305-1978(96)88877-6</v>
      </c>
      <c r="BG152" t="s">
        <v>74</v>
      </c>
      <c r="BH152" t="s">
        <v>74</v>
      </c>
      <c r="BI152">
        <v>7</v>
      </c>
      <c r="BJ152" t="s">
        <v>2039</v>
      </c>
      <c r="BK152" t="s">
        <v>93</v>
      </c>
      <c r="BL152" t="s">
        <v>2040</v>
      </c>
      <c r="BM152" t="s">
        <v>2041</v>
      </c>
      <c r="BN152" t="s">
        <v>74</v>
      </c>
      <c r="BO152" t="s">
        <v>74</v>
      </c>
      <c r="BP152" t="s">
        <v>74</v>
      </c>
      <c r="BQ152" t="s">
        <v>74</v>
      </c>
      <c r="BR152" t="s">
        <v>96</v>
      </c>
      <c r="BS152" t="s">
        <v>2042</v>
      </c>
      <c r="BT152" t="str">
        <f>HYPERLINK("https%3A%2F%2Fwww.webofscience.com%2Fwos%2Fwoscc%2Ffull-record%2FWOS:A1996VR09300014","View Full Record in Web of Science")</f>
        <v>View Full Record in Web of Science</v>
      </c>
    </row>
    <row r="153" spans="1:72" x14ac:dyDescent="0.15">
      <c r="A153" t="s">
        <v>72</v>
      </c>
      <c r="B153" t="s">
        <v>2043</v>
      </c>
      <c r="C153" t="s">
        <v>74</v>
      </c>
      <c r="D153" t="s">
        <v>74</v>
      </c>
      <c r="E153" t="s">
        <v>74</v>
      </c>
      <c r="F153" t="s">
        <v>2043</v>
      </c>
      <c r="G153" t="s">
        <v>74</v>
      </c>
      <c r="H153" t="s">
        <v>74</v>
      </c>
      <c r="I153" t="s">
        <v>2044</v>
      </c>
      <c r="J153" t="s">
        <v>2045</v>
      </c>
      <c r="K153" t="s">
        <v>74</v>
      </c>
      <c r="L153" t="s">
        <v>74</v>
      </c>
      <c r="M153" t="s">
        <v>77</v>
      </c>
      <c r="N153" t="s">
        <v>78</v>
      </c>
      <c r="O153" t="s">
        <v>74</v>
      </c>
      <c r="P153" t="s">
        <v>74</v>
      </c>
      <c r="Q153" t="s">
        <v>74</v>
      </c>
      <c r="R153" t="s">
        <v>74</v>
      </c>
      <c r="S153" t="s">
        <v>74</v>
      </c>
      <c r="T153" t="s">
        <v>2046</v>
      </c>
      <c r="U153" t="s">
        <v>2047</v>
      </c>
      <c r="V153" t="s">
        <v>2048</v>
      </c>
      <c r="W153" t="s">
        <v>2049</v>
      </c>
      <c r="X153" t="s">
        <v>2050</v>
      </c>
      <c r="Y153" t="s">
        <v>2051</v>
      </c>
      <c r="Z153" t="s">
        <v>74</v>
      </c>
      <c r="AA153" t="s">
        <v>2052</v>
      </c>
      <c r="AB153" t="s">
        <v>2053</v>
      </c>
      <c r="AC153" t="s">
        <v>74</v>
      </c>
      <c r="AD153" t="s">
        <v>74</v>
      </c>
      <c r="AE153" t="s">
        <v>74</v>
      </c>
      <c r="AF153" t="s">
        <v>74</v>
      </c>
      <c r="AG153">
        <v>35</v>
      </c>
      <c r="AH153">
        <v>21</v>
      </c>
      <c r="AI153">
        <v>21</v>
      </c>
      <c r="AJ153">
        <v>0</v>
      </c>
      <c r="AK153">
        <v>11</v>
      </c>
      <c r="AL153" t="s">
        <v>203</v>
      </c>
      <c r="AM153" t="s">
        <v>85</v>
      </c>
      <c r="AN153" t="s">
        <v>204</v>
      </c>
      <c r="AO153" t="s">
        <v>2054</v>
      </c>
      <c r="AP153" t="s">
        <v>74</v>
      </c>
      <c r="AQ153" t="s">
        <v>74</v>
      </c>
      <c r="AR153" t="s">
        <v>2055</v>
      </c>
      <c r="AS153" t="s">
        <v>2056</v>
      </c>
      <c r="AT153" t="s">
        <v>2037</v>
      </c>
      <c r="AU153">
        <v>1996</v>
      </c>
      <c r="AV153">
        <v>114</v>
      </c>
      <c r="AW153">
        <v>3</v>
      </c>
      <c r="AX153" t="s">
        <v>74</v>
      </c>
      <c r="AY153" t="s">
        <v>74</v>
      </c>
      <c r="AZ153" t="s">
        <v>74</v>
      </c>
      <c r="BA153" t="s">
        <v>74</v>
      </c>
      <c r="BB153">
        <v>257</v>
      </c>
      <c r="BC153">
        <v>263</v>
      </c>
      <c r="BD153" t="s">
        <v>74</v>
      </c>
      <c r="BE153" t="s">
        <v>2057</v>
      </c>
      <c r="BF153" t="str">
        <f>HYPERLINK("http://dx.doi.org/10.1016/0300-9629(95)02140-X","http://dx.doi.org/10.1016/0300-9629(95)02140-X")</f>
        <v>http://dx.doi.org/10.1016/0300-9629(95)02140-X</v>
      </c>
      <c r="BG153" t="s">
        <v>74</v>
      </c>
      <c r="BH153" t="s">
        <v>74</v>
      </c>
      <c r="BI153">
        <v>7</v>
      </c>
      <c r="BJ153" t="s">
        <v>2058</v>
      </c>
      <c r="BK153" t="s">
        <v>93</v>
      </c>
      <c r="BL153" t="s">
        <v>2058</v>
      </c>
      <c r="BM153" t="s">
        <v>2059</v>
      </c>
      <c r="BN153" t="s">
        <v>74</v>
      </c>
      <c r="BO153" t="s">
        <v>2008</v>
      </c>
      <c r="BP153" t="s">
        <v>74</v>
      </c>
      <c r="BQ153" t="s">
        <v>74</v>
      </c>
      <c r="BR153" t="s">
        <v>96</v>
      </c>
      <c r="BS153" t="s">
        <v>2060</v>
      </c>
      <c r="BT153" t="str">
        <f>HYPERLINK("https%3A%2F%2Fwww.webofscience.com%2Fwos%2Fwoscc%2Ffull-record%2FWOS:A1996UW00300009","View Full Record in Web of Science")</f>
        <v>View Full Record in Web of Science</v>
      </c>
    </row>
    <row r="154" spans="1:72" x14ac:dyDescent="0.15">
      <c r="A154" t="s">
        <v>72</v>
      </c>
      <c r="B154" t="s">
        <v>2061</v>
      </c>
      <c r="C154" t="s">
        <v>74</v>
      </c>
      <c r="D154" t="s">
        <v>74</v>
      </c>
      <c r="E154" t="s">
        <v>74</v>
      </c>
      <c r="F154" t="s">
        <v>2061</v>
      </c>
      <c r="G154" t="s">
        <v>74</v>
      </c>
      <c r="H154" t="s">
        <v>74</v>
      </c>
      <c r="I154" t="s">
        <v>2062</v>
      </c>
      <c r="J154" t="s">
        <v>214</v>
      </c>
      <c r="K154" t="s">
        <v>74</v>
      </c>
      <c r="L154" t="s">
        <v>74</v>
      </c>
      <c r="M154" t="s">
        <v>77</v>
      </c>
      <c r="N154" t="s">
        <v>78</v>
      </c>
      <c r="O154" t="s">
        <v>74</v>
      </c>
      <c r="P154" t="s">
        <v>74</v>
      </c>
      <c r="Q154" t="s">
        <v>74</v>
      </c>
      <c r="R154" t="s">
        <v>74</v>
      </c>
      <c r="S154" t="s">
        <v>74</v>
      </c>
      <c r="T154" t="s">
        <v>74</v>
      </c>
      <c r="U154" t="s">
        <v>2063</v>
      </c>
      <c r="V154" t="s">
        <v>2064</v>
      </c>
      <c r="W154" t="s">
        <v>2065</v>
      </c>
      <c r="X154" t="s">
        <v>2066</v>
      </c>
      <c r="Y154" t="s">
        <v>2067</v>
      </c>
      <c r="Z154" t="s">
        <v>74</v>
      </c>
      <c r="AA154" t="s">
        <v>2068</v>
      </c>
      <c r="AB154" t="s">
        <v>74</v>
      </c>
      <c r="AC154" t="s">
        <v>74</v>
      </c>
      <c r="AD154" t="s">
        <v>74</v>
      </c>
      <c r="AE154" t="s">
        <v>74</v>
      </c>
      <c r="AF154" t="s">
        <v>74</v>
      </c>
      <c r="AG154">
        <v>38</v>
      </c>
      <c r="AH154">
        <v>25</v>
      </c>
      <c r="AI154">
        <v>25</v>
      </c>
      <c r="AJ154">
        <v>1</v>
      </c>
      <c r="AK154">
        <v>10</v>
      </c>
      <c r="AL154" t="s">
        <v>203</v>
      </c>
      <c r="AM154" t="s">
        <v>85</v>
      </c>
      <c r="AN154" t="s">
        <v>204</v>
      </c>
      <c r="AO154" t="s">
        <v>220</v>
      </c>
      <c r="AP154" t="s">
        <v>74</v>
      </c>
      <c r="AQ154" t="s">
        <v>74</v>
      </c>
      <c r="AR154" t="s">
        <v>221</v>
      </c>
      <c r="AS154" t="s">
        <v>222</v>
      </c>
      <c r="AT154" t="s">
        <v>2037</v>
      </c>
      <c r="AU154">
        <v>1996</v>
      </c>
      <c r="AV154">
        <v>43</v>
      </c>
      <c r="AW154">
        <v>7</v>
      </c>
      <c r="AX154" t="s">
        <v>74</v>
      </c>
      <c r="AY154" t="s">
        <v>74</v>
      </c>
      <c r="AZ154" t="s">
        <v>74</v>
      </c>
      <c r="BA154" t="s">
        <v>74</v>
      </c>
      <c r="BB154">
        <v>987</v>
      </c>
      <c r="BC154">
        <v>1009</v>
      </c>
      <c r="BD154" t="s">
        <v>74</v>
      </c>
      <c r="BE154" t="s">
        <v>2069</v>
      </c>
      <c r="BF154" t="str">
        <f>HYPERLINK("http://dx.doi.org/10.1016/0967-0637(96)00049-0","http://dx.doi.org/10.1016/0967-0637(96)00049-0")</f>
        <v>http://dx.doi.org/10.1016/0967-0637(96)00049-0</v>
      </c>
      <c r="BG154" t="s">
        <v>74</v>
      </c>
      <c r="BH154" t="s">
        <v>74</v>
      </c>
      <c r="BI154">
        <v>23</v>
      </c>
      <c r="BJ154" t="s">
        <v>209</v>
      </c>
      <c r="BK154" t="s">
        <v>93</v>
      </c>
      <c r="BL154" t="s">
        <v>209</v>
      </c>
      <c r="BM154" t="s">
        <v>2070</v>
      </c>
      <c r="BN154" t="s">
        <v>74</v>
      </c>
      <c r="BO154" t="s">
        <v>74</v>
      </c>
      <c r="BP154" t="s">
        <v>74</v>
      </c>
      <c r="BQ154" t="s">
        <v>74</v>
      </c>
      <c r="BR154" t="s">
        <v>96</v>
      </c>
      <c r="BS154" t="s">
        <v>2071</v>
      </c>
      <c r="BT154" t="str">
        <f>HYPERLINK("https%3A%2F%2Fwww.webofscience.com%2Fwos%2Fwoscc%2Ffull-record%2FWOS:A1996VV03300003","View Full Record in Web of Science")</f>
        <v>View Full Record in Web of Science</v>
      </c>
    </row>
    <row r="155" spans="1:72" x14ac:dyDescent="0.15">
      <c r="A155" t="s">
        <v>72</v>
      </c>
      <c r="B155" t="s">
        <v>2072</v>
      </c>
      <c r="C155" t="s">
        <v>74</v>
      </c>
      <c r="D155" t="s">
        <v>74</v>
      </c>
      <c r="E155" t="s">
        <v>74</v>
      </c>
      <c r="F155" t="s">
        <v>2072</v>
      </c>
      <c r="G155" t="s">
        <v>74</v>
      </c>
      <c r="H155" t="s">
        <v>74</v>
      </c>
      <c r="I155" t="s">
        <v>2073</v>
      </c>
      <c r="J155" t="s">
        <v>253</v>
      </c>
      <c r="K155" t="s">
        <v>74</v>
      </c>
      <c r="L155" t="s">
        <v>74</v>
      </c>
      <c r="M155" t="s">
        <v>77</v>
      </c>
      <c r="N155" t="s">
        <v>78</v>
      </c>
      <c r="O155" t="s">
        <v>74</v>
      </c>
      <c r="P155" t="s">
        <v>74</v>
      </c>
      <c r="Q155" t="s">
        <v>74</v>
      </c>
      <c r="R155" t="s">
        <v>74</v>
      </c>
      <c r="S155" t="s">
        <v>74</v>
      </c>
      <c r="T155" t="s">
        <v>2074</v>
      </c>
      <c r="U155" t="s">
        <v>2075</v>
      </c>
      <c r="V155" t="s">
        <v>2076</v>
      </c>
      <c r="W155" t="s">
        <v>2077</v>
      </c>
      <c r="X155" t="s">
        <v>2078</v>
      </c>
      <c r="Y155" t="s">
        <v>2079</v>
      </c>
      <c r="Z155" t="s">
        <v>74</v>
      </c>
      <c r="AA155" t="s">
        <v>2080</v>
      </c>
      <c r="AB155" t="s">
        <v>2081</v>
      </c>
      <c r="AC155" t="s">
        <v>74</v>
      </c>
      <c r="AD155" t="s">
        <v>74</v>
      </c>
      <c r="AE155" t="s">
        <v>74</v>
      </c>
      <c r="AF155" t="s">
        <v>74</v>
      </c>
      <c r="AG155">
        <v>33</v>
      </c>
      <c r="AH155">
        <v>231</v>
      </c>
      <c r="AI155">
        <v>253</v>
      </c>
      <c r="AJ155">
        <v>0</v>
      </c>
      <c r="AK155">
        <v>36</v>
      </c>
      <c r="AL155" t="s">
        <v>261</v>
      </c>
      <c r="AM155" t="s">
        <v>262</v>
      </c>
      <c r="AN155" t="s">
        <v>263</v>
      </c>
      <c r="AO155" t="s">
        <v>264</v>
      </c>
      <c r="AP155" t="s">
        <v>74</v>
      </c>
      <c r="AQ155" t="s">
        <v>74</v>
      </c>
      <c r="AR155" t="s">
        <v>266</v>
      </c>
      <c r="AS155" t="s">
        <v>267</v>
      </c>
      <c r="AT155" t="s">
        <v>2037</v>
      </c>
      <c r="AU155">
        <v>1996</v>
      </c>
      <c r="AV155">
        <v>142</v>
      </c>
      <c r="AW155" t="s">
        <v>684</v>
      </c>
      <c r="AX155" t="s">
        <v>74</v>
      </c>
      <c r="AY155" t="s">
        <v>74</v>
      </c>
      <c r="AZ155" t="s">
        <v>74</v>
      </c>
      <c r="BA155" t="s">
        <v>74</v>
      </c>
      <c r="BB155">
        <v>19</v>
      </c>
      <c r="BC155">
        <v>27</v>
      </c>
      <c r="BD155" t="s">
        <v>74</v>
      </c>
      <c r="BE155" t="s">
        <v>2082</v>
      </c>
      <c r="BF155" t="str">
        <f>HYPERLINK("http://dx.doi.org/10.1016/0012-821X(96)00083-0","http://dx.doi.org/10.1016/0012-821X(96)00083-0")</f>
        <v>http://dx.doi.org/10.1016/0012-821X(96)00083-0</v>
      </c>
      <c r="BG155" t="s">
        <v>74</v>
      </c>
      <c r="BH155" t="s">
        <v>74</v>
      </c>
      <c r="BI155">
        <v>9</v>
      </c>
      <c r="BJ155" t="s">
        <v>270</v>
      </c>
      <c r="BK155" t="s">
        <v>93</v>
      </c>
      <c r="BL155" t="s">
        <v>270</v>
      </c>
      <c r="BM155" t="s">
        <v>2083</v>
      </c>
      <c r="BN155" t="s">
        <v>74</v>
      </c>
      <c r="BO155" t="s">
        <v>74</v>
      </c>
      <c r="BP155" t="s">
        <v>74</v>
      </c>
      <c r="BQ155" t="s">
        <v>74</v>
      </c>
      <c r="BR155" t="s">
        <v>96</v>
      </c>
      <c r="BS155" t="s">
        <v>2084</v>
      </c>
      <c r="BT155" t="str">
        <f>HYPERLINK("https%3A%2F%2Fwww.webofscience.com%2Fwos%2Fwoscc%2Ffull-record%2FWOS:A1996UZ23000003","View Full Record in Web of Science")</f>
        <v>View Full Record in Web of Science</v>
      </c>
    </row>
    <row r="156" spans="1:72" x14ac:dyDescent="0.15">
      <c r="A156" t="s">
        <v>72</v>
      </c>
      <c r="B156" t="s">
        <v>2085</v>
      </c>
      <c r="C156" t="s">
        <v>74</v>
      </c>
      <c r="D156" t="s">
        <v>74</v>
      </c>
      <c r="E156" t="s">
        <v>74</v>
      </c>
      <c r="F156" t="s">
        <v>2085</v>
      </c>
      <c r="G156" t="s">
        <v>74</v>
      </c>
      <c r="H156" t="s">
        <v>74</v>
      </c>
      <c r="I156" t="s">
        <v>2086</v>
      </c>
      <c r="J156" t="s">
        <v>2087</v>
      </c>
      <c r="K156" t="s">
        <v>74</v>
      </c>
      <c r="L156" t="s">
        <v>74</v>
      </c>
      <c r="M156" t="s">
        <v>77</v>
      </c>
      <c r="N156" t="s">
        <v>448</v>
      </c>
      <c r="O156" t="s">
        <v>74</v>
      </c>
      <c r="P156" t="s">
        <v>74</v>
      </c>
      <c r="Q156" t="s">
        <v>74</v>
      </c>
      <c r="R156" t="s">
        <v>74</v>
      </c>
      <c r="S156" t="s">
        <v>74</v>
      </c>
      <c r="T156" t="s">
        <v>74</v>
      </c>
      <c r="U156" t="s">
        <v>74</v>
      </c>
      <c r="V156" t="s">
        <v>74</v>
      </c>
      <c r="W156" t="s">
        <v>74</v>
      </c>
      <c r="X156" t="s">
        <v>74</v>
      </c>
      <c r="Y156" t="s">
        <v>74</v>
      </c>
      <c r="Z156" t="s">
        <v>74</v>
      </c>
      <c r="AA156" t="s">
        <v>74</v>
      </c>
      <c r="AB156" t="s">
        <v>74</v>
      </c>
      <c r="AC156" t="s">
        <v>74</v>
      </c>
      <c r="AD156" t="s">
        <v>74</v>
      </c>
      <c r="AE156" t="s">
        <v>74</v>
      </c>
      <c r="AF156" t="s">
        <v>74</v>
      </c>
      <c r="AG156">
        <v>1</v>
      </c>
      <c r="AH156">
        <v>0</v>
      </c>
      <c r="AI156">
        <v>0</v>
      </c>
      <c r="AJ156">
        <v>0</v>
      </c>
      <c r="AK156">
        <v>7</v>
      </c>
      <c r="AL156" t="s">
        <v>2088</v>
      </c>
      <c r="AM156" t="s">
        <v>436</v>
      </c>
      <c r="AN156" t="s">
        <v>2089</v>
      </c>
      <c r="AO156" t="s">
        <v>2090</v>
      </c>
      <c r="AP156" t="s">
        <v>74</v>
      </c>
      <c r="AQ156" t="s">
        <v>74</v>
      </c>
      <c r="AR156" t="s">
        <v>2091</v>
      </c>
      <c r="AS156" t="s">
        <v>2092</v>
      </c>
      <c r="AT156" t="s">
        <v>2037</v>
      </c>
      <c r="AU156">
        <v>1996</v>
      </c>
      <c r="AV156">
        <v>162</v>
      </c>
      <c r="AW156" t="s">
        <v>74</v>
      </c>
      <c r="AX156">
        <v>2</v>
      </c>
      <c r="AY156" t="s">
        <v>74</v>
      </c>
      <c r="AZ156" t="s">
        <v>74</v>
      </c>
      <c r="BA156" t="s">
        <v>74</v>
      </c>
      <c r="BB156">
        <v>232</v>
      </c>
      <c r="BC156">
        <v>233</v>
      </c>
      <c r="BD156" t="s">
        <v>74</v>
      </c>
      <c r="BE156" t="s">
        <v>2093</v>
      </c>
      <c r="BF156" t="str">
        <f>HYPERLINK("http://dx.doi.org/10.2307/3059903","http://dx.doi.org/10.2307/3059903")</f>
        <v>http://dx.doi.org/10.2307/3059903</v>
      </c>
      <c r="BG156" t="s">
        <v>74</v>
      </c>
      <c r="BH156" t="s">
        <v>74</v>
      </c>
      <c r="BI156">
        <v>2</v>
      </c>
      <c r="BJ156" t="s">
        <v>2094</v>
      </c>
      <c r="BK156" t="s">
        <v>2095</v>
      </c>
      <c r="BL156" t="s">
        <v>2094</v>
      </c>
      <c r="BM156" t="s">
        <v>2096</v>
      </c>
      <c r="BN156" t="s">
        <v>74</v>
      </c>
      <c r="BO156" t="s">
        <v>74</v>
      </c>
      <c r="BP156" t="s">
        <v>74</v>
      </c>
      <c r="BQ156" t="s">
        <v>74</v>
      </c>
      <c r="BR156" t="s">
        <v>96</v>
      </c>
      <c r="BS156" t="s">
        <v>2097</v>
      </c>
      <c r="BT156" t="str">
        <f>HYPERLINK("https%3A%2F%2Fwww.webofscience.com%2Fwos%2Fwoscc%2Ffull-record%2FWOS:A1996UZ71800035","View Full Record in Web of Science")</f>
        <v>View Full Record in Web of Science</v>
      </c>
    </row>
    <row r="157" spans="1:72" x14ac:dyDescent="0.15">
      <c r="A157" t="s">
        <v>72</v>
      </c>
      <c r="B157" t="s">
        <v>2098</v>
      </c>
      <c r="C157" t="s">
        <v>74</v>
      </c>
      <c r="D157" t="s">
        <v>74</v>
      </c>
      <c r="E157" t="s">
        <v>74</v>
      </c>
      <c r="F157" t="s">
        <v>2098</v>
      </c>
      <c r="G157" t="s">
        <v>74</v>
      </c>
      <c r="H157" t="s">
        <v>74</v>
      </c>
      <c r="I157" t="s">
        <v>2099</v>
      </c>
      <c r="J157" t="s">
        <v>407</v>
      </c>
      <c r="K157" t="s">
        <v>74</v>
      </c>
      <c r="L157" t="s">
        <v>74</v>
      </c>
      <c r="M157" t="s">
        <v>77</v>
      </c>
      <c r="N157" t="s">
        <v>78</v>
      </c>
      <c r="O157" t="s">
        <v>74</v>
      </c>
      <c r="P157" t="s">
        <v>74</v>
      </c>
      <c r="Q157" t="s">
        <v>74</v>
      </c>
      <c r="R157" t="s">
        <v>74</v>
      </c>
      <c r="S157" t="s">
        <v>74</v>
      </c>
      <c r="T157" t="s">
        <v>74</v>
      </c>
      <c r="U157" t="s">
        <v>2100</v>
      </c>
      <c r="V157" t="s">
        <v>2101</v>
      </c>
      <c r="W157" t="s">
        <v>2102</v>
      </c>
      <c r="X157" t="s">
        <v>258</v>
      </c>
      <c r="Y157" t="s">
        <v>2103</v>
      </c>
      <c r="Z157" t="s">
        <v>74</v>
      </c>
      <c r="AA157" t="s">
        <v>74</v>
      </c>
      <c r="AB157" t="s">
        <v>74</v>
      </c>
      <c r="AC157" t="s">
        <v>74</v>
      </c>
      <c r="AD157" t="s">
        <v>74</v>
      </c>
      <c r="AE157" t="s">
        <v>74</v>
      </c>
      <c r="AF157" t="s">
        <v>74</v>
      </c>
      <c r="AG157">
        <v>24</v>
      </c>
      <c r="AH157">
        <v>81</v>
      </c>
      <c r="AI157">
        <v>93</v>
      </c>
      <c r="AJ157">
        <v>0</v>
      </c>
      <c r="AK157">
        <v>4</v>
      </c>
      <c r="AL157" t="s">
        <v>413</v>
      </c>
      <c r="AM157" t="s">
        <v>414</v>
      </c>
      <c r="AN157" t="s">
        <v>415</v>
      </c>
      <c r="AO157" t="s">
        <v>416</v>
      </c>
      <c r="AP157" t="s">
        <v>74</v>
      </c>
      <c r="AQ157" t="s">
        <v>74</v>
      </c>
      <c r="AR157" t="s">
        <v>407</v>
      </c>
      <c r="AS157" t="s">
        <v>365</v>
      </c>
      <c r="AT157" t="s">
        <v>2037</v>
      </c>
      <c r="AU157">
        <v>1996</v>
      </c>
      <c r="AV157">
        <v>24</v>
      </c>
      <c r="AW157">
        <v>7</v>
      </c>
      <c r="AX157" t="s">
        <v>74</v>
      </c>
      <c r="AY157" t="s">
        <v>74</v>
      </c>
      <c r="AZ157" t="s">
        <v>74</v>
      </c>
      <c r="BA157" t="s">
        <v>74</v>
      </c>
      <c r="BB157">
        <v>639</v>
      </c>
      <c r="BC157">
        <v>642</v>
      </c>
      <c r="BD157" t="s">
        <v>74</v>
      </c>
      <c r="BE157" t="s">
        <v>2104</v>
      </c>
      <c r="BF157" t="str">
        <f>HYPERLINK("http://dx.doi.org/10.1130/0091-7613(1996)024&lt;0639:GIOLTM&gt;2.3.CO;2","http://dx.doi.org/10.1130/0091-7613(1996)024&lt;0639:GIOLTM&gt;2.3.CO;2")</f>
        <v>http://dx.doi.org/10.1130/0091-7613(1996)024&lt;0639:GIOLTM&gt;2.3.CO;2</v>
      </c>
      <c r="BG157" t="s">
        <v>74</v>
      </c>
      <c r="BH157" t="s">
        <v>74</v>
      </c>
      <c r="BI157">
        <v>4</v>
      </c>
      <c r="BJ157" t="s">
        <v>365</v>
      </c>
      <c r="BK157" t="s">
        <v>93</v>
      </c>
      <c r="BL157" t="s">
        <v>365</v>
      </c>
      <c r="BM157" t="s">
        <v>2105</v>
      </c>
      <c r="BN157" t="s">
        <v>74</v>
      </c>
      <c r="BO157" t="s">
        <v>74</v>
      </c>
      <c r="BP157" t="s">
        <v>74</v>
      </c>
      <c r="BQ157" t="s">
        <v>74</v>
      </c>
      <c r="BR157" t="s">
        <v>96</v>
      </c>
      <c r="BS157" t="s">
        <v>2106</v>
      </c>
      <c r="BT157" t="str">
        <f>HYPERLINK("https%3A%2F%2Fwww.webofscience.com%2Fwos%2Fwoscc%2Ffull-record%2FWOS:A1996UX04000016","View Full Record in Web of Science")</f>
        <v>View Full Record in Web of Science</v>
      </c>
    </row>
    <row r="158" spans="1:72" x14ac:dyDescent="0.15">
      <c r="A158" t="s">
        <v>72</v>
      </c>
      <c r="B158" t="s">
        <v>2107</v>
      </c>
      <c r="C158" t="s">
        <v>74</v>
      </c>
      <c r="D158" t="s">
        <v>74</v>
      </c>
      <c r="E158" t="s">
        <v>74</v>
      </c>
      <c r="F158" t="s">
        <v>2107</v>
      </c>
      <c r="G158" t="s">
        <v>74</v>
      </c>
      <c r="H158" t="s">
        <v>74</v>
      </c>
      <c r="I158" t="s">
        <v>2108</v>
      </c>
      <c r="J158" t="s">
        <v>422</v>
      </c>
      <c r="K158" t="s">
        <v>74</v>
      </c>
      <c r="L158" t="s">
        <v>74</v>
      </c>
      <c r="M158" t="s">
        <v>229</v>
      </c>
      <c r="N158" t="s">
        <v>78</v>
      </c>
      <c r="O158" t="s">
        <v>74</v>
      </c>
      <c r="P158" t="s">
        <v>74</v>
      </c>
      <c r="Q158" t="s">
        <v>74</v>
      </c>
      <c r="R158" t="s">
        <v>74</v>
      </c>
      <c r="S158" t="s">
        <v>74</v>
      </c>
      <c r="T158" t="s">
        <v>74</v>
      </c>
      <c r="U158" t="s">
        <v>74</v>
      </c>
      <c r="V158" t="s">
        <v>74</v>
      </c>
      <c r="W158" t="s">
        <v>74</v>
      </c>
      <c r="X158" t="s">
        <v>74</v>
      </c>
      <c r="Y158" t="s">
        <v>2109</v>
      </c>
      <c r="Z158" t="s">
        <v>74</v>
      </c>
      <c r="AA158" t="s">
        <v>2110</v>
      </c>
      <c r="AB158" t="s">
        <v>74</v>
      </c>
      <c r="AC158" t="s">
        <v>74</v>
      </c>
      <c r="AD158" t="s">
        <v>74</v>
      </c>
      <c r="AE158" t="s">
        <v>74</v>
      </c>
      <c r="AF158" t="s">
        <v>74</v>
      </c>
      <c r="AG158">
        <v>12</v>
      </c>
      <c r="AH158">
        <v>12</v>
      </c>
      <c r="AI158">
        <v>12</v>
      </c>
      <c r="AJ158">
        <v>0</v>
      </c>
      <c r="AK158">
        <v>0</v>
      </c>
      <c r="AL158" t="s">
        <v>231</v>
      </c>
      <c r="AM158" t="s">
        <v>232</v>
      </c>
      <c r="AN158" t="s">
        <v>233</v>
      </c>
      <c r="AO158" t="s">
        <v>425</v>
      </c>
      <c r="AP158" t="s">
        <v>74</v>
      </c>
      <c r="AQ158" t="s">
        <v>74</v>
      </c>
      <c r="AR158" t="s">
        <v>426</v>
      </c>
      <c r="AS158" t="s">
        <v>427</v>
      </c>
      <c r="AT158" t="s">
        <v>2111</v>
      </c>
      <c r="AU158">
        <v>1996</v>
      </c>
      <c r="AV158">
        <v>36</v>
      </c>
      <c r="AW158">
        <v>4</v>
      </c>
      <c r="AX158" t="s">
        <v>74</v>
      </c>
      <c r="AY158" t="s">
        <v>74</v>
      </c>
      <c r="AZ158" t="s">
        <v>74</v>
      </c>
      <c r="BA158" t="s">
        <v>74</v>
      </c>
      <c r="BB158">
        <v>125</v>
      </c>
      <c r="BC158">
        <v>134</v>
      </c>
      <c r="BD158" t="s">
        <v>74</v>
      </c>
      <c r="BE158" t="s">
        <v>74</v>
      </c>
      <c r="BF158" t="s">
        <v>74</v>
      </c>
      <c r="BG158" t="s">
        <v>74</v>
      </c>
      <c r="BH158" t="s">
        <v>74</v>
      </c>
      <c r="BI158">
        <v>10</v>
      </c>
      <c r="BJ158" t="s">
        <v>270</v>
      </c>
      <c r="BK158" t="s">
        <v>93</v>
      </c>
      <c r="BL158" t="s">
        <v>270</v>
      </c>
      <c r="BM158" t="s">
        <v>2112</v>
      </c>
      <c r="BN158" t="s">
        <v>74</v>
      </c>
      <c r="BO158" t="s">
        <v>74</v>
      </c>
      <c r="BP158" t="s">
        <v>74</v>
      </c>
      <c r="BQ158" t="s">
        <v>74</v>
      </c>
      <c r="BR158" t="s">
        <v>96</v>
      </c>
      <c r="BS158" t="s">
        <v>2113</v>
      </c>
      <c r="BT158" t="str">
        <f>HYPERLINK("https%3A%2F%2Fwww.webofscience.com%2Fwos%2Fwoscc%2Ffull-record%2FWOS:A1996VH19200016","View Full Record in Web of Science")</f>
        <v>View Full Record in Web of Science</v>
      </c>
    </row>
    <row r="159" spans="1:72" x14ac:dyDescent="0.15">
      <c r="A159" t="s">
        <v>72</v>
      </c>
      <c r="B159" t="s">
        <v>2114</v>
      </c>
      <c r="C159" t="s">
        <v>74</v>
      </c>
      <c r="D159" t="s">
        <v>74</v>
      </c>
      <c r="E159" t="s">
        <v>74</v>
      </c>
      <c r="F159" t="s">
        <v>2114</v>
      </c>
      <c r="G159" t="s">
        <v>74</v>
      </c>
      <c r="H159" t="s">
        <v>74</v>
      </c>
      <c r="I159" t="s">
        <v>2115</v>
      </c>
      <c r="J159" t="s">
        <v>2116</v>
      </c>
      <c r="K159" t="s">
        <v>74</v>
      </c>
      <c r="L159" t="s">
        <v>74</v>
      </c>
      <c r="M159" t="s">
        <v>77</v>
      </c>
      <c r="N159" t="s">
        <v>78</v>
      </c>
      <c r="O159" t="s">
        <v>74</v>
      </c>
      <c r="P159" t="s">
        <v>74</v>
      </c>
      <c r="Q159" t="s">
        <v>74</v>
      </c>
      <c r="R159" t="s">
        <v>74</v>
      </c>
      <c r="S159" t="s">
        <v>74</v>
      </c>
      <c r="T159" t="s">
        <v>2117</v>
      </c>
      <c r="U159" t="s">
        <v>2118</v>
      </c>
      <c r="V159" t="s">
        <v>2119</v>
      </c>
      <c r="W159" t="s">
        <v>74</v>
      </c>
      <c r="X159" t="s">
        <v>74</v>
      </c>
      <c r="Y159" t="s">
        <v>2120</v>
      </c>
      <c r="Z159" t="s">
        <v>74</v>
      </c>
      <c r="AA159" t="s">
        <v>74</v>
      </c>
      <c r="AB159" t="s">
        <v>74</v>
      </c>
      <c r="AC159" t="s">
        <v>74</v>
      </c>
      <c r="AD159" t="s">
        <v>74</v>
      </c>
      <c r="AE159" t="s">
        <v>74</v>
      </c>
      <c r="AF159" t="s">
        <v>74</v>
      </c>
      <c r="AG159">
        <v>16</v>
      </c>
      <c r="AH159">
        <v>0</v>
      </c>
      <c r="AI159">
        <v>0</v>
      </c>
      <c r="AJ159">
        <v>0</v>
      </c>
      <c r="AK159">
        <v>3</v>
      </c>
      <c r="AL159" t="s">
        <v>84</v>
      </c>
      <c r="AM159" t="s">
        <v>85</v>
      </c>
      <c r="AN159" t="s">
        <v>86</v>
      </c>
      <c r="AO159" t="s">
        <v>2121</v>
      </c>
      <c r="AP159" t="s">
        <v>74</v>
      </c>
      <c r="AQ159" t="s">
        <v>74</v>
      </c>
      <c r="AR159" t="s">
        <v>2122</v>
      </c>
      <c r="AS159" t="s">
        <v>2123</v>
      </c>
      <c r="AT159" t="s">
        <v>2037</v>
      </c>
      <c r="AU159">
        <v>1996</v>
      </c>
      <c r="AV159">
        <v>126</v>
      </c>
      <c r="AW159">
        <v>1</v>
      </c>
      <c r="AX159" t="s">
        <v>74</v>
      </c>
      <c r="AY159" t="s">
        <v>74</v>
      </c>
      <c r="AZ159" t="s">
        <v>74</v>
      </c>
      <c r="BA159" t="s">
        <v>74</v>
      </c>
      <c r="BB159">
        <v>54</v>
      </c>
      <c r="BC159">
        <v>62</v>
      </c>
      <c r="BD159" t="s">
        <v>74</v>
      </c>
      <c r="BE159" t="s">
        <v>2124</v>
      </c>
      <c r="BF159" t="str">
        <f>HYPERLINK("http://dx.doi.org/10.1111/j.1365-246X.1996.tb05265.x","http://dx.doi.org/10.1111/j.1365-246X.1996.tb05265.x")</f>
        <v>http://dx.doi.org/10.1111/j.1365-246X.1996.tb05265.x</v>
      </c>
      <c r="BG159" t="s">
        <v>74</v>
      </c>
      <c r="BH159" t="s">
        <v>74</v>
      </c>
      <c r="BI159">
        <v>9</v>
      </c>
      <c r="BJ159" t="s">
        <v>270</v>
      </c>
      <c r="BK159" t="s">
        <v>93</v>
      </c>
      <c r="BL159" t="s">
        <v>270</v>
      </c>
      <c r="BM159" t="s">
        <v>2125</v>
      </c>
      <c r="BN159" t="s">
        <v>74</v>
      </c>
      <c r="BO159" t="s">
        <v>74</v>
      </c>
      <c r="BP159" t="s">
        <v>74</v>
      </c>
      <c r="BQ159" t="s">
        <v>74</v>
      </c>
      <c r="BR159" t="s">
        <v>96</v>
      </c>
      <c r="BS159" t="s">
        <v>2126</v>
      </c>
      <c r="BT159" t="str">
        <f>HYPERLINK("https%3A%2F%2Fwww.webofscience.com%2Fwos%2Fwoscc%2Ffull-record%2FWOS:A1996UX12000004","View Full Record in Web of Science")</f>
        <v>View Full Record in Web of Science</v>
      </c>
    </row>
    <row r="160" spans="1:72" x14ac:dyDescent="0.15">
      <c r="A160" t="s">
        <v>72</v>
      </c>
      <c r="B160" t="s">
        <v>2127</v>
      </c>
      <c r="C160" t="s">
        <v>74</v>
      </c>
      <c r="D160" t="s">
        <v>74</v>
      </c>
      <c r="E160" t="s">
        <v>74</v>
      </c>
      <c r="F160" t="s">
        <v>2127</v>
      </c>
      <c r="G160" t="s">
        <v>74</v>
      </c>
      <c r="H160" t="s">
        <v>74</v>
      </c>
      <c r="I160" t="s">
        <v>2128</v>
      </c>
      <c r="J160" t="s">
        <v>2129</v>
      </c>
      <c r="K160" t="s">
        <v>74</v>
      </c>
      <c r="L160" t="s">
        <v>74</v>
      </c>
      <c r="M160" t="s">
        <v>77</v>
      </c>
      <c r="N160" t="s">
        <v>78</v>
      </c>
      <c r="O160" t="s">
        <v>74</v>
      </c>
      <c r="P160" t="s">
        <v>74</v>
      </c>
      <c r="Q160" t="s">
        <v>74</v>
      </c>
      <c r="R160" t="s">
        <v>74</v>
      </c>
      <c r="S160" t="s">
        <v>74</v>
      </c>
      <c r="T160" t="s">
        <v>74</v>
      </c>
      <c r="U160" t="s">
        <v>2130</v>
      </c>
      <c r="V160" t="s">
        <v>2131</v>
      </c>
      <c r="W160" t="s">
        <v>2132</v>
      </c>
      <c r="X160" t="s">
        <v>1093</v>
      </c>
      <c r="Y160" t="s">
        <v>74</v>
      </c>
      <c r="Z160" t="s">
        <v>74</v>
      </c>
      <c r="AA160" t="s">
        <v>74</v>
      </c>
      <c r="AB160" t="s">
        <v>74</v>
      </c>
      <c r="AC160" t="s">
        <v>2133</v>
      </c>
      <c r="AD160" t="s">
        <v>2134</v>
      </c>
      <c r="AE160" t="s">
        <v>74</v>
      </c>
      <c r="AF160" t="s">
        <v>74</v>
      </c>
      <c r="AG160">
        <v>17</v>
      </c>
      <c r="AH160">
        <v>112</v>
      </c>
      <c r="AI160">
        <v>130</v>
      </c>
      <c r="AJ160">
        <v>0</v>
      </c>
      <c r="AK160">
        <v>12</v>
      </c>
      <c r="AL160" t="s">
        <v>2135</v>
      </c>
      <c r="AM160" t="s">
        <v>312</v>
      </c>
      <c r="AN160" t="s">
        <v>2136</v>
      </c>
      <c r="AO160" t="s">
        <v>2137</v>
      </c>
      <c r="AP160" t="s">
        <v>74</v>
      </c>
      <c r="AQ160" t="s">
        <v>74</v>
      </c>
      <c r="AR160" t="s">
        <v>2138</v>
      </c>
      <c r="AS160" t="s">
        <v>2139</v>
      </c>
      <c r="AT160" t="s">
        <v>2037</v>
      </c>
      <c r="AU160">
        <v>1996</v>
      </c>
      <c r="AV160">
        <v>46</v>
      </c>
      <c r="AW160">
        <v>3</v>
      </c>
      <c r="AX160" t="s">
        <v>74</v>
      </c>
      <c r="AY160" t="s">
        <v>74</v>
      </c>
      <c r="AZ160" t="s">
        <v>74</v>
      </c>
      <c r="BA160" t="s">
        <v>74</v>
      </c>
      <c r="BB160">
        <v>822</v>
      </c>
      <c r="BC160">
        <v>826</v>
      </c>
      <c r="BD160" t="s">
        <v>74</v>
      </c>
      <c r="BE160" t="s">
        <v>2140</v>
      </c>
      <c r="BF160" t="str">
        <f>HYPERLINK("http://dx.doi.org/10.1099/00207713-46-3-822","http://dx.doi.org/10.1099/00207713-46-3-822")</f>
        <v>http://dx.doi.org/10.1099/00207713-46-3-822</v>
      </c>
      <c r="BG160" t="s">
        <v>74</v>
      </c>
      <c r="BH160" t="s">
        <v>74</v>
      </c>
      <c r="BI160">
        <v>5</v>
      </c>
      <c r="BJ160" t="s">
        <v>2141</v>
      </c>
      <c r="BK160" t="s">
        <v>93</v>
      </c>
      <c r="BL160" t="s">
        <v>2141</v>
      </c>
      <c r="BM160" t="s">
        <v>2142</v>
      </c>
      <c r="BN160">
        <v>8782696</v>
      </c>
      <c r="BO160" t="s">
        <v>161</v>
      </c>
      <c r="BP160" t="s">
        <v>74</v>
      </c>
      <c r="BQ160" t="s">
        <v>74</v>
      </c>
      <c r="BR160" t="s">
        <v>96</v>
      </c>
      <c r="BS160" t="s">
        <v>2143</v>
      </c>
      <c r="BT160" t="str">
        <f>HYPERLINK("https%3A%2F%2Fwww.webofscience.com%2Fwos%2Fwoscc%2Ffull-record%2FWOS:A1996UW65200033","View Full Record in Web of Science")</f>
        <v>View Full Record in Web of Science</v>
      </c>
    </row>
    <row r="161" spans="1:72" x14ac:dyDescent="0.15">
      <c r="A161" t="s">
        <v>72</v>
      </c>
      <c r="B161" t="s">
        <v>2144</v>
      </c>
      <c r="C161" t="s">
        <v>74</v>
      </c>
      <c r="D161" t="s">
        <v>74</v>
      </c>
      <c r="E161" t="s">
        <v>74</v>
      </c>
      <c r="F161" t="s">
        <v>2144</v>
      </c>
      <c r="G161" t="s">
        <v>74</v>
      </c>
      <c r="H161" t="s">
        <v>74</v>
      </c>
      <c r="I161" t="s">
        <v>2145</v>
      </c>
      <c r="J161" t="s">
        <v>2146</v>
      </c>
      <c r="K161" t="s">
        <v>74</v>
      </c>
      <c r="L161" t="s">
        <v>74</v>
      </c>
      <c r="M161" t="s">
        <v>77</v>
      </c>
      <c r="N161" t="s">
        <v>434</v>
      </c>
      <c r="O161" t="s">
        <v>74</v>
      </c>
      <c r="P161" t="s">
        <v>74</v>
      </c>
      <c r="Q161" t="s">
        <v>74</v>
      </c>
      <c r="R161" t="s">
        <v>74</v>
      </c>
      <c r="S161" t="s">
        <v>74</v>
      </c>
      <c r="T161" t="s">
        <v>74</v>
      </c>
      <c r="U161" t="s">
        <v>74</v>
      </c>
      <c r="V161" t="s">
        <v>74</v>
      </c>
      <c r="W161" t="s">
        <v>74</v>
      </c>
      <c r="X161" t="s">
        <v>74</v>
      </c>
      <c r="Y161" t="s">
        <v>2147</v>
      </c>
      <c r="Z161" t="s">
        <v>74</v>
      </c>
      <c r="AA161" t="s">
        <v>74</v>
      </c>
      <c r="AB161" t="s">
        <v>74</v>
      </c>
      <c r="AC161" t="s">
        <v>74</v>
      </c>
      <c r="AD161" t="s">
        <v>74</v>
      </c>
      <c r="AE161" t="s">
        <v>74</v>
      </c>
      <c r="AF161" t="s">
        <v>74</v>
      </c>
      <c r="AG161">
        <v>0</v>
      </c>
      <c r="AH161">
        <v>0</v>
      </c>
      <c r="AI161">
        <v>0</v>
      </c>
      <c r="AJ161">
        <v>0</v>
      </c>
      <c r="AK161">
        <v>0</v>
      </c>
      <c r="AL161" t="s">
        <v>203</v>
      </c>
      <c r="AM161" t="s">
        <v>85</v>
      </c>
      <c r="AN161" t="s">
        <v>1459</v>
      </c>
      <c r="AO161" t="s">
        <v>2148</v>
      </c>
      <c r="AP161" t="s">
        <v>74</v>
      </c>
      <c r="AQ161" t="s">
        <v>74</v>
      </c>
      <c r="AR161" t="s">
        <v>2149</v>
      </c>
      <c r="AS161" t="s">
        <v>2150</v>
      </c>
      <c r="AT161" t="s">
        <v>2037</v>
      </c>
      <c r="AU161">
        <v>1996</v>
      </c>
      <c r="AV161">
        <v>23</v>
      </c>
      <c r="AW161">
        <v>1</v>
      </c>
      <c r="AX161" t="s">
        <v>74</v>
      </c>
      <c r="AY161" t="s">
        <v>74</v>
      </c>
      <c r="AZ161" t="s">
        <v>74</v>
      </c>
      <c r="BA161" t="s">
        <v>74</v>
      </c>
      <c r="BB161" t="s">
        <v>2151</v>
      </c>
      <c r="BC161" t="s">
        <v>2151</v>
      </c>
      <c r="BD161" t="s">
        <v>74</v>
      </c>
      <c r="BE161" t="s">
        <v>2152</v>
      </c>
      <c r="BF161" t="str">
        <f>HYPERLINK("http://dx.doi.org/10.1016/S0899-5362(96)00046-2","http://dx.doi.org/10.1016/S0899-5362(96)00046-2")</f>
        <v>http://dx.doi.org/10.1016/S0899-5362(96)00046-2</v>
      </c>
      <c r="BG161" t="s">
        <v>74</v>
      </c>
      <c r="BH161" t="s">
        <v>74</v>
      </c>
      <c r="BI161">
        <v>1</v>
      </c>
      <c r="BJ161" t="s">
        <v>364</v>
      </c>
      <c r="BK161" t="s">
        <v>93</v>
      </c>
      <c r="BL161" t="s">
        <v>365</v>
      </c>
      <c r="BM161" t="s">
        <v>2153</v>
      </c>
      <c r="BN161" t="s">
        <v>74</v>
      </c>
      <c r="BO161" t="s">
        <v>74</v>
      </c>
      <c r="BP161" t="s">
        <v>74</v>
      </c>
      <c r="BQ161" t="s">
        <v>74</v>
      </c>
      <c r="BR161" t="s">
        <v>96</v>
      </c>
      <c r="BS161" t="s">
        <v>2154</v>
      </c>
      <c r="BT161" t="str">
        <f>HYPERLINK("https%3A%2F%2Fwww.webofscience.com%2Fwos%2Fwoscc%2Ffull-record%2FWOS:A1996VX86100002","View Full Record in Web of Science")</f>
        <v>View Full Record in Web of Science</v>
      </c>
    </row>
    <row r="162" spans="1:72" x14ac:dyDescent="0.15">
      <c r="A162" t="s">
        <v>72</v>
      </c>
      <c r="B162" t="s">
        <v>2155</v>
      </c>
      <c r="C162" t="s">
        <v>74</v>
      </c>
      <c r="D162" t="s">
        <v>74</v>
      </c>
      <c r="E162" t="s">
        <v>74</v>
      </c>
      <c r="F162" t="s">
        <v>2155</v>
      </c>
      <c r="G162" t="s">
        <v>74</v>
      </c>
      <c r="H162" t="s">
        <v>74</v>
      </c>
      <c r="I162" t="s">
        <v>2156</v>
      </c>
      <c r="J162" t="s">
        <v>2157</v>
      </c>
      <c r="K162" t="s">
        <v>74</v>
      </c>
      <c r="L162" t="s">
        <v>74</v>
      </c>
      <c r="M162" t="s">
        <v>77</v>
      </c>
      <c r="N162" t="s">
        <v>472</v>
      </c>
      <c r="O162" t="s">
        <v>2158</v>
      </c>
      <c r="P162" t="s">
        <v>2159</v>
      </c>
      <c r="Q162" t="s">
        <v>2160</v>
      </c>
      <c r="R162" t="s">
        <v>74</v>
      </c>
      <c r="S162" t="s">
        <v>74</v>
      </c>
      <c r="T162" t="s">
        <v>74</v>
      </c>
      <c r="U162" t="s">
        <v>2161</v>
      </c>
      <c r="V162" t="s">
        <v>2162</v>
      </c>
      <c r="W162" t="s">
        <v>74</v>
      </c>
      <c r="X162" t="s">
        <v>74</v>
      </c>
      <c r="Y162" t="s">
        <v>2163</v>
      </c>
      <c r="Z162" t="s">
        <v>74</v>
      </c>
      <c r="AA162" t="s">
        <v>74</v>
      </c>
      <c r="AB162" t="s">
        <v>74</v>
      </c>
      <c r="AC162" t="s">
        <v>74</v>
      </c>
      <c r="AD162" t="s">
        <v>74</v>
      </c>
      <c r="AE162" t="s">
        <v>74</v>
      </c>
      <c r="AF162" t="s">
        <v>74</v>
      </c>
      <c r="AG162">
        <v>31</v>
      </c>
      <c r="AH162">
        <v>27</v>
      </c>
      <c r="AI162">
        <v>28</v>
      </c>
      <c r="AJ162">
        <v>0</v>
      </c>
      <c r="AK162">
        <v>4</v>
      </c>
      <c r="AL162" t="s">
        <v>152</v>
      </c>
      <c r="AM162" t="s">
        <v>153</v>
      </c>
      <c r="AN162" t="s">
        <v>154</v>
      </c>
      <c r="AO162" t="s">
        <v>2164</v>
      </c>
      <c r="AP162" t="s">
        <v>74</v>
      </c>
      <c r="AQ162" t="s">
        <v>74</v>
      </c>
      <c r="AR162" t="s">
        <v>2165</v>
      </c>
      <c r="AS162" t="s">
        <v>2166</v>
      </c>
      <c r="AT162" t="s">
        <v>2037</v>
      </c>
      <c r="AU162">
        <v>1996</v>
      </c>
      <c r="AV162">
        <v>35</v>
      </c>
      <c r="AW162">
        <v>7</v>
      </c>
      <c r="AX162" t="s">
        <v>74</v>
      </c>
      <c r="AY162" t="s">
        <v>74</v>
      </c>
      <c r="AZ162" t="s">
        <v>74</v>
      </c>
      <c r="BA162" t="s">
        <v>74</v>
      </c>
      <c r="BB162">
        <v>1129</v>
      </c>
      <c r="BC162">
        <v>1141</v>
      </c>
      <c r="BD162" t="s">
        <v>74</v>
      </c>
      <c r="BE162" t="s">
        <v>2167</v>
      </c>
      <c r="BF162" t="str">
        <f>HYPERLINK("http://dx.doi.org/10.1175/1520-0450(1996)035&lt;1129:MACOTS&gt;2.0.CO;2","http://dx.doi.org/10.1175/1520-0450(1996)035&lt;1129:MACOTS&gt;2.0.CO;2")</f>
        <v>http://dx.doi.org/10.1175/1520-0450(1996)035&lt;1129:MACOTS&gt;2.0.CO;2</v>
      </c>
      <c r="BG162" t="s">
        <v>74</v>
      </c>
      <c r="BH162" t="s">
        <v>74</v>
      </c>
      <c r="BI162">
        <v>13</v>
      </c>
      <c r="BJ162" t="s">
        <v>159</v>
      </c>
      <c r="BK162" t="s">
        <v>492</v>
      </c>
      <c r="BL162" t="s">
        <v>159</v>
      </c>
      <c r="BM162" t="s">
        <v>2168</v>
      </c>
      <c r="BN162" t="s">
        <v>74</v>
      </c>
      <c r="BO162" t="s">
        <v>161</v>
      </c>
      <c r="BP162" t="s">
        <v>74</v>
      </c>
      <c r="BQ162" t="s">
        <v>74</v>
      </c>
      <c r="BR162" t="s">
        <v>96</v>
      </c>
      <c r="BS162" t="s">
        <v>2169</v>
      </c>
      <c r="BT162" t="str">
        <f>HYPERLINK("https%3A%2F%2Fwww.webofscience.com%2Fwos%2Fwoscc%2Ffull-record%2FWOS:A1996UV29500010","View Full Record in Web of Science")</f>
        <v>View Full Record in Web of Science</v>
      </c>
    </row>
    <row r="163" spans="1:72" x14ac:dyDescent="0.15">
      <c r="A163" t="s">
        <v>72</v>
      </c>
      <c r="B163" t="s">
        <v>2170</v>
      </c>
      <c r="C163" t="s">
        <v>74</v>
      </c>
      <c r="D163" t="s">
        <v>74</v>
      </c>
      <c r="E163" t="s">
        <v>74</v>
      </c>
      <c r="F163" t="s">
        <v>2170</v>
      </c>
      <c r="G163" t="s">
        <v>74</v>
      </c>
      <c r="H163" t="s">
        <v>74</v>
      </c>
      <c r="I163" t="s">
        <v>2171</v>
      </c>
      <c r="J163" t="s">
        <v>2172</v>
      </c>
      <c r="K163" t="s">
        <v>74</v>
      </c>
      <c r="L163" t="s">
        <v>74</v>
      </c>
      <c r="M163" t="s">
        <v>77</v>
      </c>
      <c r="N163" t="s">
        <v>78</v>
      </c>
      <c r="O163" t="s">
        <v>74</v>
      </c>
      <c r="P163" t="s">
        <v>74</v>
      </c>
      <c r="Q163" t="s">
        <v>74</v>
      </c>
      <c r="R163" t="s">
        <v>74</v>
      </c>
      <c r="S163" t="s">
        <v>74</v>
      </c>
      <c r="T163" t="s">
        <v>74</v>
      </c>
      <c r="U163" t="s">
        <v>2173</v>
      </c>
      <c r="V163" t="s">
        <v>2174</v>
      </c>
      <c r="W163" t="s">
        <v>74</v>
      </c>
      <c r="X163" t="s">
        <v>74</v>
      </c>
      <c r="Y163" t="s">
        <v>2175</v>
      </c>
      <c r="Z163" t="s">
        <v>74</v>
      </c>
      <c r="AA163" t="s">
        <v>2176</v>
      </c>
      <c r="AB163" t="s">
        <v>2177</v>
      </c>
      <c r="AC163" t="s">
        <v>74</v>
      </c>
      <c r="AD163" t="s">
        <v>74</v>
      </c>
      <c r="AE163" t="s">
        <v>74</v>
      </c>
      <c r="AF163" t="s">
        <v>74</v>
      </c>
      <c r="AG163">
        <v>86</v>
      </c>
      <c r="AH163">
        <v>68</v>
      </c>
      <c r="AI163">
        <v>71</v>
      </c>
      <c r="AJ163">
        <v>1</v>
      </c>
      <c r="AK163">
        <v>5</v>
      </c>
      <c r="AL163" t="s">
        <v>2178</v>
      </c>
      <c r="AM163" t="s">
        <v>2179</v>
      </c>
      <c r="AN163" t="s">
        <v>2180</v>
      </c>
      <c r="AO163" t="s">
        <v>2181</v>
      </c>
      <c r="AP163" t="s">
        <v>2182</v>
      </c>
      <c r="AQ163" t="s">
        <v>74</v>
      </c>
      <c r="AR163" t="s">
        <v>2183</v>
      </c>
      <c r="AS163" t="s">
        <v>2184</v>
      </c>
      <c r="AT163" t="s">
        <v>2037</v>
      </c>
      <c r="AU163">
        <v>1996</v>
      </c>
      <c r="AV163">
        <v>104</v>
      </c>
      <c r="AW163">
        <v>4</v>
      </c>
      <c r="AX163" t="s">
        <v>74</v>
      </c>
      <c r="AY163" t="s">
        <v>74</v>
      </c>
      <c r="AZ163" t="s">
        <v>74</v>
      </c>
      <c r="BA163" t="s">
        <v>74</v>
      </c>
      <c r="BB163">
        <v>435</v>
      </c>
      <c r="BC163">
        <v>458</v>
      </c>
      <c r="BD163" t="s">
        <v>74</v>
      </c>
      <c r="BE163" t="s">
        <v>2185</v>
      </c>
      <c r="BF163" t="str">
        <f>HYPERLINK("http://dx.doi.org/10.1086/629838","http://dx.doi.org/10.1086/629838")</f>
        <v>http://dx.doi.org/10.1086/629838</v>
      </c>
      <c r="BG163" t="s">
        <v>74</v>
      </c>
      <c r="BH163" t="s">
        <v>74</v>
      </c>
      <c r="BI163">
        <v>24</v>
      </c>
      <c r="BJ163" t="s">
        <v>365</v>
      </c>
      <c r="BK163" t="s">
        <v>93</v>
      </c>
      <c r="BL163" t="s">
        <v>365</v>
      </c>
      <c r="BM163" t="s">
        <v>2186</v>
      </c>
      <c r="BN163" t="s">
        <v>74</v>
      </c>
      <c r="BO163" t="s">
        <v>74</v>
      </c>
      <c r="BP163" t="s">
        <v>74</v>
      </c>
      <c r="BQ163" t="s">
        <v>74</v>
      </c>
      <c r="BR163" t="s">
        <v>96</v>
      </c>
      <c r="BS163" t="s">
        <v>2187</v>
      </c>
      <c r="BT163" t="str">
        <f>HYPERLINK("https%3A%2F%2Fwww.webofscience.com%2Fwos%2Fwoscc%2Ffull-record%2FWOS:A1996UW37000005","View Full Record in Web of Science")</f>
        <v>View Full Record in Web of Science</v>
      </c>
    </row>
    <row r="164" spans="1:72" x14ac:dyDescent="0.15">
      <c r="A164" t="s">
        <v>72</v>
      </c>
      <c r="B164" t="s">
        <v>2188</v>
      </c>
      <c r="C164" t="s">
        <v>74</v>
      </c>
      <c r="D164" t="s">
        <v>74</v>
      </c>
      <c r="E164" t="s">
        <v>74</v>
      </c>
      <c r="F164" t="s">
        <v>2188</v>
      </c>
      <c r="G164" t="s">
        <v>74</v>
      </c>
      <c r="H164" t="s">
        <v>74</v>
      </c>
      <c r="I164" t="s">
        <v>2189</v>
      </c>
      <c r="J164" t="s">
        <v>1493</v>
      </c>
      <c r="K164" t="s">
        <v>74</v>
      </c>
      <c r="L164" t="s">
        <v>74</v>
      </c>
      <c r="M164" t="s">
        <v>77</v>
      </c>
      <c r="N164" t="s">
        <v>78</v>
      </c>
      <c r="O164" t="s">
        <v>74</v>
      </c>
      <c r="P164" t="s">
        <v>74</v>
      </c>
      <c r="Q164" t="s">
        <v>74</v>
      </c>
      <c r="R164" t="s">
        <v>74</v>
      </c>
      <c r="S164" t="s">
        <v>74</v>
      </c>
      <c r="T164" t="s">
        <v>74</v>
      </c>
      <c r="U164" t="s">
        <v>2190</v>
      </c>
      <c r="V164" t="s">
        <v>2191</v>
      </c>
      <c r="W164" t="s">
        <v>2192</v>
      </c>
      <c r="X164" t="s">
        <v>2193</v>
      </c>
      <c r="Y164" t="s">
        <v>2194</v>
      </c>
      <c r="Z164" t="s">
        <v>74</v>
      </c>
      <c r="AA164" t="s">
        <v>2195</v>
      </c>
      <c r="AB164" t="s">
        <v>74</v>
      </c>
      <c r="AC164" t="s">
        <v>74</v>
      </c>
      <c r="AD164" t="s">
        <v>74</v>
      </c>
      <c r="AE164" t="s">
        <v>74</v>
      </c>
      <c r="AF164" t="s">
        <v>74</v>
      </c>
      <c r="AG164">
        <v>46</v>
      </c>
      <c r="AH164">
        <v>9</v>
      </c>
      <c r="AI164">
        <v>10</v>
      </c>
      <c r="AJ164">
        <v>0</v>
      </c>
      <c r="AK164">
        <v>1</v>
      </c>
      <c r="AL164" t="s">
        <v>946</v>
      </c>
      <c r="AM164" t="s">
        <v>312</v>
      </c>
      <c r="AN164" t="s">
        <v>1017</v>
      </c>
      <c r="AO164" t="s">
        <v>1501</v>
      </c>
      <c r="AP164" t="s">
        <v>1502</v>
      </c>
      <c r="AQ164" t="s">
        <v>74</v>
      </c>
      <c r="AR164" t="s">
        <v>1503</v>
      </c>
      <c r="AS164" t="s">
        <v>1504</v>
      </c>
      <c r="AT164" t="s">
        <v>2196</v>
      </c>
      <c r="AU164">
        <v>1996</v>
      </c>
      <c r="AV164">
        <v>101</v>
      </c>
      <c r="AW164" t="s">
        <v>2197</v>
      </c>
      <c r="AX164" t="s">
        <v>74</v>
      </c>
      <c r="AY164" t="s">
        <v>74</v>
      </c>
      <c r="AZ164" t="s">
        <v>74</v>
      </c>
      <c r="BA164" t="s">
        <v>74</v>
      </c>
      <c r="BB164">
        <v>15423</v>
      </c>
      <c r="BC164">
        <v>15432</v>
      </c>
      <c r="BD164" t="s">
        <v>74</v>
      </c>
      <c r="BE164" t="s">
        <v>2198</v>
      </c>
      <c r="BF164" t="str">
        <f>HYPERLINK("http://dx.doi.org/10.1029/96JA01192","http://dx.doi.org/10.1029/96JA01192")</f>
        <v>http://dx.doi.org/10.1029/96JA01192</v>
      </c>
      <c r="BG164" t="s">
        <v>74</v>
      </c>
      <c r="BH164" t="s">
        <v>74</v>
      </c>
      <c r="BI164">
        <v>10</v>
      </c>
      <c r="BJ164" t="s">
        <v>936</v>
      </c>
      <c r="BK164" t="s">
        <v>93</v>
      </c>
      <c r="BL164" t="s">
        <v>936</v>
      </c>
      <c r="BM164" t="s">
        <v>2199</v>
      </c>
      <c r="BN164" t="s">
        <v>74</v>
      </c>
      <c r="BO164" t="s">
        <v>528</v>
      </c>
      <c r="BP164" t="s">
        <v>74</v>
      </c>
      <c r="BQ164" t="s">
        <v>74</v>
      </c>
      <c r="BR164" t="s">
        <v>96</v>
      </c>
      <c r="BS164" t="s">
        <v>2200</v>
      </c>
      <c r="BT164" t="str">
        <f>HYPERLINK("https%3A%2F%2Fwww.webofscience.com%2Fwos%2Fwoscc%2Ffull-record%2FWOS:A1996UV41500018","View Full Record in Web of Science")</f>
        <v>View Full Record in Web of Science</v>
      </c>
    </row>
    <row r="165" spans="1:72" x14ac:dyDescent="0.15">
      <c r="A165" t="s">
        <v>72</v>
      </c>
      <c r="B165" t="s">
        <v>2201</v>
      </c>
      <c r="C165" t="s">
        <v>74</v>
      </c>
      <c r="D165" t="s">
        <v>74</v>
      </c>
      <c r="E165" t="s">
        <v>74</v>
      </c>
      <c r="F165" t="s">
        <v>2201</v>
      </c>
      <c r="G165" t="s">
        <v>74</v>
      </c>
      <c r="H165" t="s">
        <v>74</v>
      </c>
      <c r="I165" t="s">
        <v>2202</v>
      </c>
      <c r="J165" t="s">
        <v>1493</v>
      </c>
      <c r="K165" t="s">
        <v>74</v>
      </c>
      <c r="L165" t="s">
        <v>74</v>
      </c>
      <c r="M165" t="s">
        <v>77</v>
      </c>
      <c r="N165" t="s">
        <v>78</v>
      </c>
      <c r="O165" t="s">
        <v>74</v>
      </c>
      <c r="P165" t="s">
        <v>74</v>
      </c>
      <c r="Q165" t="s">
        <v>74</v>
      </c>
      <c r="R165" t="s">
        <v>74</v>
      </c>
      <c r="S165" t="s">
        <v>74</v>
      </c>
      <c r="T165" t="s">
        <v>74</v>
      </c>
      <c r="U165" t="s">
        <v>2203</v>
      </c>
      <c r="V165" t="s">
        <v>2204</v>
      </c>
      <c r="W165" t="s">
        <v>2205</v>
      </c>
      <c r="X165" t="s">
        <v>82</v>
      </c>
      <c r="Y165" t="s">
        <v>2206</v>
      </c>
      <c r="Z165" t="s">
        <v>74</v>
      </c>
      <c r="AA165" t="s">
        <v>2207</v>
      </c>
      <c r="AB165" t="s">
        <v>2208</v>
      </c>
      <c r="AC165" t="s">
        <v>74</v>
      </c>
      <c r="AD165" t="s">
        <v>74</v>
      </c>
      <c r="AE165" t="s">
        <v>74</v>
      </c>
      <c r="AF165" t="s">
        <v>74</v>
      </c>
      <c r="AG165">
        <v>37</v>
      </c>
      <c r="AH165">
        <v>14</v>
      </c>
      <c r="AI165">
        <v>14</v>
      </c>
      <c r="AJ165">
        <v>0</v>
      </c>
      <c r="AK165">
        <v>1</v>
      </c>
      <c r="AL165" t="s">
        <v>946</v>
      </c>
      <c r="AM165" t="s">
        <v>312</v>
      </c>
      <c r="AN165" t="s">
        <v>1017</v>
      </c>
      <c r="AO165" t="s">
        <v>1501</v>
      </c>
      <c r="AP165" t="s">
        <v>1502</v>
      </c>
      <c r="AQ165" t="s">
        <v>74</v>
      </c>
      <c r="AR165" t="s">
        <v>1503</v>
      </c>
      <c r="AS165" t="s">
        <v>1504</v>
      </c>
      <c r="AT165" t="s">
        <v>2196</v>
      </c>
      <c r="AU165">
        <v>1996</v>
      </c>
      <c r="AV165">
        <v>101</v>
      </c>
      <c r="AW165" t="s">
        <v>2197</v>
      </c>
      <c r="AX165" t="s">
        <v>74</v>
      </c>
      <c r="AY165" t="s">
        <v>74</v>
      </c>
      <c r="AZ165" t="s">
        <v>74</v>
      </c>
      <c r="BA165" t="s">
        <v>74</v>
      </c>
      <c r="BB165">
        <v>15737</v>
      </c>
      <c r="BC165">
        <v>15747</v>
      </c>
      <c r="BD165" t="s">
        <v>74</v>
      </c>
      <c r="BE165" t="s">
        <v>2209</v>
      </c>
      <c r="BF165" t="str">
        <f>HYPERLINK("http://dx.doi.org/10.1029/96JA00980","http://dx.doi.org/10.1029/96JA00980")</f>
        <v>http://dx.doi.org/10.1029/96JA00980</v>
      </c>
      <c r="BG165" t="s">
        <v>74</v>
      </c>
      <c r="BH165" t="s">
        <v>74</v>
      </c>
      <c r="BI165">
        <v>11</v>
      </c>
      <c r="BJ165" t="s">
        <v>936</v>
      </c>
      <c r="BK165" t="s">
        <v>93</v>
      </c>
      <c r="BL165" t="s">
        <v>936</v>
      </c>
      <c r="BM165" t="s">
        <v>2199</v>
      </c>
      <c r="BN165" t="s">
        <v>74</v>
      </c>
      <c r="BO165" t="s">
        <v>74</v>
      </c>
      <c r="BP165" t="s">
        <v>74</v>
      </c>
      <c r="BQ165" t="s">
        <v>74</v>
      </c>
      <c r="BR165" t="s">
        <v>96</v>
      </c>
      <c r="BS165" t="s">
        <v>2210</v>
      </c>
      <c r="BT165" t="str">
        <f>HYPERLINK("https%3A%2F%2Fwww.webofscience.com%2Fwos%2Fwoscc%2Ffull-record%2FWOS:A1996UV41500047","View Full Record in Web of Science")</f>
        <v>View Full Record in Web of Science</v>
      </c>
    </row>
    <row r="166" spans="1:72" x14ac:dyDescent="0.15">
      <c r="A166" t="s">
        <v>72</v>
      </c>
      <c r="B166" t="s">
        <v>2211</v>
      </c>
      <c r="C166" t="s">
        <v>74</v>
      </c>
      <c r="D166" t="s">
        <v>74</v>
      </c>
      <c r="E166" t="s">
        <v>74</v>
      </c>
      <c r="F166" t="s">
        <v>2211</v>
      </c>
      <c r="G166" t="s">
        <v>74</v>
      </c>
      <c r="H166" t="s">
        <v>74</v>
      </c>
      <c r="I166" t="s">
        <v>2212</v>
      </c>
      <c r="J166" t="s">
        <v>2213</v>
      </c>
      <c r="K166" t="s">
        <v>74</v>
      </c>
      <c r="L166" t="s">
        <v>74</v>
      </c>
      <c r="M166" t="s">
        <v>77</v>
      </c>
      <c r="N166" t="s">
        <v>371</v>
      </c>
      <c r="O166" t="s">
        <v>74</v>
      </c>
      <c r="P166" t="s">
        <v>74</v>
      </c>
      <c r="Q166" t="s">
        <v>74</v>
      </c>
      <c r="R166" t="s">
        <v>74</v>
      </c>
      <c r="S166" t="s">
        <v>74</v>
      </c>
      <c r="T166" t="s">
        <v>2214</v>
      </c>
      <c r="U166" t="s">
        <v>2215</v>
      </c>
      <c r="V166" t="s">
        <v>2216</v>
      </c>
      <c r="W166" t="s">
        <v>74</v>
      </c>
      <c r="X166" t="s">
        <v>74</v>
      </c>
      <c r="Y166" t="s">
        <v>2217</v>
      </c>
      <c r="Z166" t="s">
        <v>74</v>
      </c>
      <c r="AA166" t="s">
        <v>74</v>
      </c>
      <c r="AB166" t="s">
        <v>74</v>
      </c>
      <c r="AC166" t="s">
        <v>74</v>
      </c>
      <c r="AD166" t="s">
        <v>74</v>
      </c>
      <c r="AE166" t="s">
        <v>74</v>
      </c>
      <c r="AF166" t="s">
        <v>74</v>
      </c>
      <c r="AG166">
        <v>356</v>
      </c>
      <c r="AH166">
        <v>78</v>
      </c>
      <c r="AI166">
        <v>81</v>
      </c>
      <c r="AJ166">
        <v>5</v>
      </c>
      <c r="AK166">
        <v>36</v>
      </c>
      <c r="AL166" t="s">
        <v>2218</v>
      </c>
      <c r="AM166" t="s">
        <v>2219</v>
      </c>
      <c r="AN166" t="s">
        <v>2220</v>
      </c>
      <c r="AO166" t="s">
        <v>2221</v>
      </c>
      <c r="AP166" t="s">
        <v>2222</v>
      </c>
      <c r="AQ166" t="s">
        <v>74</v>
      </c>
      <c r="AR166" t="s">
        <v>2223</v>
      </c>
      <c r="AS166" t="s">
        <v>2224</v>
      </c>
      <c r="AT166" t="s">
        <v>2111</v>
      </c>
      <c r="AU166">
        <v>1996</v>
      </c>
      <c r="AV166">
        <v>25</v>
      </c>
      <c r="AW166">
        <v>4</v>
      </c>
      <c r="AX166" t="s">
        <v>74</v>
      </c>
      <c r="AY166" t="s">
        <v>74</v>
      </c>
      <c r="AZ166" t="s">
        <v>74</v>
      </c>
      <c r="BA166" t="s">
        <v>74</v>
      </c>
      <c r="BB166">
        <v>1069</v>
      </c>
      <c r="BC166">
        <v>1111</v>
      </c>
      <c r="BD166" t="s">
        <v>74</v>
      </c>
      <c r="BE166" t="s">
        <v>2225</v>
      </c>
      <c r="BF166" t="str">
        <f>HYPERLINK("http://dx.doi.org/10.1063/1.555993","http://dx.doi.org/10.1063/1.555993")</f>
        <v>http://dx.doi.org/10.1063/1.555993</v>
      </c>
      <c r="BG166" t="s">
        <v>74</v>
      </c>
      <c r="BH166" t="s">
        <v>74</v>
      </c>
      <c r="BI166">
        <v>43</v>
      </c>
      <c r="BJ166" t="s">
        <v>2226</v>
      </c>
      <c r="BK166" t="s">
        <v>93</v>
      </c>
      <c r="BL166" t="s">
        <v>2227</v>
      </c>
      <c r="BM166" t="s">
        <v>2228</v>
      </c>
      <c r="BN166" t="s">
        <v>74</v>
      </c>
      <c r="BO166" t="s">
        <v>74</v>
      </c>
      <c r="BP166" t="s">
        <v>74</v>
      </c>
      <c r="BQ166" t="s">
        <v>74</v>
      </c>
      <c r="BR166" t="s">
        <v>96</v>
      </c>
      <c r="BS166" t="s">
        <v>2229</v>
      </c>
      <c r="BT166" t="str">
        <f>HYPERLINK("https%3A%2F%2Fwww.webofscience.com%2Fwos%2Fwoscc%2Ffull-record%2FWOS:A1996VJ02900001","View Full Record in Web of Science")</f>
        <v>View Full Record in Web of Science</v>
      </c>
    </row>
    <row r="167" spans="1:72" x14ac:dyDescent="0.15">
      <c r="A167" t="s">
        <v>72</v>
      </c>
      <c r="B167" t="s">
        <v>2230</v>
      </c>
      <c r="C167" t="s">
        <v>74</v>
      </c>
      <c r="D167" t="s">
        <v>74</v>
      </c>
      <c r="E167" t="s">
        <v>74</v>
      </c>
      <c r="F167" t="s">
        <v>2230</v>
      </c>
      <c r="G167" t="s">
        <v>74</v>
      </c>
      <c r="H167" t="s">
        <v>74</v>
      </c>
      <c r="I167" t="s">
        <v>2231</v>
      </c>
      <c r="J167" t="s">
        <v>656</v>
      </c>
      <c r="K167" t="s">
        <v>74</v>
      </c>
      <c r="L167" t="s">
        <v>74</v>
      </c>
      <c r="M167" t="s">
        <v>77</v>
      </c>
      <c r="N167" t="s">
        <v>78</v>
      </c>
      <c r="O167" t="s">
        <v>74</v>
      </c>
      <c r="P167" t="s">
        <v>74</v>
      </c>
      <c r="Q167" t="s">
        <v>74</v>
      </c>
      <c r="R167" t="s">
        <v>74</v>
      </c>
      <c r="S167" t="s">
        <v>74</v>
      </c>
      <c r="T167" t="s">
        <v>74</v>
      </c>
      <c r="U167" t="s">
        <v>2232</v>
      </c>
      <c r="V167" t="s">
        <v>2233</v>
      </c>
      <c r="W167" t="s">
        <v>2234</v>
      </c>
      <c r="X167" t="s">
        <v>1093</v>
      </c>
      <c r="Y167" t="s">
        <v>2235</v>
      </c>
      <c r="Z167" t="s">
        <v>74</v>
      </c>
      <c r="AA167" t="s">
        <v>74</v>
      </c>
      <c r="AB167" t="s">
        <v>74</v>
      </c>
      <c r="AC167" t="s">
        <v>74</v>
      </c>
      <c r="AD167" t="s">
        <v>74</v>
      </c>
      <c r="AE167" t="s">
        <v>74</v>
      </c>
      <c r="AF167" t="s">
        <v>74</v>
      </c>
      <c r="AG167">
        <v>33</v>
      </c>
      <c r="AH167">
        <v>54</v>
      </c>
      <c r="AI167">
        <v>61</v>
      </c>
      <c r="AJ167">
        <v>0</v>
      </c>
      <c r="AK167">
        <v>6</v>
      </c>
      <c r="AL167" t="s">
        <v>152</v>
      </c>
      <c r="AM167" t="s">
        <v>153</v>
      </c>
      <c r="AN167" t="s">
        <v>154</v>
      </c>
      <c r="AO167" t="s">
        <v>663</v>
      </c>
      <c r="AP167" t="s">
        <v>74</v>
      </c>
      <c r="AQ167" t="s">
        <v>74</v>
      </c>
      <c r="AR167" t="s">
        <v>665</v>
      </c>
      <c r="AS167" t="s">
        <v>666</v>
      </c>
      <c r="AT167" t="s">
        <v>2037</v>
      </c>
      <c r="AU167">
        <v>1996</v>
      </c>
      <c r="AV167">
        <v>26</v>
      </c>
      <c r="AW167">
        <v>7</v>
      </c>
      <c r="AX167" t="s">
        <v>74</v>
      </c>
      <c r="AY167" t="s">
        <v>74</v>
      </c>
      <c r="AZ167" t="s">
        <v>74</v>
      </c>
      <c r="BA167" t="s">
        <v>74</v>
      </c>
      <c r="BB167">
        <v>1234</v>
      </c>
      <c r="BC167">
        <v>1255</v>
      </c>
      <c r="BD167" t="s">
        <v>74</v>
      </c>
      <c r="BE167" t="s">
        <v>2236</v>
      </c>
      <c r="BF167" t="str">
        <f>HYPERLINK("http://dx.doi.org/10.1175/1520-0485(1996)026&lt;1234:TRONOB&gt;2.0.CO;2","http://dx.doi.org/10.1175/1520-0485(1996)026&lt;1234:TRONOB&gt;2.0.CO;2")</f>
        <v>http://dx.doi.org/10.1175/1520-0485(1996)026&lt;1234:TRONOB&gt;2.0.CO;2</v>
      </c>
      <c r="BG167" t="s">
        <v>74</v>
      </c>
      <c r="BH167" t="s">
        <v>74</v>
      </c>
      <c r="BI167">
        <v>22</v>
      </c>
      <c r="BJ167" t="s">
        <v>209</v>
      </c>
      <c r="BK167" t="s">
        <v>93</v>
      </c>
      <c r="BL167" t="s">
        <v>209</v>
      </c>
      <c r="BM167" t="s">
        <v>2237</v>
      </c>
      <c r="BN167" t="s">
        <v>74</v>
      </c>
      <c r="BO167" t="s">
        <v>272</v>
      </c>
      <c r="BP167" t="s">
        <v>74</v>
      </c>
      <c r="BQ167" t="s">
        <v>74</v>
      </c>
      <c r="BR167" t="s">
        <v>96</v>
      </c>
      <c r="BS167" t="s">
        <v>2238</v>
      </c>
      <c r="BT167" t="str">
        <f>HYPERLINK("https%3A%2F%2Fwww.webofscience.com%2Fwos%2Fwoscc%2Ffull-record%2FWOS:A1996VB31700008","View Full Record in Web of Science")</f>
        <v>View Full Record in Web of Science</v>
      </c>
    </row>
    <row r="168" spans="1:72" x14ac:dyDescent="0.15">
      <c r="A168" t="s">
        <v>72</v>
      </c>
      <c r="B168" t="s">
        <v>2239</v>
      </c>
      <c r="C168" t="s">
        <v>74</v>
      </c>
      <c r="D168" t="s">
        <v>74</v>
      </c>
      <c r="E168" t="s">
        <v>74</v>
      </c>
      <c r="F168" t="s">
        <v>2239</v>
      </c>
      <c r="G168" t="s">
        <v>74</v>
      </c>
      <c r="H168" t="s">
        <v>74</v>
      </c>
      <c r="I168" t="s">
        <v>2240</v>
      </c>
      <c r="J168" t="s">
        <v>656</v>
      </c>
      <c r="K168" t="s">
        <v>74</v>
      </c>
      <c r="L168" t="s">
        <v>74</v>
      </c>
      <c r="M168" t="s">
        <v>77</v>
      </c>
      <c r="N168" t="s">
        <v>78</v>
      </c>
      <c r="O168" t="s">
        <v>74</v>
      </c>
      <c r="P168" t="s">
        <v>74</v>
      </c>
      <c r="Q168" t="s">
        <v>74</v>
      </c>
      <c r="R168" t="s">
        <v>74</v>
      </c>
      <c r="S168" t="s">
        <v>74</v>
      </c>
      <c r="T168" t="s">
        <v>74</v>
      </c>
      <c r="U168" t="s">
        <v>2241</v>
      </c>
      <c r="V168" t="s">
        <v>2242</v>
      </c>
      <c r="W168" t="s">
        <v>2243</v>
      </c>
      <c r="X168" t="s">
        <v>2244</v>
      </c>
      <c r="Y168" t="s">
        <v>74</v>
      </c>
      <c r="Z168" t="s">
        <v>74</v>
      </c>
      <c r="AA168" t="s">
        <v>2245</v>
      </c>
      <c r="AB168" t="s">
        <v>74</v>
      </c>
      <c r="AC168" t="s">
        <v>74</v>
      </c>
      <c r="AD168" t="s">
        <v>74</v>
      </c>
      <c r="AE168" t="s">
        <v>74</v>
      </c>
      <c r="AF168" t="s">
        <v>74</v>
      </c>
      <c r="AG168">
        <v>55</v>
      </c>
      <c r="AH168">
        <v>87</v>
      </c>
      <c r="AI168">
        <v>89</v>
      </c>
      <c r="AJ168">
        <v>0</v>
      </c>
      <c r="AK168">
        <v>6</v>
      </c>
      <c r="AL168" t="s">
        <v>152</v>
      </c>
      <c r="AM168" t="s">
        <v>153</v>
      </c>
      <c r="AN168" t="s">
        <v>154</v>
      </c>
      <c r="AO168" t="s">
        <v>663</v>
      </c>
      <c r="AP168" t="s">
        <v>74</v>
      </c>
      <c r="AQ168" t="s">
        <v>74</v>
      </c>
      <c r="AR168" t="s">
        <v>665</v>
      </c>
      <c r="AS168" t="s">
        <v>666</v>
      </c>
      <c r="AT168" t="s">
        <v>2037</v>
      </c>
      <c r="AU168">
        <v>1996</v>
      </c>
      <c r="AV168">
        <v>26</v>
      </c>
      <c r="AW168">
        <v>7</v>
      </c>
      <c r="AX168" t="s">
        <v>74</v>
      </c>
      <c r="AY168" t="s">
        <v>74</v>
      </c>
      <c r="AZ168" t="s">
        <v>74</v>
      </c>
      <c r="BA168" t="s">
        <v>74</v>
      </c>
      <c r="BB168">
        <v>1320</v>
      </c>
      <c r="BC168">
        <v>1343</v>
      </c>
      <c r="BD168" t="s">
        <v>74</v>
      </c>
      <c r="BE168" t="s">
        <v>2246</v>
      </c>
      <c r="BF168" t="str">
        <f>HYPERLINK("http://dx.doi.org/10.1175/1520-0485(1996)026&lt;1320:DWPASB&gt;2.0.CO;2","http://dx.doi.org/10.1175/1520-0485(1996)026&lt;1320:DWPASB&gt;2.0.CO;2")</f>
        <v>http://dx.doi.org/10.1175/1520-0485(1996)026&lt;1320:DWPASB&gt;2.0.CO;2</v>
      </c>
      <c r="BG168" t="s">
        <v>74</v>
      </c>
      <c r="BH168" t="s">
        <v>74</v>
      </c>
      <c r="BI168">
        <v>24</v>
      </c>
      <c r="BJ168" t="s">
        <v>209</v>
      </c>
      <c r="BK168" t="s">
        <v>93</v>
      </c>
      <c r="BL168" t="s">
        <v>209</v>
      </c>
      <c r="BM168" t="s">
        <v>2237</v>
      </c>
      <c r="BN168" t="s">
        <v>74</v>
      </c>
      <c r="BO168" t="s">
        <v>272</v>
      </c>
      <c r="BP168" t="s">
        <v>74</v>
      </c>
      <c r="BQ168" t="s">
        <v>74</v>
      </c>
      <c r="BR168" t="s">
        <v>96</v>
      </c>
      <c r="BS168" t="s">
        <v>2247</v>
      </c>
      <c r="BT168" t="str">
        <f>HYPERLINK("https%3A%2F%2Fwww.webofscience.com%2Fwos%2Fwoscc%2Ffull-record%2FWOS:A1996VB31700013","View Full Record in Web of Science")</f>
        <v>View Full Record in Web of Science</v>
      </c>
    </row>
    <row r="169" spans="1:72" x14ac:dyDescent="0.15">
      <c r="A169" t="s">
        <v>72</v>
      </c>
      <c r="B169" t="s">
        <v>2248</v>
      </c>
      <c r="C169" t="s">
        <v>74</v>
      </c>
      <c r="D169" t="s">
        <v>74</v>
      </c>
      <c r="E169" t="s">
        <v>74</v>
      </c>
      <c r="F169" t="s">
        <v>2248</v>
      </c>
      <c r="G169" t="s">
        <v>74</v>
      </c>
      <c r="H169" t="s">
        <v>74</v>
      </c>
      <c r="I169" t="s">
        <v>2249</v>
      </c>
      <c r="J169" t="s">
        <v>656</v>
      </c>
      <c r="K169" t="s">
        <v>74</v>
      </c>
      <c r="L169" t="s">
        <v>74</v>
      </c>
      <c r="M169" t="s">
        <v>77</v>
      </c>
      <c r="N169" t="s">
        <v>78</v>
      </c>
      <c r="O169" t="s">
        <v>74</v>
      </c>
      <c r="P169" t="s">
        <v>74</v>
      </c>
      <c r="Q169" t="s">
        <v>74</v>
      </c>
      <c r="R169" t="s">
        <v>74</v>
      </c>
      <c r="S169" t="s">
        <v>74</v>
      </c>
      <c r="T169" t="s">
        <v>74</v>
      </c>
      <c r="U169" t="s">
        <v>2250</v>
      </c>
      <c r="V169" t="s">
        <v>2251</v>
      </c>
      <c r="W169" t="s">
        <v>74</v>
      </c>
      <c r="X169" t="s">
        <v>74</v>
      </c>
      <c r="Y169" t="s">
        <v>2252</v>
      </c>
      <c r="Z169" t="s">
        <v>74</v>
      </c>
      <c r="AA169" t="s">
        <v>1138</v>
      </c>
      <c r="AB169" t="s">
        <v>1139</v>
      </c>
      <c r="AC169" t="s">
        <v>74</v>
      </c>
      <c r="AD169" t="s">
        <v>74</v>
      </c>
      <c r="AE169" t="s">
        <v>74</v>
      </c>
      <c r="AF169" t="s">
        <v>74</v>
      </c>
      <c r="AG169">
        <v>30</v>
      </c>
      <c r="AH169">
        <v>40</v>
      </c>
      <c r="AI169">
        <v>45</v>
      </c>
      <c r="AJ169">
        <v>0</v>
      </c>
      <c r="AK169">
        <v>5</v>
      </c>
      <c r="AL169" t="s">
        <v>152</v>
      </c>
      <c r="AM169" t="s">
        <v>153</v>
      </c>
      <c r="AN169" t="s">
        <v>662</v>
      </c>
      <c r="AO169" t="s">
        <v>663</v>
      </c>
      <c r="AP169" t="s">
        <v>664</v>
      </c>
      <c r="AQ169" t="s">
        <v>74</v>
      </c>
      <c r="AR169" t="s">
        <v>665</v>
      </c>
      <c r="AS169" t="s">
        <v>666</v>
      </c>
      <c r="AT169" t="s">
        <v>2037</v>
      </c>
      <c r="AU169">
        <v>1996</v>
      </c>
      <c r="AV169">
        <v>26</v>
      </c>
      <c r="AW169">
        <v>7</v>
      </c>
      <c r="AX169" t="s">
        <v>74</v>
      </c>
      <c r="AY169" t="s">
        <v>74</v>
      </c>
      <c r="AZ169" t="s">
        <v>74</v>
      </c>
      <c r="BA169" t="s">
        <v>74</v>
      </c>
      <c r="BB169">
        <v>1375</v>
      </c>
      <c r="BC169">
        <v>1387</v>
      </c>
      <c r="BD169" t="s">
        <v>74</v>
      </c>
      <c r="BE169" t="s">
        <v>2253</v>
      </c>
      <c r="BF169" t="str">
        <f>HYPERLINK("http://dx.doi.org/10.1175/1520-0485(1996)026&lt;1375:TACCAA&gt;2.0.CO;2","http://dx.doi.org/10.1175/1520-0485(1996)026&lt;1375:TACCAA&gt;2.0.CO;2")</f>
        <v>http://dx.doi.org/10.1175/1520-0485(1996)026&lt;1375:TACCAA&gt;2.0.CO;2</v>
      </c>
      <c r="BG169" t="s">
        <v>74</v>
      </c>
      <c r="BH169" t="s">
        <v>74</v>
      </c>
      <c r="BI169">
        <v>13</v>
      </c>
      <c r="BJ169" t="s">
        <v>209</v>
      </c>
      <c r="BK169" t="s">
        <v>93</v>
      </c>
      <c r="BL169" t="s">
        <v>209</v>
      </c>
      <c r="BM169" t="s">
        <v>2237</v>
      </c>
      <c r="BN169" t="s">
        <v>74</v>
      </c>
      <c r="BO169" t="s">
        <v>74</v>
      </c>
      <c r="BP169" t="s">
        <v>74</v>
      </c>
      <c r="BQ169" t="s">
        <v>74</v>
      </c>
      <c r="BR169" t="s">
        <v>96</v>
      </c>
      <c r="BS169" t="s">
        <v>2254</v>
      </c>
      <c r="BT169" t="str">
        <f>HYPERLINK("https%3A%2F%2Fwww.webofscience.com%2Fwos%2Fwoscc%2Ffull-record%2FWOS:A1996VB31700017","View Full Record in Web of Science")</f>
        <v>View Full Record in Web of Science</v>
      </c>
    </row>
    <row r="170" spans="1:72" x14ac:dyDescent="0.15">
      <c r="A170" t="s">
        <v>72</v>
      </c>
      <c r="B170" t="s">
        <v>2255</v>
      </c>
      <c r="C170" t="s">
        <v>74</v>
      </c>
      <c r="D170" t="s">
        <v>74</v>
      </c>
      <c r="E170" t="s">
        <v>74</v>
      </c>
      <c r="F170" t="s">
        <v>2255</v>
      </c>
      <c r="G170" t="s">
        <v>74</v>
      </c>
      <c r="H170" t="s">
        <v>74</v>
      </c>
      <c r="I170" t="s">
        <v>2256</v>
      </c>
      <c r="J170" t="s">
        <v>2257</v>
      </c>
      <c r="K170" t="s">
        <v>74</v>
      </c>
      <c r="L170" t="s">
        <v>74</v>
      </c>
      <c r="M170" t="s">
        <v>77</v>
      </c>
      <c r="N170" t="s">
        <v>78</v>
      </c>
      <c r="O170" t="s">
        <v>74</v>
      </c>
      <c r="P170" t="s">
        <v>74</v>
      </c>
      <c r="Q170" t="s">
        <v>74</v>
      </c>
      <c r="R170" t="s">
        <v>74</v>
      </c>
      <c r="S170" t="s">
        <v>74</v>
      </c>
      <c r="T170" t="s">
        <v>74</v>
      </c>
      <c r="U170" t="s">
        <v>2258</v>
      </c>
      <c r="V170" t="s">
        <v>2259</v>
      </c>
      <c r="W170" t="s">
        <v>2260</v>
      </c>
      <c r="X170" t="s">
        <v>2261</v>
      </c>
      <c r="Y170" t="s">
        <v>345</v>
      </c>
      <c r="Z170" t="s">
        <v>74</v>
      </c>
      <c r="AA170" t="s">
        <v>2262</v>
      </c>
      <c r="AB170" t="s">
        <v>2263</v>
      </c>
      <c r="AC170" t="s">
        <v>74</v>
      </c>
      <c r="AD170" t="s">
        <v>74</v>
      </c>
      <c r="AE170" t="s">
        <v>74</v>
      </c>
      <c r="AF170" t="s">
        <v>74</v>
      </c>
      <c r="AG170">
        <v>70</v>
      </c>
      <c r="AH170">
        <v>72</v>
      </c>
      <c r="AI170">
        <v>80</v>
      </c>
      <c r="AJ170">
        <v>0</v>
      </c>
      <c r="AK170">
        <v>20</v>
      </c>
      <c r="AL170" t="s">
        <v>2264</v>
      </c>
      <c r="AM170" t="s">
        <v>2265</v>
      </c>
      <c r="AN170" t="s">
        <v>2266</v>
      </c>
      <c r="AO170" t="s">
        <v>2267</v>
      </c>
      <c r="AP170" t="s">
        <v>74</v>
      </c>
      <c r="AQ170" t="s">
        <v>74</v>
      </c>
      <c r="AR170" t="s">
        <v>2268</v>
      </c>
      <c r="AS170" t="s">
        <v>2269</v>
      </c>
      <c r="AT170" t="s">
        <v>2037</v>
      </c>
      <c r="AU170">
        <v>1996</v>
      </c>
      <c r="AV170">
        <v>66</v>
      </c>
      <c r="AW170">
        <v>4</v>
      </c>
      <c r="AX170" t="s">
        <v>2270</v>
      </c>
      <c r="AY170" t="s">
        <v>74</v>
      </c>
      <c r="AZ170" t="s">
        <v>74</v>
      </c>
      <c r="BA170" t="s">
        <v>74</v>
      </c>
      <c r="BB170">
        <v>801</v>
      </c>
      <c r="BC170">
        <v>819</v>
      </c>
      <c r="BD170" t="s">
        <v>74</v>
      </c>
      <c r="BE170" t="s">
        <v>74</v>
      </c>
      <c r="BF170" t="s">
        <v>74</v>
      </c>
      <c r="BG170" t="s">
        <v>74</v>
      </c>
      <c r="BH170" t="s">
        <v>74</v>
      </c>
      <c r="BI170">
        <v>19</v>
      </c>
      <c r="BJ170" t="s">
        <v>365</v>
      </c>
      <c r="BK170" t="s">
        <v>93</v>
      </c>
      <c r="BL170" t="s">
        <v>365</v>
      </c>
      <c r="BM170" t="s">
        <v>2271</v>
      </c>
      <c r="BN170" t="s">
        <v>74</v>
      </c>
      <c r="BO170" t="s">
        <v>74</v>
      </c>
      <c r="BP170" t="s">
        <v>74</v>
      </c>
      <c r="BQ170" t="s">
        <v>74</v>
      </c>
      <c r="BR170" t="s">
        <v>96</v>
      </c>
      <c r="BS170" t="s">
        <v>2272</v>
      </c>
      <c r="BT170" t="str">
        <f>HYPERLINK("https%3A%2F%2Fwww.webofscience.com%2Fwos%2Fwoscc%2Ffull-record%2FWOS:A1996VB99700012","View Full Record in Web of Science")</f>
        <v>View Full Record in Web of Science</v>
      </c>
    </row>
    <row r="171" spans="1:72" x14ac:dyDescent="0.15">
      <c r="A171" t="s">
        <v>72</v>
      </c>
      <c r="B171" t="s">
        <v>2273</v>
      </c>
      <c r="C171" t="s">
        <v>74</v>
      </c>
      <c r="D171" t="s">
        <v>74</v>
      </c>
      <c r="E171" t="s">
        <v>74</v>
      </c>
      <c r="F171" t="s">
        <v>2273</v>
      </c>
      <c r="G171" t="s">
        <v>74</v>
      </c>
      <c r="H171" t="s">
        <v>74</v>
      </c>
      <c r="I171" t="s">
        <v>2274</v>
      </c>
      <c r="J171" t="s">
        <v>2275</v>
      </c>
      <c r="K171" t="s">
        <v>74</v>
      </c>
      <c r="L171" t="s">
        <v>74</v>
      </c>
      <c r="M171" t="s">
        <v>77</v>
      </c>
      <c r="N171" t="s">
        <v>78</v>
      </c>
      <c r="O171" t="s">
        <v>74</v>
      </c>
      <c r="P171" t="s">
        <v>74</v>
      </c>
      <c r="Q171" t="s">
        <v>74</v>
      </c>
      <c r="R171" t="s">
        <v>74</v>
      </c>
      <c r="S171" t="s">
        <v>74</v>
      </c>
      <c r="T171" t="s">
        <v>2276</v>
      </c>
      <c r="U171" t="s">
        <v>2277</v>
      </c>
      <c r="V171" t="s">
        <v>2278</v>
      </c>
      <c r="W171" t="s">
        <v>2279</v>
      </c>
      <c r="X171" t="s">
        <v>2280</v>
      </c>
      <c r="Y171" t="s">
        <v>2281</v>
      </c>
      <c r="Z171" t="s">
        <v>74</v>
      </c>
      <c r="AA171" t="s">
        <v>74</v>
      </c>
      <c r="AB171" t="s">
        <v>2282</v>
      </c>
      <c r="AC171" t="s">
        <v>74</v>
      </c>
      <c r="AD171" t="s">
        <v>74</v>
      </c>
      <c r="AE171" t="s">
        <v>74</v>
      </c>
      <c r="AF171" t="s">
        <v>74</v>
      </c>
      <c r="AG171">
        <v>25</v>
      </c>
      <c r="AH171">
        <v>45</v>
      </c>
      <c r="AI171">
        <v>48</v>
      </c>
      <c r="AJ171">
        <v>0</v>
      </c>
      <c r="AK171">
        <v>5</v>
      </c>
      <c r="AL171" t="s">
        <v>2283</v>
      </c>
      <c r="AM171" t="s">
        <v>2284</v>
      </c>
      <c r="AN171" t="s">
        <v>2285</v>
      </c>
      <c r="AO171" t="s">
        <v>2286</v>
      </c>
      <c r="AP171" t="s">
        <v>74</v>
      </c>
      <c r="AQ171" t="s">
        <v>74</v>
      </c>
      <c r="AR171" t="s">
        <v>2287</v>
      </c>
      <c r="AS171" t="s">
        <v>2288</v>
      </c>
      <c r="AT171" t="s">
        <v>2037</v>
      </c>
      <c r="AU171">
        <v>1996</v>
      </c>
      <c r="AV171">
        <v>153</v>
      </c>
      <c r="AW171" t="s">
        <v>74</v>
      </c>
      <c r="AX171">
        <v>4</v>
      </c>
      <c r="AY171" t="s">
        <v>74</v>
      </c>
      <c r="AZ171" t="s">
        <v>74</v>
      </c>
      <c r="BA171" t="s">
        <v>74</v>
      </c>
      <c r="BB171">
        <v>503</v>
      </c>
      <c r="BC171">
        <v>506</v>
      </c>
      <c r="BD171" t="s">
        <v>74</v>
      </c>
      <c r="BE171" t="s">
        <v>2289</v>
      </c>
      <c r="BF171" t="str">
        <f>HYPERLINK("http://dx.doi.org/10.1144/gsjgs.153.4.0503","http://dx.doi.org/10.1144/gsjgs.153.4.0503")</f>
        <v>http://dx.doi.org/10.1144/gsjgs.153.4.0503</v>
      </c>
      <c r="BG171" t="s">
        <v>74</v>
      </c>
      <c r="BH171" t="s">
        <v>74</v>
      </c>
      <c r="BI171">
        <v>4</v>
      </c>
      <c r="BJ171" t="s">
        <v>364</v>
      </c>
      <c r="BK171" t="s">
        <v>93</v>
      </c>
      <c r="BL171" t="s">
        <v>365</v>
      </c>
      <c r="BM171" t="s">
        <v>2290</v>
      </c>
      <c r="BN171" t="s">
        <v>74</v>
      </c>
      <c r="BO171" t="s">
        <v>74</v>
      </c>
      <c r="BP171" t="s">
        <v>74</v>
      </c>
      <c r="BQ171" t="s">
        <v>74</v>
      </c>
      <c r="BR171" t="s">
        <v>96</v>
      </c>
      <c r="BS171" t="s">
        <v>2291</v>
      </c>
      <c r="BT171" t="str">
        <f>HYPERLINK("https%3A%2F%2Fwww.webofscience.com%2Fwos%2Fwoscc%2Ffull-record%2FWOS:A1996UX66500002","View Full Record in Web of Science")</f>
        <v>View Full Record in Web of Science</v>
      </c>
    </row>
    <row r="172" spans="1:72" x14ac:dyDescent="0.15">
      <c r="A172" t="s">
        <v>72</v>
      </c>
      <c r="B172" t="s">
        <v>2292</v>
      </c>
      <c r="C172" t="s">
        <v>74</v>
      </c>
      <c r="D172" t="s">
        <v>74</v>
      </c>
      <c r="E172" t="s">
        <v>74</v>
      </c>
      <c r="F172" t="s">
        <v>2292</v>
      </c>
      <c r="G172" t="s">
        <v>74</v>
      </c>
      <c r="H172" t="s">
        <v>74</v>
      </c>
      <c r="I172" t="s">
        <v>2293</v>
      </c>
      <c r="J172" t="s">
        <v>2294</v>
      </c>
      <c r="K172" t="s">
        <v>74</v>
      </c>
      <c r="L172" t="s">
        <v>74</v>
      </c>
      <c r="M172" t="s">
        <v>77</v>
      </c>
      <c r="N172" t="s">
        <v>472</v>
      </c>
      <c r="O172" t="s">
        <v>2295</v>
      </c>
      <c r="P172" t="s">
        <v>2296</v>
      </c>
      <c r="Q172" t="s">
        <v>2297</v>
      </c>
      <c r="R172" t="s">
        <v>74</v>
      </c>
      <c r="S172" t="s">
        <v>74</v>
      </c>
      <c r="T172" t="s">
        <v>2298</v>
      </c>
      <c r="U172" t="s">
        <v>2299</v>
      </c>
      <c r="V172" t="s">
        <v>2300</v>
      </c>
      <c r="W172" t="s">
        <v>2301</v>
      </c>
      <c r="X172" t="s">
        <v>82</v>
      </c>
      <c r="Y172" t="s">
        <v>74</v>
      </c>
      <c r="Z172" t="s">
        <v>74</v>
      </c>
      <c r="AA172" t="s">
        <v>1352</v>
      </c>
      <c r="AB172" t="s">
        <v>1353</v>
      </c>
      <c r="AC172" t="s">
        <v>74</v>
      </c>
      <c r="AD172" t="s">
        <v>74</v>
      </c>
      <c r="AE172" t="s">
        <v>74</v>
      </c>
      <c r="AF172" t="s">
        <v>74</v>
      </c>
      <c r="AG172">
        <v>9</v>
      </c>
      <c r="AH172">
        <v>27</v>
      </c>
      <c r="AI172">
        <v>30</v>
      </c>
      <c r="AJ172">
        <v>1</v>
      </c>
      <c r="AK172">
        <v>18</v>
      </c>
      <c r="AL172" t="s">
        <v>2302</v>
      </c>
      <c r="AM172" t="s">
        <v>2303</v>
      </c>
      <c r="AN172" t="s">
        <v>2304</v>
      </c>
      <c r="AO172" t="s">
        <v>2305</v>
      </c>
      <c r="AP172" t="s">
        <v>74</v>
      </c>
      <c r="AQ172" t="s">
        <v>74</v>
      </c>
      <c r="AR172" t="s">
        <v>2306</v>
      </c>
      <c r="AS172" t="s">
        <v>2307</v>
      </c>
      <c r="AT172" t="s">
        <v>2308</v>
      </c>
      <c r="AU172">
        <v>1996</v>
      </c>
      <c r="AV172">
        <v>7</v>
      </c>
      <c r="AW172">
        <v>3</v>
      </c>
      <c r="AX172" t="s">
        <v>74</v>
      </c>
      <c r="AY172" t="s">
        <v>74</v>
      </c>
      <c r="AZ172" t="s">
        <v>74</v>
      </c>
      <c r="BA172" t="s">
        <v>74</v>
      </c>
      <c r="BB172">
        <v>141</v>
      </c>
      <c r="BC172">
        <v>147</v>
      </c>
      <c r="BD172" t="s">
        <v>74</v>
      </c>
      <c r="BE172" t="s">
        <v>74</v>
      </c>
      <c r="BF172" t="s">
        <v>74</v>
      </c>
      <c r="BG172" t="s">
        <v>74</v>
      </c>
      <c r="BH172" t="s">
        <v>74</v>
      </c>
      <c r="BI172">
        <v>7</v>
      </c>
      <c r="BJ172" t="s">
        <v>2309</v>
      </c>
      <c r="BK172" t="s">
        <v>492</v>
      </c>
      <c r="BL172" t="s">
        <v>2310</v>
      </c>
      <c r="BM172" t="s">
        <v>2311</v>
      </c>
      <c r="BN172" t="s">
        <v>74</v>
      </c>
      <c r="BO172" t="s">
        <v>74</v>
      </c>
      <c r="BP172" t="s">
        <v>74</v>
      </c>
      <c r="BQ172" t="s">
        <v>74</v>
      </c>
      <c r="BR172" t="s">
        <v>96</v>
      </c>
      <c r="BS172" t="s">
        <v>2312</v>
      </c>
      <c r="BT172" t="str">
        <f>HYPERLINK("https%3A%2F%2Fwww.webofscience.com%2Fwos%2Fwoscc%2Ffull-record%2FWOS:A1996VB90400003","View Full Record in Web of Science")</f>
        <v>View Full Record in Web of Science</v>
      </c>
    </row>
    <row r="173" spans="1:72" x14ac:dyDescent="0.15">
      <c r="A173" t="s">
        <v>72</v>
      </c>
      <c r="B173" t="s">
        <v>2313</v>
      </c>
      <c r="C173" t="s">
        <v>74</v>
      </c>
      <c r="D173" t="s">
        <v>74</v>
      </c>
      <c r="E173" t="s">
        <v>74</v>
      </c>
      <c r="F173" t="s">
        <v>2313</v>
      </c>
      <c r="G173" t="s">
        <v>74</v>
      </c>
      <c r="H173" t="s">
        <v>74</v>
      </c>
      <c r="I173" t="s">
        <v>2314</v>
      </c>
      <c r="J173" t="s">
        <v>2294</v>
      </c>
      <c r="K173" t="s">
        <v>74</v>
      </c>
      <c r="L173" t="s">
        <v>74</v>
      </c>
      <c r="M173" t="s">
        <v>77</v>
      </c>
      <c r="N173" t="s">
        <v>472</v>
      </c>
      <c r="O173" t="s">
        <v>2295</v>
      </c>
      <c r="P173" t="s">
        <v>2296</v>
      </c>
      <c r="Q173" t="s">
        <v>2297</v>
      </c>
      <c r="R173" t="s">
        <v>74</v>
      </c>
      <c r="S173" t="s">
        <v>74</v>
      </c>
      <c r="T173" t="s">
        <v>2315</v>
      </c>
      <c r="U173" t="s">
        <v>74</v>
      </c>
      <c r="V173" t="s">
        <v>2316</v>
      </c>
      <c r="W173" t="s">
        <v>2317</v>
      </c>
      <c r="X173" t="s">
        <v>2318</v>
      </c>
      <c r="Y173" t="s">
        <v>74</v>
      </c>
      <c r="Z173" t="s">
        <v>74</v>
      </c>
      <c r="AA173" t="s">
        <v>2319</v>
      </c>
      <c r="AB173" t="s">
        <v>2320</v>
      </c>
      <c r="AC173" t="s">
        <v>74</v>
      </c>
      <c r="AD173" t="s">
        <v>74</v>
      </c>
      <c r="AE173" t="s">
        <v>74</v>
      </c>
      <c r="AF173" t="s">
        <v>74</v>
      </c>
      <c r="AG173">
        <v>11</v>
      </c>
      <c r="AH173">
        <v>6</v>
      </c>
      <c r="AI173">
        <v>6</v>
      </c>
      <c r="AJ173">
        <v>0</v>
      </c>
      <c r="AK173">
        <v>4</v>
      </c>
      <c r="AL173" t="s">
        <v>2302</v>
      </c>
      <c r="AM173" t="s">
        <v>2303</v>
      </c>
      <c r="AN173" t="s">
        <v>2304</v>
      </c>
      <c r="AO173" t="s">
        <v>2305</v>
      </c>
      <c r="AP173" t="s">
        <v>74</v>
      </c>
      <c r="AQ173" t="s">
        <v>74</v>
      </c>
      <c r="AR173" t="s">
        <v>2306</v>
      </c>
      <c r="AS173" t="s">
        <v>2307</v>
      </c>
      <c r="AT173" t="s">
        <v>2308</v>
      </c>
      <c r="AU173">
        <v>1996</v>
      </c>
      <c r="AV173">
        <v>7</v>
      </c>
      <c r="AW173">
        <v>3</v>
      </c>
      <c r="AX173" t="s">
        <v>74</v>
      </c>
      <c r="AY173" t="s">
        <v>74</v>
      </c>
      <c r="AZ173" t="s">
        <v>74</v>
      </c>
      <c r="BA173" t="s">
        <v>74</v>
      </c>
      <c r="BB173">
        <v>177</v>
      </c>
      <c r="BC173">
        <v>187</v>
      </c>
      <c r="BD173" t="s">
        <v>74</v>
      </c>
      <c r="BE173" t="s">
        <v>2321</v>
      </c>
      <c r="BF173" t="str">
        <f>HYPERLINK("http://dx.doi.org/10.1002/(SICI)1099-1778(199607)7:3&lt;177::AID-VIS151&gt;3.0.CO;2-J","http://dx.doi.org/10.1002/(SICI)1099-1778(199607)7:3&lt;177::AID-VIS151&gt;3.0.CO;2-J")</f>
        <v>http://dx.doi.org/10.1002/(SICI)1099-1778(199607)7:3&lt;177::AID-VIS151&gt;3.0.CO;2-J</v>
      </c>
      <c r="BG173" t="s">
        <v>74</v>
      </c>
      <c r="BH173" t="s">
        <v>74</v>
      </c>
      <c r="BI173">
        <v>11</v>
      </c>
      <c r="BJ173" t="s">
        <v>2309</v>
      </c>
      <c r="BK173" t="s">
        <v>492</v>
      </c>
      <c r="BL173" t="s">
        <v>2310</v>
      </c>
      <c r="BM173" t="s">
        <v>2311</v>
      </c>
      <c r="BN173" t="s">
        <v>74</v>
      </c>
      <c r="BO173" t="s">
        <v>74</v>
      </c>
      <c r="BP173" t="s">
        <v>74</v>
      </c>
      <c r="BQ173" t="s">
        <v>74</v>
      </c>
      <c r="BR173" t="s">
        <v>96</v>
      </c>
      <c r="BS173" t="s">
        <v>2322</v>
      </c>
      <c r="BT173" t="str">
        <f>HYPERLINK("https%3A%2F%2Fwww.webofscience.com%2Fwos%2Fwoscc%2Ffull-record%2FWOS:A1996VB90400007","View Full Record in Web of Science")</f>
        <v>View Full Record in Web of Science</v>
      </c>
    </row>
    <row r="174" spans="1:72" x14ac:dyDescent="0.15">
      <c r="A174" t="s">
        <v>72</v>
      </c>
      <c r="B174" t="s">
        <v>2323</v>
      </c>
      <c r="C174" t="s">
        <v>74</v>
      </c>
      <c r="D174" t="s">
        <v>74</v>
      </c>
      <c r="E174" t="s">
        <v>74</v>
      </c>
      <c r="F174" t="s">
        <v>2323</v>
      </c>
      <c r="G174" t="s">
        <v>74</v>
      </c>
      <c r="H174" t="s">
        <v>74</v>
      </c>
      <c r="I174" t="s">
        <v>2324</v>
      </c>
      <c r="J174" t="s">
        <v>1631</v>
      </c>
      <c r="K174" t="s">
        <v>74</v>
      </c>
      <c r="L174" t="s">
        <v>74</v>
      </c>
      <c r="M174" t="s">
        <v>77</v>
      </c>
      <c r="N174" t="s">
        <v>78</v>
      </c>
      <c r="O174" t="s">
        <v>74</v>
      </c>
      <c r="P174" t="s">
        <v>74</v>
      </c>
      <c r="Q174" t="s">
        <v>74</v>
      </c>
      <c r="R174" t="s">
        <v>74</v>
      </c>
      <c r="S174" t="s">
        <v>74</v>
      </c>
      <c r="T174" t="s">
        <v>74</v>
      </c>
      <c r="U174" t="s">
        <v>2325</v>
      </c>
      <c r="V174" t="s">
        <v>2326</v>
      </c>
      <c r="W174" t="s">
        <v>2327</v>
      </c>
      <c r="X174" t="s">
        <v>2328</v>
      </c>
      <c r="Y174" t="s">
        <v>74</v>
      </c>
      <c r="Z174" t="s">
        <v>74</v>
      </c>
      <c r="AA174" t="s">
        <v>74</v>
      </c>
      <c r="AB174" t="s">
        <v>74</v>
      </c>
      <c r="AC174" t="s">
        <v>74</v>
      </c>
      <c r="AD174" t="s">
        <v>74</v>
      </c>
      <c r="AE174" t="s">
        <v>74</v>
      </c>
      <c r="AF174" t="s">
        <v>74</v>
      </c>
      <c r="AG174">
        <v>29</v>
      </c>
      <c r="AH174">
        <v>18</v>
      </c>
      <c r="AI174">
        <v>22</v>
      </c>
      <c r="AJ174">
        <v>3</v>
      </c>
      <c r="AK174">
        <v>15</v>
      </c>
      <c r="AL174" t="s">
        <v>1532</v>
      </c>
      <c r="AM174" t="s">
        <v>85</v>
      </c>
      <c r="AN174" t="s">
        <v>1533</v>
      </c>
      <c r="AO174" t="s">
        <v>1638</v>
      </c>
      <c r="AP174" t="s">
        <v>74</v>
      </c>
      <c r="AQ174" t="s">
        <v>74</v>
      </c>
      <c r="AR174" t="s">
        <v>1640</v>
      </c>
      <c r="AS174" t="s">
        <v>1641</v>
      </c>
      <c r="AT174" t="s">
        <v>2037</v>
      </c>
      <c r="AU174">
        <v>1996</v>
      </c>
      <c r="AV174">
        <v>239</v>
      </c>
      <c r="AW174" t="s">
        <v>74</v>
      </c>
      <c r="AX174">
        <v>3</v>
      </c>
      <c r="AY174" t="s">
        <v>74</v>
      </c>
      <c r="AZ174" t="s">
        <v>74</v>
      </c>
      <c r="BA174" t="s">
        <v>74</v>
      </c>
      <c r="BB174">
        <v>453</v>
      </c>
      <c r="BC174">
        <v>463</v>
      </c>
      <c r="BD174" t="s">
        <v>74</v>
      </c>
      <c r="BE174" t="s">
        <v>2329</v>
      </c>
      <c r="BF174" t="str">
        <f>HYPERLINK("http://dx.doi.org/10.1111/j.1469-7998.1996.tb05935.x","http://dx.doi.org/10.1111/j.1469-7998.1996.tb05935.x")</f>
        <v>http://dx.doi.org/10.1111/j.1469-7998.1996.tb05935.x</v>
      </c>
      <c r="BG174" t="s">
        <v>74</v>
      </c>
      <c r="BH174" t="s">
        <v>74</v>
      </c>
      <c r="BI174">
        <v>11</v>
      </c>
      <c r="BJ174" t="s">
        <v>176</v>
      </c>
      <c r="BK174" t="s">
        <v>93</v>
      </c>
      <c r="BL174" t="s">
        <v>176</v>
      </c>
      <c r="BM174" t="s">
        <v>2330</v>
      </c>
      <c r="BN174" t="s">
        <v>74</v>
      </c>
      <c r="BO174" t="s">
        <v>74</v>
      </c>
      <c r="BP174" t="s">
        <v>74</v>
      </c>
      <c r="BQ174" t="s">
        <v>74</v>
      </c>
      <c r="BR174" t="s">
        <v>96</v>
      </c>
      <c r="BS174" t="s">
        <v>2331</v>
      </c>
      <c r="BT174" t="str">
        <f>HYPERLINK("https%3A%2F%2Fwww.webofscience.com%2Fwos%2Fwoscc%2Ffull-record%2FWOS:A1996UY83900003","View Full Record in Web of Science")</f>
        <v>View Full Record in Web of Science</v>
      </c>
    </row>
    <row r="175" spans="1:72" x14ac:dyDescent="0.15">
      <c r="A175" t="s">
        <v>72</v>
      </c>
      <c r="B175" t="s">
        <v>2332</v>
      </c>
      <c r="C175" t="s">
        <v>74</v>
      </c>
      <c r="D175" t="s">
        <v>74</v>
      </c>
      <c r="E175" t="s">
        <v>74</v>
      </c>
      <c r="F175" t="s">
        <v>2332</v>
      </c>
      <c r="G175" t="s">
        <v>74</v>
      </c>
      <c r="H175" t="s">
        <v>74</v>
      </c>
      <c r="I175" t="s">
        <v>2333</v>
      </c>
      <c r="J175" t="s">
        <v>2334</v>
      </c>
      <c r="K175" t="s">
        <v>74</v>
      </c>
      <c r="L175" t="s">
        <v>74</v>
      </c>
      <c r="M175" t="s">
        <v>77</v>
      </c>
      <c r="N175" t="s">
        <v>78</v>
      </c>
      <c r="O175" t="s">
        <v>74</v>
      </c>
      <c r="P175" t="s">
        <v>74</v>
      </c>
      <c r="Q175" t="s">
        <v>74</v>
      </c>
      <c r="R175" t="s">
        <v>74</v>
      </c>
      <c r="S175" t="s">
        <v>74</v>
      </c>
      <c r="T175" t="s">
        <v>74</v>
      </c>
      <c r="U175" t="s">
        <v>2335</v>
      </c>
      <c r="V175" t="s">
        <v>2336</v>
      </c>
      <c r="W175" t="s">
        <v>74</v>
      </c>
      <c r="X175" t="s">
        <v>74</v>
      </c>
      <c r="Y175" t="s">
        <v>2337</v>
      </c>
      <c r="Z175" t="s">
        <v>74</v>
      </c>
      <c r="AA175" t="s">
        <v>74</v>
      </c>
      <c r="AB175" t="s">
        <v>74</v>
      </c>
      <c r="AC175" t="s">
        <v>74</v>
      </c>
      <c r="AD175" t="s">
        <v>74</v>
      </c>
      <c r="AE175" t="s">
        <v>74</v>
      </c>
      <c r="AF175" t="s">
        <v>74</v>
      </c>
      <c r="AG175">
        <v>25</v>
      </c>
      <c r="AH175">
        <v>27</v>
      </c>
      <c r="AI175">
        <v>29</v>
      </c>
      <c r="AJ175">
        <v>0</v>
      </c>
      <c r="AK175">
        <v>7</v>
      </c>
      <c r="AL175" t="s">
        <v>2338</v>
      </c>
      <c r="AM175" t="s">
        <v>436</v>
      </c>
      <c r="AN175" t="s">
        <v>2339</v>
      </c>
      <c r="AO175" t="s">
        <v>2340</v>
      </c>
      <c r="AP175" t="s">
        <v>74</v>
      </c>
      <c r="AQ175" t="s">
        <v>74</v>
      </c>
      <c r="AR175" t="s">
        <v>2334</v>
      </c>
      <c r="AS175" t="s">
        <v>2341</v>
      </c>
      <c r="AT175" t="s">
        <v>2037</v>
      </c>
      <c r="AU175">
        <v>1996</v>
      </c>
      <c r="AV175">
        <v>28</v>
      </c>
      <c r="AW175" t="s">
        <v>74</v>
      </c>
      <c r="AX175">
        <v>4</v>
      </c>
      <c r="AY175" t="s">
        <v>74</v>
      </c>
      <c r="AZ175" t="s">
        <v>74</v>
      </c>
      <c r="BA175" t="s">
        <v>74</v>
      </c>
      <c r="BB175">
        <v>347</v>
      </c>
      <c r="BC175">
        <v>354</v>
      </c>
      <c r="BD175" t="s">
        <v>74</v>
      </c>
      <c r="BE175" t="s">
        <v>74</v>
      </c>
      <c r="BF175" t="s">
        <v>74</v>
      </c>
      <c r="BG175" t="s">
        <v>74</v>
      </c>
      <c r="BH175" t="s">
        <v>74</v>
      </c>
      <c r="BI175">
        <v>8</v>
      </c>
      <c r="BJ175" t="s">
        <v>2342</v>
      </c>
      <c r="BK175" t="s">
        <v>93</v>
      </c>
      <c r="BL175" t="s">
        <v>2342</v>
      </c>
      <c r="BM175" t="s">
        <v>2343</v>
      </c>
      <c r="BN175" t="s">
        <v>74</v>
      </c>
      <c r="BO175" t="s">
        <v>74</v>
      </c>
      <c r="BP175" t="s">
        <v>74</v>
      </c>
      <c r="BQ175" t="s">
        <v>74</v>
      </c>
      <c r="BR175" t="s">
        <v>96</v>
      </c>
      <c r="BS175" t="s">
        <v>2344</v>
      </c>
      <c r="BT175" t="str">
        <f>HYPERLINK("https%3A%2F%2Fwww.webofscience.com%2Fwos%2Fwoscc%2Ffull-record%2FWOS:A1996UZ27400006","View Full Record in Web of Science")</f>
        <v>View Full Record in Web of Science</v>
      </c>
    </row>
    <row r="176" spans="1:72" x14ac:dyDescent="0.15">
      <c r="A176" t="s">
        <v>72</v>
      </c>
      <c r="B176" t="s">
        <v>2345</v>
      </c>
      <c r="C176" t="s">
        <v>74</v>
      </c>
      <c r="D176" t="s">
        <v>74</v>
      </c>
      <c r="E176" t="s">
        <v>74</v>
      </c>
      <c r="F176" t="s">
        <v>2345</v>
      </c>
      <c r="G176" t="s">
        <v>74</v>
      </c>
      <c r="H176" t="s">
        <v>74</v>
      </c>
      <c r="I176" t="s">
        <v>2346</v>
      </c>
      <c r="J176" t="s">
        <v>705</v>
      </c>
      <c r="K176" t="s">
        <v>74</v>
      </c>
      <c r="L176" t="s">
        <v>74</v>
      </c>
      <c r="M176" t="s">
        <v>77</v>
      </c>
      <c r="N176" t="s">
        <v>472</v>
      </c>
      <c r="O176" t="s">
        <v>2347</v>
      </c>
      <c r="P176" t="s">
        <v>2348</v>
      </c>
      <c r="Q176" t="s">
        <v>2349</v>
      </c>
      <c r="R176" t="s">
        <v>74</v>
      </c>
      <c r="S176" t="s">
        <v>74</v>
      </c>
      <c r="T176" t="s">
        <v>74</v>
      </c>
      <c r="U176" t="s">
        <v>2350</v>
      </c>
      <c r="V176" t="s">
        <v>2351</v>
      </c>
      <c r="W176" t="s">
        <v>2352</v>
      </c>
      <c r="X176" t="s">
        <v>2353</v>
      </c>
      <c r="Y176" t="s">
        <v>2354</v>
      </c>
      <c r="Z176" t="s">
        <v>74</v>
      </c>
      <c r="AA176" t="s">
        <v>74</v>
      </c>
      <c r="AB176" t="s">
        <v>2355</v>
      </c>
      <c r="AC176" t="s">
        <v>74</v>
      </c>
      <c r="AD176" t="s">
        <v>74</v>
      </c>
      <c r="AE176" t="s">
        <v>74</v>
      </c>
      <c r="AF176" t="s">
        <v>74</v>
      </c>
      <c r="AG176">
        <v>36</v>
      </c>
      <c r="AH176">
        <v>46</v>
      </c>
      <c r="AI176">
        <v>55</v>
      </c>
      <c r="AJ176">
        <v>0</v>
      </c>
      <c r="AK176">
        <v>10</v>
      </c>
      <c r="AL176" t="s">
        <v>2356</v>
      </c>
      <c r="AM176" t="s">
        <v>570</v>
      </c>
      <c r="AN176" t="s">
        <v>2357</v>
      </c>
      <c r="AO176" t="s">
        <v>712</v>
      </c>
      <c r="AP176" t="s">
        <v>74</v>
      </c>
      <c r="AQ176" t="s">
        <v>74</v>
      </c>
      <c r="AR176" t="s">
        <v>713</v>
      </c>
      <c r="AS176" t="s">
        <v>714</v>
      </c>
      <c r="AT176" t="s">
        <v>2037</v>
      </c>
      <c r="AU176">
        <v>1996</v>
      </c>
      <c r="AV176">
        <v>41</v>
      </c>
      <c r="AW176">
        <v>5</v>
      </c>
      <c r="AX176" t="s">
        <v>74</v>
      </c>
      <c r="AY176" t="s">
        <v>74</v>
      </c>
      <c r="AZ176" t="s">
        <v>74</v>
      </c>
      <c r="BA176" t="s">
        <v>74</v>
      </c>
      <c r="BB176">
        <v>839</v>
      </c>
      <c r="BC176">
        <v>848</v>
      </c>
      <c r="BD176" t="s">
        <v>74</v>
      </c>
      <c r="BE176" t="s">
        <v>2358</v>
      </c>
      <c r="BF176" t="str">
        <f>HYPERLINK("http://dx.doi.org/10.4319/lo.1996.41.5.0839","http://dx.doi.org/10.4319/lo.1996.41.5.0839")</f>
        <v>http://dx.doi.org/10.4319/lo.1996.41.5.0839</v>
      </c>
      <c r="BG176" t="s">
        <v>74</v>
      </c>
      <c r="BH176" t="s">
        <v>74</v>
      </c>
      <c r="BI176">
        <v>10</v>
      </c>
      <c r="BJ176" t="s">
        <v>716</v>
      </c>
      <c r="BK176" t="s">
        <v>492</v>
      </c>
      <c r="BL176" t="s">
        <v>686</v>
      </c>
      <c r="BM176" t="s">
        <v>2359</v>
      </c>
      <c r="BN176" t="s">
        <v>74</v>
      </c>
      <c r="BO176" t="s">
        <v>1334</v>
      </c>
      <c r="BP176" t="s">
        <v>74</v>
      </c>
      <c r="BQ176" t="s">
        <v>74</v>
      </c>
      <c r="BR176" t="s">
        <v>96</v>
      </c>
      <c r="BS176" t="s">
        <v>2360</v>
      </c>
      <c r="BT176" t="str">
        <f>HYPERLINK("https%3A%2F%2Fwww.webofscience.com%2Fwos%2Fwoscc%2Ffull-record%2FWOS:A1996VN45800005","View Full Record in Web of Science")</f>
        <v>View Full Record in Web of Science</v>
      </c>
    </row>
    <row r="177" spans="1:72" x14ac:dyDescent="0.15">
      <c r="A177" t="s">
        <v>72</v>
      </c>
      <c r="B177" t="s">
        <v>2361</v>
      </c>
      <c r="C177" t="s">
        <v>74</v>
      </c>
      <c r="D177" t="s">
        <v>74</v>
      </c>
      <c r="E177" t="s">
        <v>74</v>
      </c>
      <c r="F177" t="s">
        <v>2361</v>
      </c>
      <c r="G177" t="s">
        <v>74</v>
      </c>
      <c r="H177" t="s">
        <v>74</v>
      </c>
      <c r="I177" t="s">
        <v>2362</v>
      </c>
      <c r="J177" t="s">
        <v>705</v>
      </c>
      <c r="K177" t="s">
        <v>74</v>
      </c>
      <c r="L177" t="s">
        <v>74</v>
      </c>
      <c r="M177" t="s">
        <v>77</v>
      </c>
      <c r="N177" t="s">
        <v>472</v>
      </c>
      <c r="O177" t="s">
        <v>2347</v>
      </c>
      <c r="P177" t="s">
        <v>2348</v>
      </c>
      <c r="Q177" t="s">
        <v>2349</v>
      </c>
      <c r="R177" t="s">
        <v>74</v>
      </c>
      <c r="S177" t="s">
        <v>74</v>
      </c>
      <c r="T177" t="s">
        <v>74</v>
      </c>
      <c r="U177" t="s">
        <v>2363</v>
      </c>
      <c r="V177" t="s">
        <v>2364</v>
      </c>
      <c r="W177" t="s">
        <v>2365</v>
      </c>
      <c r="X177" t="s">
        <v>1664</v>
      </c>
      <c r="Y177" t="s">
        <v>2366</v>
      </c>
      <c r="Z177" t="s">
        <v>74</v>
      </c>
      <c r="AA177" t="s">
        <v>74</v>
      </c>
      <c r="AB177" t="s">
        <v>2367</v>
      </c>
      <c r="AC177" t="s">
        <v>74</v>
      </c>
      <c r="AD177" t="s">
        <v>74</v>
      </c>
      <c r="AE177" t="s">
        <v>74</v>
      </c>
      <c r="AF177" t="s">
        <v>74</v>
      </c>
      <c r="AG177">
        <v>43</v>
      </c>
      <c r="AH177">
        <v>32</v>
      </c>
      <c r="AI177">
        <v>37</v>
      </c>
      <c r="AJ177">
        <v>0</v>
      </c>
      <c r="AK177">
        <v>7</v>
      </c>
      <c r="AL177" t="s">
        <v>2356</v>
      </c>
      <c r="AM177" t="s">
        <v>570</v>
      </c>
      <c r="AN177" t="s">
        <v>2357</v>
      </c>
      <c r="AO177" t="s">
        <v>712</v>
      </c>
      <c r="AP177" t="s">
        <v>74</v>
      </c>
      <c r="AQ177" t="s">
        <v>74</v>
      </c>
      <c r="AR177" t="s">
        <v>713</v>
      </c>
      <c r="AS177" t="s">
        <v>714</v>
      </c>
      <c r="AT177" t="s">
        <v>2037</v>
      </c>
      <c r="AU177">
        <v>1996</v>
      </c>
      <c r="AV177">
        <v>41</v>
      </c>
      <c r="AW177">
        <v>5</v>
      </c>
      <c r="AX177" t="s">
        <v>74</v>
      </c>
      <c r="AY177" t="s">
        <v>74</v>
      </c>
      <c r="AZ177" t="s">
        <v>74</v>
      </c>
      <c r="BA177" t="s">
        <v>74</v>
      </c>
      <c r="BB177">
        <v>966</v>
      </c>
      <c r="BC177">
        <v>976</v>
      </c>
      <c r="BD177" t="s">
        <v>74</v>
      </c>
      <c r="BE177" t="s">
        <v>2368</v>
      </c>
      <c r="BF177" t="str">
        <f>HYPERLINK("http://dx.doi.org/10.4319/lo.1996.41.5.0966","http://dx.doi.org/10.4319/lo.1996.41.5.0966")</f>
        <v>http://dx.doi.org/10.4319/lo.1996.41.5.0966</v>
      </c>
      <c r="BG177" t="s">
        <v>74</v>
      </c>
      <c r="BH177" t="s">
        <v>74</v>
      </c>
      <c r="BI177">
        <v>11</v>
      </c>
      <c r="BJ177" t="s">
        <v>716</v>
      </c>
      <c r="BK177" t="s">
        <v>492</v>
      </c>
      <c r="BL177" t="s">
        <v>686</v>
      </c>
      <c r="BM177" t="s">
        <v>2359</v>
      </c>
      <c r="BN177" t="s">
        <v>74</v>
      </c>
      <c r="BO177" t="s">
        <v>161</v>
      </c>
      <c r="BP177" t="s">
        <v>74</v>
      </c>
      <c r="BQ177" t="s">
        <v>74</v>
      </c>
      <c r="BR177" t="s">
        <v>96</v>
      </c>
      <c r="BS177" t="s">
        <v>2369</v>
      </c>
      <c r="BT177" t="str">
        <f>HYPERLINK("https%3A%2F%2Fwww.webofscience.com%2Fwos%2Fwoscc%2Ffull-record%2FWOS:A1996VN45800019","View Full Record in Web of Science")</f>
        <v>View Full Record in Web of Science</v>
      </c>
    </row>
    <row r="178" spans="1:72" x14ac:dyDescent="0.15">
      <c r="A178" t="s">
        <v>72</v>
      </c>
      <c r="B178" t="s">
        <v>2370</v>
      </c>
      <c r="C178" t="s">
        <v>74</v>
      </c>
      <c r="D178" t="s">
        <v>74</v>
      </c>
      <c r="E178" t="s">
        <v>74</v>
      </c>
      <c r="F178" t="s">
        <v>2370</v>
      </c>
      <c r="G178" t="s">
        <v>74</v>
      </c>
      <c r="H178" t="s">
        <v>74</v>
      </c>
      <c r="I178" t="s">
        <v>2371</v>
      </c>
      <c r="J178" t="s">
        <v>730</v>
      </c>
      <c r="K178" t="s">
        <v>74</v>
      </c>
      <c r="L178" t="s">
        <v>74</v>
      </c>
      <c r="M178" t="s">
        <v>77</v>
      </c>
      <c r="N178" t="s">
        <v>78</v>
      </c>
      <c r="O178" t="s">
        <v>74</v>
      </c>
      <c r="P178" t="s">
        <v>74</v>
      </c>
      <c r="Q178" t="s">
        <v>74</v>
      </c>
      <c r="R178" t="s">
        <v>74</v>
      </c>
      <c r="S178" t="s">
        <v>74</v>
      </c>
      <c r="T178" t="s">
        <v>74</v>
      </c>
      <c r="U178" t="s">
        <v>2372</v>
      </c>
      <c r="V178" t="s">
        <v>2373</v>
      </c>
      <c r="W178" t="s">
        <v>74</v>
      </c>
      <c r="X178" t="s">
        <v>74</v>
      </c>
      <c r="Y178" t="s">
        <v>2374</v>
      </c>
      <c r="Z178" t="s">
        <v>74</v>
      </c>
      <c r="AA178" t="s">
        <v>74</v>
      </c>
      <c r="AB178" t="s">
        <v>74</v>
      </c>
      <c r="AC178" t="s">
        <v>74</v>
      </c>
      <c r="AD178" t="s">
        <v>74</v>
      </c>
      <c r="AE178" t="s">
        <v>74</v>
      </c>
      <c r="AF178" t="s">
        <v>74</v>
      </c>
      <c r="AG178">
        <v>45</v>
      </c>
      <c r="AH178">
        <v>26</v>
      </c>
      <c r="AI178">
        <v>27</v>
      </c>
      <c r="AJ178">
        <v>0</v>
      </c>
      <c r="AK178">
        <v>9</v>
      </c>
      <c r="AL178" t="s">
        <v>185</v>
      </c>
      <c r="AM178" t="s">
        <v>186</v>
      </c>
      <c r="AN178" t="s">
        <v>187</v>
      </c>
      <c r="AO178" t="s">
        <v>736</v>
      </c>
      <c r="AP178" t="s">
        <v>74</v>
      </c>
      <c r="AQ178" t="s">
        <v>74</v>
      </c>
      <c r="AR178" t="s">
        <v>737</v>
      </c>
      <c r="AS178" t="s">
        <v>738</v>
      </c>
      <c r="AT178" t="s">
        <v>2037</v>
      </c>
      <c r="AU178">
        <v>1996</v>
      </c>
      <c r="AV178">
        <v>126</v>
      </c>
      <c r="AW178">
        <v>1</v>
      </c>
      <c r="AX178" t="s">
        <v>74</v>
      </c>
      <c r="AY178" t="s">
        <v>74</v>
      </c>
      <c r="AZ178" t="s">
        <v>74</v>
      </c>
      <c r="BA178" t="s">
        <v>74</v>
      </c>
      <c r="BB178">
        <v>125</v>
      </c>
      <c r="BC178">
        <v>132</v>
      </c>
      <c r="BD178" t="s">
        <v>74</v>
      </c>
      <c r="BE178" t="s">
        <v>2375</v>
      </c>
      <c r="BF178" t="str">
        <f>HYPERLINK("http://dx.doi.org/10.1007/BF00571384","http://dx.doi.org/10.1007/BF00571384")</f>
        <v>http://dx.doi.org/10.1007/BF00571384</v>
      </c>
      <c r="BG178" t="s">
        <v>74</v>
      </c>
      <c r="BH178" t="s">
        <v>74</v>
      </c>
      <c r="BI178">
        <v>8</v>
      </c>
      <c r="BJ178" t="s">
        <v>740</v>
      </c>
      <c r="BK178" t="s">
        <v>93</v>
      </c>
      <c r="BL178" t="s">
        <v>740</v>
      </c>
      <c r="BM178" t="s">
        <v>2376</v>
      </c>
      <c r="BN178" t="s">
        <v>74</v>
      </c>
      <c r="BO178" t="s">
        <v>74</v>
      </c>
      <c r="BP178" t="s">
        <v>74</v>
      </c>
      <c r="BQ178" t="s">
        <v>74</v>
      </c>
      <c r="BR178" t="s">
        <v>96</v>
      </c>
      <c r="BS178" t="s">
        <v>2377</v>
      </c>
      <c r="BT178" t="str">
        <f>HYPERLINK("https%3A%2F%2Fwww.webofscience.com%2Fwos%2Fwoscc%2Ffull-record%2FWOS:A1996VA42100014","View Full Record in Web of Science")</f>
        <v>View Full Record in Web of Science</v>
      </c>
    </row>
    <row r="179" spans="1:72" x14ac:dyDescent="0.15">
      <c r="A179" t="s">
        <v>72</v>
      </c>
      <c r="B179" t="s">
        <v>2378</v>
      </c>
      <c r="C179" t="s">
        <v>74</v>
      </c>
      <c r="D179" t="s">
        <v>74</v>
      </c>
      <c r="E179" t="s">
        <v>74</v>
      </c>
      <c r="F179" t="s">
        <v>2378</v>
      </c>
      <c r="G179" t="s">
        <v>74</v>
      </c>
      <c r="H179" t="s">
        <v>74</v>
      </c>
      <c r="I179" t="s">
        <v>2379</v>
      </c>
      <c r="J179" t="s">
        <v>770</v>
      </c>
      <c r="K179" t="s">
        <v>74</v>
      </c>
      <c r="L179" t="s">
        <v>74</v>
      </c>
      <c r="M179" t="s">
        <v>77</v>
      </c>
      <c r="N179" t="s">
        <v>78</v>
      </c>
      <c r="O179" t="s">
        <v>74</v>
      </c>
      <c r="P179" t="s">
        <v>74</v>
      </c>
      <c r="Q179" t="s">
        <v>74</v>
      </c>
      <c r="R179" t="s">
        <v>74</v>
      </c>
      <c r="S179" t="s">
        <v>74</v>
      </c>
      <c r="T179" t="s">
        <v>2380</v>
      </c>
      <c r="U179" t="s">
        <v>2381</v>
      </c>
      <c r="V179" t="s">
        <v>2382</v>
      </c>
      <c r="W179" t="s">
        <v>74</v>
      </c>
      <c r="X179" t="s">
        <v>74</v>
      </c>
      <c r="Y179" t="s">
        <v>2383</v>
      </c>
      <c r="Z179" t="s">
        <v>74</v>
      </c>
      <c r="AA179" t="s">
        <v>2384</v>
      </c>
      <c r="AB179" t="s">
        <v>2385</v>
      </c>
      <c r="AC179" t="s">
        <v>74</v>
      </c>
      <c r="AD179" t="s">
        <v>74</v>
      </c>
      <c r="AE179" t="s">
        <v>74</v>
      </c>
      <c r="AF179" t="s">
        <v>74</v>
      </c>
      <c r="AG179">
        <v>62</v>
      </c>
      <c r="AH179">
        <v>54</v>
      </c>
      <c r="AI179">
        <v>57</v>
      </c>
      <c r="AJ179">
        <v>1</v>
      </c>
      <c r="AK179">
        <v>13</v>
      </c>
      <c r="AL179" t="s">
        <v>775</v>
      </c>
      <c r="AM179" t="s">
        <v>776</v>
      </c>
      <c r="AN179" t="s">
        <v>777</v>
      </c>
      <c r="AO179" t="s">
        <v>778</v>
      </c>
      <c r="AP179" t="s">
        <v>74</v>
      </c>
      <c r="AQ179" t="s">
        <v>74</v>
      </c>
      <c r="AR179" t="s">
        <v>779</v>
      </c>
      <c r="AS179" t="s">
        <v>780</v>
      </c>
      <c r="AT179" t="s">
        <v>2037</v>
      </c>
      <c r="AU179">
        <v>1996</v>
      </c>
      <c r="AV179">
        <v>138</v>
      </c>
      <c r="AW179" t="s">
        <v>781</v>
      </c>
      <c r="AX179" t="s">
        <v>74</v>
      </c>
      <c r="AY179" t="s">
        <v>74</v>
      </c>
      <c r="AZ179" t="s">
        <v>74</v>
      </c>
      <c r="BA179" t="s">
        <v>74</v>
      </c>
      <c r="BB179">
        <v>51</v>
      </c>
      <c r="BC179">
        <v>61</v>
      </c>
      <c r="BD179" t="s">
        <v>74</v>
      </c>
      <c r="BE179" t="s">
        <v>2386</v>
      </c>
      <c r="BF179" t="str">
        <f>HYPERLINK("http://dx.doi.org/10.3354/meps138051","http://dx.doi.org/10.3354/meps138051")</f>
        <v>http://dx.doi.org/10.3354/meps138051</v>
      </c>
      <c r="BG179" t="s">
        <v>74</v>
      </c>
      <c r="BH179" t="s">
        <v>74</v>
      </c>
      <c r="BI179">
        <v>11</v>
      </c>
      <c r="BJ179" t="s">
        <v>783</v>
      </c>
      <c r="BK179" t="s">
        <v>93</v>
      </c>
      <c r="BL179" t="s">
        <v>784</v>
      </c>
      <c r="BM179" t="s">
        <v>2387</v>
      </c>
      <c r="BN179" t="s">
        <v>74</v>
      </c>
      <c r="BO179" t="s">
        <v>161</v>
      </c>
      <c r="BP179" t="s">
        <v>74</v>
      </c>
      <c r="BQ179" t="s">
        <v>74</v>
      </c>
      <c r="BR179" t="s">
        <v>96</v>
      </c>
      <c r="BS179" t="s">
        <v>2388</v>
      </c>
      <c r="BT179" t="str">
        <f>HYPERLINK("https%3A%2F%2Fwww.webofscience.com%2Fwos%2Fwoscc%2Ffull-record%2FWOS:A1996VC14700006","View Full Record in Web of Science")</f>
        <v>View Full Record in Web of Science</v>
      </c>
    </row>
    <row r="180" spans="1:72" x14ac:dyDescent="0.15">
      <c r="A180" t="s">
        <v>72</v>
      </c>
      <c r="B180" t="s">
        <v>2389</v>
      </c>
      <c r="C180" t="s">
        <v>74</v>
      </c>
      <c r="D180" t="s">
        <v>74</v>
      </c>
      <c r="E180" t="s">
        <v>74</v>
      </c>
      <c r="F180" t="s">
        <v>2389</v>
      </c>
      <c r="G180" t="s">
        <v>74</v>
      </c>
      <c r="H180" t="s">
        <v>74</v>
      </c>
      <c r="I180" t="s">
        <v>2390</v>
      </c>
      <c r="J180" t="s">
        <v>770</v>
      </c>
      <c r="K180" t="s">
        <v>74</v>
      </c>
      <c r="L180" t="s">
        <v>74</v>
      </c>
      <c r="M180" t="s">
        <v>77</v>
      </c>
      <c r="N180" t="s">
        <v>78</v>
      </c>
      <c r="O180" t="s">
        <v>74</v>
      </c>
      <c r="P180" t="s">
        <v>74</v>
      </c>
      <c r="Q180" t="s">
        <v>74</v>
      </c>
      <c r="R180" t="s">
        <v>74</v>
      </c>
      <c r="S180" t="s">
        <v>74</v>
      </c>
      <c r="T180" t="s">
        <v>2391</v>
      </c>
      <c r="U180" t="s">
        <v>2392</v>
      </c>
      <c r="V180" t="s">
        <v>2393</v>
      </c>
      <c r="W180" t="s">
        <v>2394</v>
      </c>
      <c r="X180" t="s">
        <v>2395</v>
      </c>
      <c r="Y180" t="s">
        <v>2396</v>
      </c>
      <c r="Z180" t="s">
        <v>74</v>
      </c>
      <c r="AA180" t="s">
        <v>2397</v>
      </c>
      <c r="AB180" t="s">
        <v>74</v>
      </c>
      <c r="AC180" t="s">
        <v>74</v>
      </c>
      <c r="AD180" t="s">
        <v>74</v>
      </c>
      <c r="AE180" t="s">
        <v>74</v>
      </c>
      <c r="AF180" t="s">
        <v>74</v>
      </c>
      <c r="AG180">
        <v>32</v>
      </c>
      <c r="AH180">
        <v>61</v>
      </c>
      <c r="AI180">
        <v>68</v>
      </c>
      <c r="AJ180">
        <v>0</v>
      </c>
      <c r="AK180">
        <v>10</v>
      </c>
      <c r="AL180" t="s">
        <v>775</v>
      </c>
      <c r="AM180" t="s">
        <v>776</v>
      </c>
      <c r="AN180" t="s">
        <v>777</v>
      </c>
      <c r="AO180" t="s">
        <v>778</v>
      </c>
      <c r="AP180" t="s">
        <v>801</v>
      </c>
      <c r="AQ180" t="s">
        <v>74</v>
      </c>
      <c r="AR180" t="s">
        <v>779</v>
      </c>
      <c r="AS180" t="s">
        <v>780</v>
      </c>
      <c r="AT180" t="s">
        <v>2037</v>
      </c>
      <c r="AU180">
        <v>1996</v>
      </c>
      <c r="AV180">
        <v>138</v>
      </c>
      <c r="AW180" t="s">
        <v>781</v>
      </c>
      <c r="AX180" t="s">
        <v>74</v>
      </c>
      <c r="AY180" t="s">
        <v>74</v>
      </c>
      <c r="AZ180" t="s">
        <v>74</v>
      </c>
      <c r="BA180" t="s">
        <v>74</v>
      </c>
      <c r="BB180">
        <v>117</v>
      </c>
      <c r="BC180">
        <v>123</v>
      </c>
      <c r="BD180" t="s">
        <v>74</v>
      </c>
      <c r="BE180" t="s">
        <v>2398</v>
      </c>
      <c r="BF180" t="str">
        <f>HYPERLINK("http://dx.doi.org/10.3354/meps138117","http://dx.doi.org/10.3354/meps138117")</f>
        <v>http://dx.doi.org/10.3354/meps138117</v>
      </c>
      <c r="BG180" t="s">
        <v>74</v>
      </c>
      <c r="BH180" t="s">
        <v>74</v>
      </c>
      <c r="BI180">
        <v>7</v>
      </c>
      <c r="BJ180" t="s">
        <v>783</v>
      </c>
      <c r="BK180" t="s">
        <v>93</v>
      </c>
      <c r="BL180" t="s">
        <v>784</v>
      </c>
      <c r="BM180" t="s">
        <v>2387</v>
      </c>
      <c r="BN180" t="s">
        <v>74</v>
      </c>
      <c r="BO180" t="s">
        <v>161</v>
      </c>
      <c r="BP180" t="s">
        <v>74</v>
      </c>
      <c r="BQ180" t="s">
        <v>74</v>
      </c>
      <c r="BR180" t="s">
        <v>96</v>
      </c>
      <c r="BS180" t="s">
        <v>2399</v>
      </c>
      <c r="BT180" t="str">
        <f>HYPERLINK("https%3A%2F%2Fwww.webofscience.com%2Fwos%2Fwoscc%2Ffull-record%2FWOS:A1996VC14700012","View Full Record in Web of Science")</f>
        <v>View Full Record in Web of Science</v>
      </c>
    </row>
    <row r="181" spans="1:72" x14ac:dyDescent="0.15">
      <c r="A181" t="s">
        <v>72</v>
      </c>
      <c r="B181" t="s">
        <v>2400</v>
      </c>
      <c r="C181" t="s">
        <v>74</v>
      </c>
      <c r="D181" t="s">
        <v>74</v>
      </c>
      <c r="E181" t="s">
        <v>74</v>
      </c>
      <c r="F181" t="s">
        <v>2400</v>
      </c>
      <c r="G181" t="s">
        <v>74</v>
      </c>
      <c r="H181" t="s">
        <v>74</v>
      </c>
      <c r="I181" t="s">
        <v>2401</v>
      </c>
      <c r="J181" t="s">
        <v>2402</v>
      </c>
      <c r="K181" t="s">
        <v>74</v>
      </c>
      <c r="L181" t="s">
        <v>74</v>
      </c>
      <c r="M181" t="s">
        <v>77</v>
      </c>
      <c r="N181" t="s">
        <v>78</v>
      </c>
      <c r="O181" t="s">
        <v>74</v>
      </c>
      <c r="P181" t="s">
        <v>74</v>
      </c>
      <c r="Q181" t="s">
        <v>74</v>
      </c>
      <c r="R181" t="s">
        <v>74</v>
      </c>
      <c r="S181" t="s">
        <v>74</v>
      </c>
      <c r="T181" t="s">
        <v>74</v>
      </c>
      <c r="U181" t="s">
        <v>2403</v>
      </c>
      <c r="V181" t="s">
        <v>2404</v>
      </c>
      <c r="W181" t="s">
        <v>2405</v>
      </c>
      <c r="X181" t="s">
        <v>2406</v>
      </c>
      <c r="Y181" t="s">
        <v>2407</v>
      </c>
      <c r="Z181" t="s">
        <v>74</v>
      </c>
      <c r="AA181" t="s">
        <v>2408</v>
      </c>
      <c r="AB181" t="s">
        <v>2409</v>
      </c>
      <c r="AC181" t="s">
        <v>74</v>
      </c>
      <c r="AD181" t="s">
        <v>74</v>
      </c>
      <c r="AE181" t="s">
        <v>74</v>
      </c>
      <c r="AF181" t="s">
        <v>74</v>
      </c>
      <c r="AG181">
        <v>48</v>
      </c>
      <c r="AH181">
        <v>3</v>
      </c>
      <c r="AI181">
        <v>3</v>
      </c>
      <c r="AJ181">
        <v>0</v>
      </c>
      <c r="AK181">
        <v>1</v>
      </c>
      <c r="AL181" t="s">
        <v>261</v>
      </c>
      <c r="AM181" t="s">
        <v>262</v>
      </c>
      <c r="AN181" t="s">
        <v>263</v>
      </c>
      <c r="AO181" t="s">
        <v>2410</v>
      </c>
      <c r="AP181" t="s">
        <v>74</v>
      </c>
      <c r="AQ181" t="s">
        <v>74</v>
      </c>
      <c r="AR181" t="s">
        <v>2411</v>
      </c>
      <c r="AS181" t="s">
        <v>2412</v>
      </c>
      <c r="AT181" t="s">
        <v>2037</v>
      </c>
      <c r="AU181">
        <v>1996</v>
      </c>
      <c r="AV181">
        <v>133</v>
      </c>
      <c r="AW181" t="s">
        <v>684</v>
      </c>
      <c r="AX181" t="s">
        <v>74</v>
      </c>
      <c r="AY181" t="s">
        <v>74</v>
      </c>
      <c r="AZ181" t="s">
        <v>74</v>
      </c>
      <c r="BA181" t="s">
        <v>74</v>
      </c>
      <c r="BB181">
        <v>75</v>
      </c>
      <c r="BC181">
        <v>87</v>
      </c>
      <c r="BD181" t="s">
        <v>74</v>
      </c>
      <c r="BE181" t="s">
        <v>2413</v>
      </c>
      <c r="BF181" t="str">
        <f>HYPERLINK("http://dx.doi.org/10.1016/0025-3227(96)00013-8","http://dx.doi.org/10.1016/0025-3227(96)00013-8")</f>
        <v>http://dx.doi.org/10.1016/0025-3227(96)00013-8</v>
      </c>
      <c r="BG181" t="s">
        <v>74</v>
      </c>
      <c r="BH181" t="s">
        <v>74</v>
      </c>
      <c r="BI181">
        <v>13</v>
      </c>
      <c r="BJ181" t="s">
        <v>335</v>
      </c>
      <c r="BK181" t="s">
        <v>93</v>
      </c>
      <c r="BL181" t="s">
        <v>336</v>
      </c>
      <c r="BM181" t="s">
        <v>2414</v>
      </c>
      <c r="BN181" t="s">
        <v>74</v>
      </c>
      <c r="BO181" t="s">
        <v>74</v>
      </c>
      <c r="BP181" t="s">
        <v>74</v>
      </c>
      <c r="BQ181" t="s">
        <v>74</v>
      </c>
      <c r="BR181" t="s">
        <v>96</v>
      </c>
      <c r="BS181" t="s">
        <v>2415</v>
      </c>
      <c r="BT181" t="str">
        <f>HYPERLINK("https%3A%2F%2Fwww.webofscience.com%2Fwos%2Fwoscc%2Ffull-record%2FWOS:A1996UY01400005","View Full Record in Web of Science")</f>
        <v>View Full Record in Web of Science</v>
      </c>
    </row>
    <row r="182" spans="1:72" x14ac:dyDescent="0.15">
      <c r="A182" t="s">
        <v>72</v>
      </c>
      <c r="B182" t="s">
        <v>2416</v>
      </c>
      <c r="C182" t="s">
        <v>74</v>
      </c>
      <c r="D182" t="s">
        <v>74</v>
      </c>
      <c r="E182" t="s">
        <v>74</v>
      </c>
      <c r="F182" t="s">
        <v>2416</v>
      </c>
      <c r="G182" t="s">
        <v>74</v>
      </c>
      <c r="H182" t="s">
        <v>74</v>
      </c>
      <c r="I182" t="s">
        <v>2417</v>
      </c>
      <c r="J182" t="s">
        <v>2418</v>
      </c>
      <c r="K182" t="s">
        <v>74</v>
      </c>
      <c r="L182" t="s">
        <v>74</v>
      </c>
      <c r="M182" t="s">
        <v>77</v>
      </c>
      <c r="N182" t="s">
        <v>78</v>
      </c>
      <c r="O182" t="s">
        <v>74</v>
      </c>
      <c r="P182" t="s">
        <v>74</v>
      </c>
      <c r="Q182" t="s">
        <v>74</v>
      </c>
      <c r="R182" t="s">
        <v>74</v>
      </c>
      <c r="S182" t="s">
        <v>74</v>
      </c>
      <c r="T182" t="s">
        <v>74</v>
      </c>
      <c r="U182" t="s">
        <v>2419</v>
      </c>
      <c r="V182" t="s">
        <v>74</v>
      </c>
      <c r="W182" t="s">
        <v>2420</v>
      </c>
      <c r="X182" t="s">
        <v>2421</v>
      </c>
      <c r="Y182" t="s">
        <v>74</v>
      </c>
      <c r="Z182" t="s">
        <v>74</v>
      </c>
      <c r="AA182" t="s">
        <v>74</v>
      </c>
      <c r="AB182" t="s">
        <v>74</v>
      </c>
      <c r="AC182" t="s">
        <v>74</v>
      </c>
      <c r="AD182" t="s">
        <v>74</v>
      </c>
      <c r="AE182" t="s">
        <v>74</v>
      </c>
      <c r="AF182" t="s">
        <v>74</v>
      </c>
      <c r="AG182">
        <v>14</v>
      </c>
      <c r="AH182">
        <v>60</v>
      </c>
      <c r="AI182">
        <v>72</v>
      </c>
      <c r="AJ182">
        <v>0</v>
      </c>
      <c r="AK182">
        <v>11</v>
      </c>
      <c r="AL182" t="s">
        <v>2422</v>
      </c>
      <c r="AM182" t="s">
        <v>570</v>
      </c>
      <c r="AN182" t="s">
        <v>2423</v>
      </c>
      <c r="AO182" t="s">
        <v>2424</v>
      </c>
      <c r="AP182" t="s">
        <v>74</v>
      </c>
      <c r="AQ182" t="s">
        <v>74</v>
      </c>
      <c r="AR182" t="s">
        <v>2425</v>
      </c>
      <c r="AS182" t="s">
        <v>2426</v>
      </c>
      <c r="AT182" t="s">
        <v>2037</v>
      </c>
      <c r="AU182">
        <v>1996</v>
      </c>
      <c r="AV182">
        <v>12</v>
      </c>
      <c r="AW182">
        <v>3</v>
      </c>
      <c r="AX182" t="s">
        <v>74</v>
      </c>
      <c r="AY182" t="s">
        <v>74</v>
      </c>
      <c r="AZ182" t="s">
        <v>74</v>
      </c>
      <c r="BA182" t="s">
        <v>74</v>
      </c>
      <c r="BB182">
        <v>452</v>
      </c>
      <c r="BC182">
        <v>457</v>
      </c>
      <c r="BD182" t="s">
        <v>74</v>
      </c>
      <c r="BE182" t="s">
        <v>2427</v>
      </c>
      <c r="BF182" t="str">
        <f>HYPERLINK("http://dx.doi.org/10.1111/j.1748-7692.1996.tb00598.x","http://dx.doi.org/10.1111/j.1748-7692.1996.tb00598.x")</f>
        <v>http://dx.doi.org/10.1111/j.1748-7692.1996.tb00598.x</v>
      </c>
      <c r="BG182" t="s">
        <v>74</v>
      </c>
      <c r="BH182" t="s">
        <v>74</v>
      </c>
      <c r="BI182">
        <v>6</v>
      </c>
      <c r="BJ182" t="s">
        <v>1521</v>
      </c>
      <c r="BK182" t="s">
        <v>93</v>
      </c>
      <c r="BL182" t="s">
        <v>1521</v>
      </c>
      <c r="BM182" t="s">
        <v>2428</v>
      </c>
      <c r="BN182" t="s">
        <v>74</v>
      </c>
      <c r="BO182" t="s">
        <v>74</v>
      </c>
      <c r="BP182" t="s">
        <v>74</v>
      </c>
      <c r="BQ182" t="s">
        <v>74</v>
      </c>
      <c r="BR182" t="s">
        <v>96</v>
      </c>
      <c r="BS182" t="s">
        <v>2429</v>
      </c>
      <c r="BT182" t="str">
        <f>HYPERLINK("https%3A%2F%2Fwww.webofscience.com%2Fwos%2Fwoscc%2Ffull-record%2FWOS:A1996UZ74100011","View Full Record in Web of Science")</f>
        <v>View Full Record in Web of Science</v>
      </c>
    </row>
    <row r="183" spans="1:72" x14ac:dyDescent="0.15">
      <c r="A183" t="s">
        <v>72</v>
      </c>
      <c r="B183" t="s">
        <v>2430</v>
      </c>
      <c r="C183" t="s">
        <v>74</v>
      </c>
      <c r="D183" t="s">
        <v>74</v>
      </c>
      <c r="E183" t="s">
        <v>74</v>
      </c>
      <c r="F183" t="s">
        <v>2430</v>
      </c>
      <c r="G183" t="s">
        <v>74</v>
      </c>
      <c r="H183" t="s">
        <v>74</v>
      </c>
      <c r="I183" t="s">
        <v>2431</v>
      </c>
      <c r="J183" t="s">
        <v>2432</v>
      </c>
      <c r="K183" t="s">
        <v>74</v>
      </c>
      <c r="L183" t="s">
        <v>74</v>
      </c>
      <c r="M183" t="s">
        <v>77</v>
      </c>
      <c r="N183" t="s">
        <v>78</v>
      </c>
      <c r="O183" t="s">
        <v>74</v>
      </c>
      <c r="P183" t="s">
        <v>74</v>
      </c>
      <c r="Q183" t="s">
        <v>74</v>
      </c>
      <c r="R183" t="s">
        <v>74</v>
      </c>
      <c r="S183" t="s">
        <v>74</v>
      </c>
      <c r="T183" t="s">
        <v>74</v>
      </c>
      <c r="U183" t="s">
        <v>2433</v>
      </c>
      <c r="V183" t="s">
        <v>2434</v>
      </c>
      <c r="W183" t="s">
        <v>74</v>
      </c>
      <c r="X183" t="s">
        <v>74</v>
      </c>
      <c r="Y183" t="s">
        <v>2435</v>
      </c>
      <c r="Z183" t="s">
        <v>74</v>
      </c>
      <c r="AA183" t="s">
        <v>74</v>
      </c>
      <c r="AB183" t="s">
        <v>74</v>
      </c>
      <c r="AC183" t="s">
        <v>74</v>
      </c>
      <c r="AD183" t="s">
        <v>74</v>
      </c>
      <c r="AE183" t="s">
        <v>74</v>
      </c>
      <c r="AF183" t="s">
        <v>74</v>
      </c>
      <c r="AG183">
        <v>16</v>
      </c>
      <c r="AH183">
        <v>1</v>
      </c>
      <c r="AI183">
        <v>1</v>
      </c>
      <c r="AJ183">
        <v>0</v>
      </c>
      <c r="AK183">
        <v>0</v>
      </c>
      <c r="AL183" t="s">
        <v>2436</v>
      </c>
      <c r="AM183" t="s">
        <v>2437</v>
      </c>
      <c r="AN183" t="s">
        <v>2438</v>
      </c>
      <c r="AO183" t="s">
        <v>2439</v>
      </c>
      <c r="AP183" t="s">
        <v>74</v>
      </c>
      <c r="AQ183" t="s">
        <v>74</v>
      </c>
      <c r="AR183" t="s">
        <v>2440</v>
      </c>
      <c r="AS183" t="s">
        <v>2441</v>
      </c>
      <c r="AT183" t="s">
        <v>2111</v>
      </c>
      <c r="AU183">
        <v>1996</v>
      </c>
      <c r="AV183">
        <v>19</v>
      </c>
      <c r="AW183">
        <v>4</v>
      </c>
      <c r="AX183" t="s">
        <v>74</v>
      </c>
      <c r="AY183" t="s">
        <v>74</v>
      </c>
      <c r="AZ183" t="s">
        <v>74</v>
      </c>
      <c r="BA183" t="s">
        <v>74</v>
      </c>
      <c r="BB183">
        <v>487</v>
      </c>
      <c r="BC183">
        <v>504</v>
      </c>
      <c r="BD183" t="s">
        <v>74</v>
      </c>
      <c r="BE183" t="s">
        <v>2442</v>
      </c>
      <c r="BF183" t="str">
        <f>HYPERLINK("http://dx.doi.org/10.1007/BF02523765","http://dx.doi.org/10.1007/BF02523765")</f>
        <v>http://dx.doi.org/10.1007/BF02523765</v>
      </c>
      <c r="BG183" t="s">
        <v>74</v>
      </c>
      <c r="BH183" t="s">
        <v>74</v>
      </c>
      <c r="BI183">
        <v>18</v>
      </c>
      <c r="BJ183" t="s">
        <v>74</v>
      </c>
      <c r="BK183" t="s">
        <v>93</v>
      </c>
      <c r="BL183" t="s">
        <v>74</v>
      </c>
      <c r="BM183" t="s">
        <v>2443</v>
      </c>
      <c r="BN183" t="s">
        <v>74</v>
      </c>
      <c r="BO183" t="s">
        <v>74</v>
      </c>
      <c r="BP183" t="s">
        <v>74</v>
      </c>
      <c r="BQ183" t="s">
        <v>74</v>
      </c>
      <c r="BR183" t="s">
        <v>96</v>
      </c>
      <c r="BS183" t="s">
        <v>2444</v>
      </c>
      <c r="BT183" t="str">
        <f>HYPERLINK("https%3A%2F%2Fwww.webofscience.com%2Fwos%2Fwoscc%2Ffull-record%2FWOS:A1996VV37600003","View Full Record in Web of Science")</f>
        <v>View Full Record in Web of Science</v>
      </c>
    </row>
    <row r="184" spans="1:72" x14ac:dyDescent="0.15">
      <c r="A184" t="s">
        <v>72</v>
      </c>
      <c r="B184" t="s">
        <v>2445</v>
      </c>
      <c r="C184" t="s">
        <v>74</v>
      </c>
      <c r="D184" t="s">
        <v>74</v>
      </c>
      <c r="E184" t="s">
        <v>74</v>
      </c>
      <c r="F184" t="s">
        <v>2445</v>
      </c>
      <c r="G184" t="s">
        <v>74</v>
      </c>
      <c r="H184" t="s">
        <v>74</v>
      </c>
      <c r="I184" t="s">
        <v>2446</v>
      </c>
      <c r="J184" t="s">
        <v>2432</v>
      </c>
      <c r="K184" t="s">
        <v>74</v>
      </c>
      <c r="L184" t="s">
        <v>74</v>
      </c>
      <c r="M184" t="s">
        <v>77</v>
      </c>
      <c r="N184" t="s">
        <v>78</v>
      </c>
      <c r="O184" t="s">
        <v>74</v>
      </c>
      <c r="P184" t="s">
        <v>74</v>
      </c>
      <c r="Q184" t="s">
        <v>74</v>
      </c>
      <c r="R184" t="s">
        <v>74</v>
      </c>
      <c r="S184" t="s">
        <v>74</v>
      </c>
      <c r="T184" t="s">
        <v>74</v>
      </c>
      <c r="U184" t="s">
        <v>2447</v>
      </c>
      <c r="V184" t="s">
        <v>2448</v>
      </c>
      <c r="W184" t="s">
        <v>74</v>
      </c>
      <c r="X184" t="s">
        <v>74</v>
      </c>
      <c r="Y184" t="s">
        <v>2449</v>
      </c>
      <c r="Z184" t="s">
        <v>74</v>
      </c>
      <c r="AA184" t="s">
        <v>2450</v>
      </c>
      <c r="AB184" t="s">
        <v>2451</v>
      </c>
      <c r="AC184" t="s">
        <v>74</v>
      </c>
      <c r="AD184" t="s">
        <v>74</v>
      </c>
      <c r="AE184" t="s">
        <v>74</v>
      </c>
      <c r="AF184" t="s">
        <v>74</v>
      </c>
      <c r="AG184">
        <v>23</v>
      </c>
      <c r="AH184">
        <v>7</v>
      </c>
      <c r="AI184">
        <v>7</v>
      </c>
      <c r="AJ184">
        <v>0</v>
      </c>
      <c r="AK184">
        <v>0</v>
      </c>
      <c r="AL184" t="s">
        <v>2436</v>
      </c>
      <c r="AM184" t="s">
        <v>2437</v>
      </c>
      <c r="AN184" t="s">
        <v>2438</v>
      </c>
      <c r="AO184" t="s">
        <v>2439</v>
      </c>
      <c r="AP184" t="s">
        <v>74</v>
      </c>
      <c r="AQ184" t="s">
        <v>74</v>
      </c>
      <c r="AR184" t="s">
        <v>2440</v>
      </c>
      <c r="AS184" t="s">
        <v>2441</v>
      </c>
      <c r="AT184" t="s">
        <v>2111</v>
      </c>
      <c r="AU184">
        <v>1996</v>
      </c>
      <c r="AV184">
        <v>19</v>
      </c>
      <c r="AW184">
        <v>4</v>
      </c>
      <c r="AX184" t="s">
        <v>74</v>
      </c>
      <c r="AY184" t="s">
        <v>74</v>
      </c>
      <c r="AZ184" t="s">
        <v>74</v>
      </c>
      <c r="BA184" t="s">
        <v>74</v>
      </c>
      <c r="BB184">
        <v>517</v>
      </c>
      <c r="BC184">
        <v>525</v>
      </c>
      <c r="BD184" t="s">
        <v>74</v>
      </c>
      <c r="BE184" t="s">
        <v>2452</v>
      </c>
      <c r="BF184" t="str">
        <f>HYPERLINK("http://dx.doi.org/10.1007/BF02523767","http://dx.doi.org/10.1007/BF02523767")</f>
        <v>http://dx.doi.org/10.1007/BF02523767</v>
      </c>
      <c r="BG184" t="s">
        <v>74</v>
      </c>
      <c r="BH184" t="s">
        <v>74</v>
      </c>
      <c r="BI184">
        <v>9</v>
      </c>
      <c r="BJ184" t="s">
        <v>74</v>
      </c>
      <c r="BK184" t="s">
        <v>93</v>
      </c>
      <c r="BL184" t="s">
        <v>74</v>
      </c>
      <c r="BM184" t="s">
        <v>2443</v>
      </c>
      <c r="BN184" t="s">
        <v>74</v>
      </c>
      <c r="BO184" t="s">
        <v>74</v>
      </c>
      <c r="BP184" t="s">
        <v>74</v>
      </c>
      <c r="BQ184" t="s">
        <v>74</v>
      </c>
      <c r="BR184" t="s">
        <v>96</v>
      </c>
      <c r="BS184" t="s">
        <v>2453</v>
      </c>
      <c r="BT184" t="str">
        <f>HYPERLINK("https%3A%2F%2Fwww.webofscience.com%2Fwos%2Fwoscc%2Ffull-record%2FWOS:A1996VV37600005","View Full Record in Web of Science")</f>
        <v>View Full Record in Web of Science</v>
      </c>
    </row>
    <row r="185" spans="1:72" x14ac:dyDescent="0.15">
      <c r="A185" t="s">
        <v>72</v>
      </c>
      <c r="B185" t="s">
        <v>2454</v>
      </c>
      <c r="C185" t="s">
        <v>74</v>
      </c>
      <c r="D185" t="s">
        <v>74</v>
      </c>
      <c r="E185" t="s">
        <v>74</v>
      </c>
      <c r="F185" t="s">
        <v>2454</v>
      </c>
      <c r="G185" t="s">
        <v>74</v>
      </c>
      <c r="H185" t="s">
        <v>74</v>
      </c>
      <c r="I185" t="s">
        <v>2455</v>
      </c>
      <c r="J185" t="s">
        <v>2456</v>
      </c>
      <c r="K185" t="s">
        <v>74</v>
      </c>
      <c r="L185" t="s">
        <v>74</v>
      </c>
      <c r="M185" t="s">
        <v>77</v>
      </c>
      <c r="N185" t="s">
        <v>78</v>
      </c>
      <c r="O185" t="s">
        <v>74</v>
      </c>
      <c r="P185" t="s">
        <v>74</v>
      </c>
      <c r="Q185" t="s">
        <v>74</v>
      </c>
      <c r="R185" t="s">
        <v>74</v>
      </c>
      <c r="S185" t="s">
        <v>74</v>
      </c>
      <c r="T185" t="s">
        <v>2457</v>
      </c>
      <c r="U185" t="s">
        <v>2458</v>
      </c>
      <c r="V185" t="s">
        <v>2459</v>
      </c>
      <c r="W185" t="s">
        <v>774</v>
      </c>
      <c r="X185" t="s">
        <v>82</v>
      </c>
      <c r="Y185" t="s">
        <v>74</v>
      </c>
      <c r="Z185" t="s">
        <v>74</v>
      </c>
      <c r="AA185" t="s">
        <v>74</v>
      </c>
      <c r="AB185" t="s">
        <v>74</v>
      </c>
      <c r="AC185" t="s">
        <v>74</v>
      </c>
      <c r="AD185" t="s">
        <v>74</v>
      </c>
      <c r="AE185" t="s">
        <v>74</v>
      </c>
      <c r="AF185" t="s">
        <v>74</v>
      </c>
      <c r="AG185">
        <v>42</v>
      </c>
      <c r="AH185">
        <v>30</v>
      </c>
      <c r="AI185">
        <v>33</v>
      </c>
      <c r="AJ185">
        <v>0</v>
      </c>
      <c r="AK185">
        <v>17</v>
      </c>
      <c r="AL185" t="s">
        <v>116</v>
      </c>
      <c r="AM185" t="s">
        <v>186</v>
      </c>
      <c r="AN185" t="s">
        <v>378</v>
      </c>
      <c r="AO185" t="s">
        <v>2460</v>
      </c>
      <c r="AP185" t="s">
        <v>2461</v>
      </c>
      <c r="AQ185" t="s">
        <v>74</v>
      </c>
      <c r="AR185" t="s">
        <v>2456</v>
      </c>
      <c r="AS185" t="s">
        <v>2462</v>
      </c>
      <c r="AT185" t="s">
        <v>2037</v>
      </c>
      <c r="AU185">
        <v>1996</v>
      </c>
      <c r="AV185">
        <v>107</v>
      </c>
      <c r="AW185">
        <v>2</v>
      </c>
      <c r="AX185" t="s">
        <v>74</v>
      </c>
      <c r="AY185" t="s">
        <v>74</v>
      </c>
      <c r="AZ185" t="s">
        <v>74</v>
      </c>
      <c r="BA185" t="s">
        <v>74</v>
      </c>
      <c r="BB185">
        <v>141</v>
      </c>
      <c r="BC185">
        <v>150</v>
      </c>
      <c r="BD185" t="s">
        <v>74</v>
      </c>
      <c r="BE185" t="s">
        <v>2463</v>
      </c>
      <c r="BF185" t="str">
        <f>HYPERLINK("http://dx.doi.org/10.1007/BF00327897","http://dx.doi.org/10.1007/BF00327897")</f>
        <v>http://dx.doi.org/10.1007/BF00327897</v>
      </c>
      <c r="BG185" t="s">
        <v>74</v>
      </c>
      <c r="BH185" t="s">
        <v>74</v>
      </c>
      <c r="BI185">
        <v>10</v>
      </c>
      <c r="BJ185" t="s">
        <v>2464</v>
      </c>
      <c r="BK185" t="s">
        <v>93</v>
      </c>
      <c r="BL185" t="s">
        <v>1367</v>
      </c>
      <c r="BM185" t="s">
        <v>2465</v>
      </c>
      <c r="BN185">
        <v>28307299</v>
      </c>
      <c r="BO185" t="s">
        <v>74</v>
      </c>
      <c r="BP185" t="s">
        <v>74</v>
      </c>
      <c r="BQ185" t="s">
        <v>74</v>
      </c>
      <c r="BR185" t="s">
        <v>96</v>
      </c>
      <c r="BS185" t="s">
        <v>2466</v>
      </c>
      <c r="BT185" t="str">
        <f>HYPERLINK("https%3A%2F%2Fwww.webofscience.com%2Fwos%2Fwoscc%2Ffull-record%2FWOS:A1996VA14800001","View Full Record in Web of Science")</f>
        <v>View Full Record in Web of Science</v>
      </c>
    </row>
    <row r="186" spans="1:72" x14ac:dyDescent="0.15">
      <c r="A186" t="s">
        <v>72</v>
      </c>
      <c r="B186" t="s">
        <v>2467</v>
      </c>
      <c r="C186" t="s">
        <v>74</v>
      </c>
      <c r="D186" t="s">
        <v>74</v>
      </c>
      <c r="E186" t="s">
        <v>74</v>
      </c>
      <c r="F186" t="s">
        <v>2467</v>
      </c>
      <c r="G186" t="s">
        <v>74</v>
      </c>
      <c r="H186" t="s">
        <v>74</v>
      </c>
      <c r="I186" t="s">
        <v>2468</v>
      </c>
      <c r="J186" t="s">
        <v>864</v>
      </c>
      <c r="K186" t="s">
        <v>74</v>
      </c>
      <c r="L186" t="s">
        <v>74</v>
      </c>
      <c r="M186" t="s">
        <v>229</v>
      </c>
      <c r="N186" t="s">
        <v>78</v>
      </c>
      <c r="O186" t="s">
        <v>74</v>
      </c>
      <c r="P186" t="s">
        <v>74</v>
      </c>
      <c r="Q186" t="s">
        <v>74</v>
      </c>
      <c r="R186" t="s">
        <v>74</v>
      </c>
      <c r="S186" t="s">
        <v>74</v>
      </c>
      <c r="T186" t="s">
        <v>74</v>
      </c>
      <c r="U186" t="s">
        <v>74</v>
      </c>
      <c r="V186" t="s">
        <v>2469</v>
      </c>
      <c r="W186" t="s">
        <v>74</v>
      </c>
      <c r="X186" t="s">
        <v>74</v>
      </c>
      <c r="Y186" t="s">
        <v>2470</v>
      </c>
      <c r="Z186" t="s">
        <v>74</v>
      </c>
      <c r="AA186" t="s">
        <v>74</v>
      </c>
      <c r="AB186" t="s">
        <v>74</v>
      </c>
      <c r="AC186" t="s">
        <v>74</v>
      </c>
      <c r="AD186" t="s">
        <v>74</v>
      </c>
      <c r="AE186" t="s">
        <v>74</v>
      </c>
      <c r="AF186" t="s">
        <v>74</v>
      </c>
      <c r="AG186">
        <v>13</v>
      </c>
      <c r="AH186">
        <v>0</v>
      </c>
      <c r="AI186">
        <v>0</v>
      </c>
      <c r="AJ186">
        <v>0</v>
      </c>
      <c r="AK186">
        <v>0</v>
      </c>
      <c r="AL186" t="s">
        <v>231</v>
      </c>
      <c r="AM186" t="s">
        <v>232</v>
      </c>
      <c r="AN186" t="s">
        <v>233</v>
      </c>
      <c r="AO186" t="s">
        <v>867</v>
      </c>
      <c r="AP186" t="s">
        <v>74</v>
      </c>
      <c r="AQ186" t="s">
        <v>74</v>
      </c>
      <c r="AR186" t="s">
        <v>868</v>
      </c>
      <c r="AS186" t="s">
        <v>869</v>
      </c>
      <c r="AT186" t="s">
        <v>2111</v>
      </c>
      <c r="AU186">
        <v>1996</v>
      </c>
      <c r="AV186">
        <v>36</v>
      </c>
      <c r="AW186">
        <v>4</v>
      </c>
      <c r="AX186" t="s">
        <v>74</v>
      </c>
      <c r="AY186" t="s">
        <v>74</v>
      </c>
      <c r="AZ186" t="s">
        <v>74</v>
      </c>
      <c r="BA186" t="s">
        <v>74</v>
      </c>
      <c r="BB186">
        <v>498</v>
      </c>
      <c r="BC186">
        <v>511</v>
      </c>
      <c r="BD186" t="s">
        <v>74</v>
      </c>
      <c r="BE186" t="s">
        <v>74</v>
      </c>
      <c r="BF186" t="s">
        <v>74</v>
      </c>
      <c r="BG186" t="s">
        <v>74</v>
      </c>
      <c r="BH186" t="s">
        <v>74</v>
      </c>
      <c r="BI186">
        <v>14</v>
      </c>
      <c r="BJ186" t="s">
        <v>209</v>
      </c>
      <c r="BK186" t="s">
        <v>93</v>
      </c>
      <c r="BL186" t="s">
        <v>209</v>
      </c>
      <c r="BM186" t="s">
        <v>2471</v>
      </c>
      <c r="BN186" t="s">
        <v>74</v>
      </c>
      <c r="BO186" t="s">
        <v>74</v>
      </c>
      <c r="BP186" t="s">
        <v>74</v>
      </c>
      <c r="BQ186" t="s">
        <v>74</v>
      </c>
      <c r="BR186" t="s">
        <v>96</v>
      </c>
      <c r="BS186" t="s">
        <v>2472</v>
      </c>
      <c r="BT186" t="str">
        <f>HYPERLINK("https%3A%2F%2Fwww.webofscience.com%2Fwos%2Fwoscc%2Ffull-record%2FWOS:A1996VL52200003","View Full Record in Web of Science")</f>
        <v>View Full Record in Web of Science</v>
      </c>
    </row>
    <row r="187" spans="1:72" x14ac:dyDescent="0.15">
      <c r="A187" t="s">
        <v>72</v>
      </c>
      <c r="B187" t="s">
        <v>2473</v>
      </c>
      <c r="C187" t="s">
        <v>74</v>
      </c>
      <c r="D187" t="s">
        <v>74</v>
      </c>
      <c r="E187" t="s">
        <v>74</v>
      </c>
      <c r="F187" t="s">
        <v>2473</v>
      </c>
      <c r="G187" t="s">
        <v>74</v>
      </c>
      <c r="H187" t="s">
        <v>74</v>
      </c>
      <c r="I187" t="s">
        <v>2474</v>
      </c>
      <c r="J187" t="s">
        <v>864</v>
      </c>
      <c r="K187" t="s">
        <v>74</v>
      </c>
      <c r="L187" t="s">
        <v>74</v>
      </c>
      <c r="M187" t="s">
        <v>229</v>
      </c>
      <c r="N187" t="s">
        <v>78</v>
      </c>
      <c r="O187" t="s">
        <v>74</v>
      </c>
      <c r="P187" t="s">
        <v>74</v>
      </c>
      <c r="Q187" t="s">
        <v>74</v>
      </c>
      <c r="R187" t="s">
        <v>74</v>
      </c>
      <c r="S187" t="s">
        <v>74</v>
      </c>
      <c r="T187" t="s">
        <v>74</v>
      </c>
      <c r="U187" t="s">
        <v>2475</v>
      </c>
      <c r="V187" t="s">
        <v>2476</v>
      </c>
      <c r="W187" t="s">
        <v>2477</v>
      </c>
      <c r="X187" t="s">
        <v>2478</v>
      </c>
      <c r="Y187" t="s">
        <v>2479</v>
      </c>
      <c r="Z187" t="s">
        <v>74</v>
      </c>
      <c r="AA187" t="s">
        <v>2480</v>
      </c>
      <c r="AB187" t="s">
        <v>74</v>
      </c>
      <c r="AC187" t="s">
        <v>74</v>
      </c>
      <c r="AD187" t="s">
        <v>74</v>
      </c>
      <c r="AE187" t="s">
        <v>74</v>
      </c>
      <c r="AF187" t="s">
        <v>74</v>
      </c>
      <c r="AG187">
        <v>23</v>
      </c>
      <c r="AH187">
        <v>1</v>
      </c>
      <c r="AI187">
        <v>1</v>
      </c>
      <c r="AJ187">
        <v>0</v>
      </c>
      <c r="AK187">
        <v>3</v>
      </c>
      <c r="AL187" t="s">
        <v>231</v>
      </c>
      <c r="AM187" t="s">
        <v>232</v>
      </c>
      <c r="AN187" t="s">
        <v>233</v>
      </c>
      <c r="AO187" t="s">
        <v>867</v>
      </c>
      <c r="AP187" t="s">
        <v>74</v>
      </c>
      <c r="AQ187" t="s">
        <v>74</v>
      </c>
      <c r="AR187" t="s">
        <v>868</v>
      </c>
      <c r="AS187" t="s">
        <v>869</v>
      </c>
      <c r="AT187" t="s">
        <v>2111</v>
      </c>
      <c r="AU187">
        <v>1996</v>
      </c>
      <c r="AV187">
        <v>36</v>
      </c>
      <c r="AW187">
        <v>4</v>
      </c>
      <c r="AX187" t="s">
        <v>74</v>
      </c>
      <c r="AY187" t="s">
        <v>74</v>
      </c>
      <c r="AZ187" t="s">
        <v>74</v>
      </c>
      <c r="BA187" t="s">
        <v>74</v>
      </c>
      <c r="BB187">
        <v>520</v>
      </c>
      <c r="BC187">
        <v>528</v>
      </c>
      <c r="BD187" t="s">
        <v>74</v>
      </c>
      <c r="BE187" t="s">
        <v>74</v>
      </c>
      <c r="BF187" t="s">
        <v>74</v>
      </c>
      <c r="BG187" t="s">
        <v>74</v>
      </c>
      <c r="BH187" t="s">
        <v>74</v>
      </c>
      <c r="BI187">
        <v>9</v>
      </c>
      <c r="BJ187" t="s">
        <v>209</v>
      </c>
      <c r="BK187" t="s">
        <v>93</v>
      </c>
      <c r="BL187" t="s">
        <v>209</v>
      </c>
      <c r="BM187" t="s">
        <v>2471</v>
      </c>
      <c r="BN187" t="s">
        <v>74</v>
      </c>
      <c r="BO187" t="s">
        <v>74</v>
      </c>
      <c r="BP187" t="s">
        <v>74</v>
      </c>
      <c r="BQ187" t="s">
        <v>74</v>
      </c>
      <c r="BR187" t="s">
        <v>96</v>
      </c>
      <c r="BS187" t="s">
        <v>2481</v>
      </c>
      <c r="BT187" t="str">
        <f>HYPERLINK("https%3A%2F%2Fwww.webofscience.com%2Fwos%2Fwoscc%2Ffull-record%2FWOS:A1996VL52200005","View Full Record in Web of Science")</f>
        <v>View Full Record in Web of Science</v>
      </c>
    </row>
    <row r="188" spans="1:72" x14ac:dyDescent="0.15">
      <c r="A188" t="s">
        <v>72</v>
      </c>
      <c r="B188" t="s">
        <v>2482</v>
      </c>
      <c r="C188" t="s">
        <v>74</v>
      </c>
      <c r="D188" t="s">
        <v>74</v>
      </c>
      <c r="E188" t="s">
        <v>74</v>
      </c>
      <c r="F188" t="s">
        <v>2482</v>
      </c>
      <c r="G188" t="s">
        <v>74</v>
      </c>
      <c r="H188" t="s">
        <v>74</v>
      </c>
      <c r="I188" t="s">
        <v>2483</v>
      </c>
      <c r="J188" t="s">
        <v>864</v>
      </c>
      <c r="K188" t="s">
        <v>74</v>
      </c>
      <c r="L188" t="s">
        <v>74</v>
      </c>
      <c r="M188" t="s">
        <v>229</v>
      </c>
      <c r="N188" t="s">
        <v>78</v>
      </c>
      <c r="O188" t="s">
        <v>74</v>
      </c>
      <c r="P188" t="s">
        <v>74</v>
      </c>
      <c r="Q188" t="s">
        <v>74</v>
      </c>
      <c r="R188" t="s">
        <v>74</v>
      </c>
      <c r="S188" t="s">
        <v>74</v>
      </c>
      <c r="T188" t="s">
        <v>74</v>
      </c>
      <c r="U188" t="s">
        <v>74</v>
      </c>
      <c r="V188" t="s">
        <v>2484</v>
      </c>
      <c r="W188" t="s">
        <v>74</v>
      </c>
      <c r="X188" t="s">
        <v>74</v>
      </c>
      <c r="Y188" t="s">
        <v>2485</v>
      </c>
      <c r="Z188" t="s">
        <v>74</v>
      </c>
      <c r="AA188" t="s">
        <v>74</v>
      </c>
      <c r="AB188" t="s">
        <v>74</v>
      </c>
      <c r="AC188" t="s">
        <v>74</v>
      </c>
      <c r="AD188" t="s">
        <v>74</v>
      </c>
      <c r="AE188" t="s">
        <v>74</v>
      </c>
      <c r="AF188" t="s">
        <v>74</v>
      </c>
      <c r="AG188">
        <v>25</v>
      </c>
      <c r="AH188">
        <v>2</v>
      </c>
      <c r="AI188">
        <v>3</v>
      </c>
      <c r="AJ188">
        <v>0</v>
      </c>
      <c r="AK188">
        <v>1</v>
      </c>
      <c r="AL188" t="s">
        <v>231</v>
      </c>
      <c r="AM188" t="s">
        <v>232</v>
      </c>
      <c r="AN188" t="s">
        <v>233</v>
      </c>
      <c r="AO188" t="s">
        <v>867</v>
      </c>
      <c r="AP188" t="s">
        <v>74</v>
      </c>
      <c r="AQ188" t="s">
        <v>74</v>
      </c>
      <c r="AR188" t="s">
        <v>868</v>
      </c>
      <c r="AS188" t="s">
        <v>869</v>
      </c>
      <c r="AT188" t="s">
        <v>2111</v>
      </c>
      <c r="AU188">
        <v>1996</v>
      </c>
      <c r="AV188">
        <v>36</v>
      </c>
      <c r="AW188">
        <v>4</v>
      </c>
      <c r="AX188" t="s">
        <v>74</v>
      </c>
      <c r="AY188" t="s">
        <v>74</v>
      </c>
      <c r="AZ188" t="s">
        <v>74</v>
      </c>
      <c r="BA188" t="s">
        <v>74</v>
      </c>
      <c r="BB188">
        <v>583</v>
      </c>
      <c r="BC188">
        <v>587</v>
      </c>
      <c r="BD188" t="s">
        <v>74</v>
      </c>
      <c r="BE188" t="s">
        <v>74</v>
      </c>
      <c r="BF188" t="s">
        <v>74</v>
      </c>
      <c r="BG188" t="s">
        <v>74</v>
      </c>
      <c r="BH188" t="s">
        <v>74</v>
      </c>
      <c r="BI188">
        <v>5</v>
      </c>
      <c r="BJ188" t="s">
        <v>209</v>
      </c>
      <c r="BK188" t="s">
        <v>93</v>
      </c>
      <c r="BL188" t="s">
        <v>209</v>
      </c>
      <c r="BM188" t="s">
        <v>2471</v>
      </c>
      <c r="BN188" t="s">
        <v>74</v>
      </c>
      <c r="BO188" t="s">
        <v>74</v>
      </c>
      <c r="BP188" t="s">
        <v>74</v>
      </c>
      <c r="BQ188" t="s">
        <v>74</v>
      </c>
      <c r="BR188" t="s">
        <v>96</v>
      </c>
      <c r="BS188" t="s">
        <v>2486</v>
      </c>
      <c r="BT188" t="str">
        <f>HYPERLINK("https%3A%2F%2Fwww.webofscience.com%2Fwos%2Fwoscc%2Ffull-record%2FWOS:A1996VL52200013","View Full Record in Web of Science")</f>
        <v>View Full Record in Web of Science</v>
      </c>
    </row>
    <row r="189" spans="1:72" x14ac:dyDescent="0.15">
      <c r="A189" t="s">
        <v>72</v>
      </c>
      <c r="B189" t="s">
        <v>2487</v>
      </c>
      <c r="C189" t="s">
        <v>74</v>
      </c>
      <c r="D189" t="s">
        <v>74</v>
      </c>
      <c r="E189" t="s">
        <v>74</v>
      </c>
      <c r="F189" t="s">
        <v>2487</v>
      </c>
      <c r="G189" t="s">
        <v>74</v>
      </c>
      <c r="H189" t="s">
        <v>74</v>
      </c>
      <c r="I189" t="s">
        <v>2488</v>
      </c>
      <c r="J189" t="s">
        <v>2489</v>
      </c>
      <c r="K189" t="s">
        <v>74</v>
      </c>
      <c r="L189" t="s">
        <v>74</v>
      </c>
      <c r="M189" t="s">
        <v>77</v>
      </c>
      <c r="N189" t="s">
        <v>78</v>
      </c>
      <c r="O189" t="s">
        <v>74</v>
      </c>
      <c r="P189" t="s">
        <v>74</v>
      </c>
      <c r="Q189" t="s">
        <v>74</v>
      </c>
      <c r="R189" t="s">
        <v>74</v>
      </c>
      <c r="S189" t="s">
        <v>74</v>
      </c>
      <c r="T189" t="s">
        <v>2490</v>
      </c>
      <c r="U189" t="s">
        <v>2491</v>
      </c>
      <c r="V189" t="s">
        <v>2492</v>
      </c>
      <c r="W189" t="s">
        <v>2493</v>
      </c>
      <c r="X189" t="s">
        <v>2494</v>
      </c>
      <c r="Y189" t="s">
        <v>74</v>
      </c>
      <c r="Z189" t="s">
        <v>74</v>
      </c>
      <c r="AA189" t="s">
        <v>2495</v>
      </c>
      <c r="AB189" t="s">
        <v>2496</v>
      </c>
      <c r="AC189" t="s">
        <v>74</v>
      </c>
      <c r="AD189" t="s">
        <v>74</v>
      </c>
      <c r="AE189" t="s">
        <v>74</v>
      </c>
      <c r="AF189" t="s">
        <v>74</v>
      </c>
      <c r="AG189">
        <v>22</v>
      </c>
      <c r="AH189">
        <v>0</v>
      </c>
      <c r="AI189">
        <v>0</v>
      </c>
      <c r="AJ189">
        <v>0</v>
      </c>
      <c r="AK189">
        <v>1</v>
      </c>
      <c r="AL189" t="s">
        <v>2497</v>
      </c>
      <c r="AM189" t="s">
        <v>2498</v>
      </c>
      <c r="AN189" t="s">
        <v>2499</v>
      </c>
      <c r="AO189" t="s">
        <v>2500</v>
      </c>
      <c r="AP189" t="s">
        <v>74</v>
      </c>
      <c r="AQ189" t="s">
        <v>74</v>
      </c>
      <c r="AR189" t="s">
        <v>2501</v>
      </c>
      <c r="AS189" t="s">
        <v>2502</v>
      </c>
      <c r="AT189" t="s">
        <v>2308</v>
      </c>
      <c r="AU189">
        <v>1996</v>
      </c>
      <c r="AV189">
        <v>12</v>
      </c>
      <c r="AW189">
        <v>3</v>
      </c>
      <c r="AX189" t="s">
        <v>74</v>
      </c>
      <c r="AY189" t="s">
        <v>74</v>
      </c>
      <c r="AZ189" t="s">
        <v>74</v>
      </c>
      <c r="BA189" t="s">
        <v>74</v>
      </c>
      <c r="BB189">
        <v>119</v>
      </c>
      <c r="BC189">
        <v>123</v>
      </c>
      <c r="BD189" t="s">
        <v>74</v>
      </c>
      <c r="BE189" t="s">
        <v>74</v>
      </c>
      <c r="BF189" t="s">
        <v>74</v>
      </c>
      <c r="BG189" t="s">
        <v>74</v>
      </c>
      <c r="BH189" t="s">
        <v>74</v>
      </c>
      <c r="BI189">
        <v>5</v>
      </c>
      <c r="BJ189" t="s">
        <v>2503</v>
      </c>
      <c r="BK189" t="s">
        <v>93</v>
      </c>
      <c r="BL189" t="s">
        <v>2503</v>
      </c>
      <c r="BM189" t="s">
        <v>2504</v>
      </c>
      <c r="BN189" t="s">
        <v>74</v>
      </c>
      <c r="BO189" t="s">
        <v>74</v>
      </c>
      <c r="BP189" t="s">
        <v>74</v>
      </c>
      <c r="BQ189" t="s">
        <v>74</v>
      </c>
      <c r="BR189" t="s">
        <v>96</v>
      </c>
      <c r="BS189" t="s">
        <v>2505</v>
      </c>
      <c r="BT189" t="str">
        <f>HYPERLINK("https%3A%2F%2Fwww.webofscience.com%2Fwos%2Fwoscc%2Ffull-record%2FWOS:A1996VV48900002","View Full Record in Web of Science")</f>
        <v>View Full Record in Web of Science</v>
      </c>
    </row>
    <row r="190" spans="1:72" x14ac:dyDescent="0.15">
      <c r="A190" t="s">
        <v>72</v>
      </c>
      <c r="B190" t="s">
        <v>2506</v>
      </c>
      <c r="C190" t="s">
        <v>74</v>
      </c>
      <c r="D190" t="s">
        <v>74</v>
      </c>
      <c r="E190" t="s">
        <v>74</v>
      </c>
      <c r="F190" t="s">
        <v>2506</v>
      </c>
      <c r="G190" t="s">
        <v>74</v>
      </c>
      <c r="H190" t="s">
        <v>74</v>
      </c>
      <c r="I190" t="s">
        <v>2507</v>
      </c>
      <c r="J190" t="s">
        <v>2508</v>
      </c>
      <c r="K190" t="s">
        <v>74</v>
      </c>
      <c r="L190" t="s">
        <v>74</v>
      </c>
      <c r="M190" t="s">
        <v>77</v>
      </c>
      <c r="N190" t="s">
        <v>78</v>
      </c>
      <c r="O190" t="s">
        <v>74</v>
      </c>
      <c r="P190" t="s">
        <v>74</v>
      </c>
      <c r="Q190" t="s">
        <v>74</v>
      </c>
      <c r="R190" t="s">
        <v>74</v>
      </c>
      <c r="S190" t="s">
        <v>74</v>
      </c>
      <c r="T190" t="s">
        <v>74</v>
      </c>
      <c r="U190" t="s">
        <v>2509</v>
      </c>
      <c r="V190" t="s">
        <v>2510</v>
      </c>
      <c r="W190" t="s">
        <v>2511</v>
      </c>
      <c r="X190" t="s">
        <v>2512</v>
      </c>
      <c r="Y190" t="s">
        <v>2513</v>
      </c>
      <c r="Z190" t="s">
        <v>74</v>
      </c>
      <c r="AA190" t="s">
        <v>1352</v>
      </c>
      <c r="AB190" t="s">
        <v>1353</v>
      </c>
      <c r="AC190" t="s">
        <v>74</v>
      </c>
      <c r="AD190" t="s">
        <v>74</v>
      </c>
      <c r="AE190" t="s">
        <v>74</v>
      </c>
      <c r="AF190" t="s">
        <v>74</v>
      </c>
      <c r="AG190">
        <v>32</v>
      </c>
      <c r="AH190">
        <v>75</v>
      </c>
      <c r="AI190">
        <v>78</v>
      </c>
      <c r="AJ190">
        <v>1</v>
      </c>
      <c r="AK190">
        <v>16</v>
      </c>
      <c r="AL190" t="s">
        <v>2178</v>
      </c>
      <c r="AM190" t="s">
        <v>2179</v>
      </c>
      <c r="AN190" t="s">
        <v>2514</v>
      </c>
      <c r="AO190" t="s">
        <v>2515</v>
      </c>
      <c r="AP190" t="s">
        <v>74</v>
      </c>
      <c r="AQ190" t="s">
        <v>74</v>
      </c>
      <c r="AR190" t="s">
        <v>2516</v>
      </c>
      <c r="AS190" t="s">
        <v>2517</v>
      </c>
      <c r="AT190" t="s">
        <v>2111</v>
      </c>
      <c r="AU190">
        <v>1996</v>
      </c>
      <c r="AV190">
        <v>69</v>
      </c>
      <c r="AW190">
        <v>4</v>
      </c>
      <c r="AX190" t="s">
        <v>74</v>
      </c>
      <c r="AY190" t="s">
        <v>74</v>
      </c>
      <c r="AZ190" t="s">
        <v>74</v>
      </c>
      <c r="BA190" t="s">
        <v>74</v>
      </c>
      <c r="BB190">
        <v>887</v>
      </c>
      <c r="BC190">
        <v>911</v>
      </c>
      <c r="BD190" t="s">
        <v>74</v>
      </c>
      <c r="BE190" t="s">
        <v>2518</v>
      </c>
      <c r="BF190" t="str">
        <f>HYPERLINK("http://dx.doi.org/10.1086/physzool.69.4.30164234","http://dx.doi.org/10.1086/physzool.69.4.30164234")</f>
        <v>http://dx.doi.org/10.1086/physzool.69.4.30164234</v>
      </c>
      <c r="BG190" t="s">
        <v>74</v>
      </c>
      <c r="BH190" t="s">
        <v>74</v>
      </c>
      <c r="BI190">
        <v>25</v>
      </c>
      <c r="BJ190" t="s">
        <v>589</v>
      </c>
      <c r="BK190" t="s">
        <v>93</v>
      </c>
      <c r="BL190" t="s">
        <v>589</v>
      </c>
      <c r="BM190" t="s">
        <v>2519</v>
      </c>
      <c r="BN190" t="s">
        <v>74</v>
      </c>
      <c r="BO190" t="s">
        <v>74</v>
      </c>
      <c r="BP190" t="s">
        <v>74</v>
      </c>
      <c r="BQ190" t="s">
        <v>74</v>
      </c>
      <c r="BR190" t="s">
        <v>96</v>
      </c>
      <c r="BS190" t="s">
        <v>2520</v>
      </c>
      <c r="BT190" t="str">
        <f>HYPERLINK("https%3A%2F%2Fwww.webofscience.com%2Fwos%2Fwoscc%2Ffull-record%2FWOS:A1996VB24400008","View Full Record in Web of Science")</f>
        <v>View Full Record in Web of Science</v>
      </c>
    </row>
    <row r="191" spans="1:72" x14ac:dyDescent="0.15">
      <c r="A191" t="s">
        <v>72</v>
      </c>
      <c r="B191" t="s">
        <v>2521</v>
      </c>
      <c r="C191" t="s">
        <v>74</v>
      </c>
      <c r="D191" t="s">
        <v>74</v>
      </c>
      <c r="E191" t="s">
        <v>74</v>
      </c>
      <c r="F191" t="s">
        <v>2521</v>
      </c>
      <c r="G191" t="s">
        <v>74</v>
      </c>
      <c r="H191" t="s">
        <v>74</v>
      </c>
      <c r="I191" t="s">
        <v>2522</v>
      </c>
      <c r="J191" t="s">
        <v>2523</v>
      </c>
      <c r="K191" t="s">
        <v>74</v>
      </c>
      <c r="L191" t="s">
        <v>74</v>
      </c>
      <c r="M191" t="s">
        <v>77</v>
      </c>
      <c r="N191" t="s">
        <v>78</v>
      </c>
      <c r="O191" t="s">
        <v>74</v>
      </c>
      <c r="P191" t="s">
        <v>74</v>
      </c>
      <c r="Q191" t="s">
        <v>74</v>
      </c>
      <c r="R191" t="s">
        <v>74</v>
      </c>
      <c r="S191" t="s">
        <v>74</v>
      </c>
      <c r="T191" t="s">
        <v>2524</v>
      </c>
      <c r="U191" t="s">
        <v>2525</v>
      </c>
      <c r="V191" t="s">
        <v>2526</v>
      </c>
      <c r="W191" t="s">
        <v>2527</v>
      </c>
      <c r="X191" t="s">
        <v>2528</v>
      </c>
      <c r="Y191" t="s">
        <v>74</v>
      </c>
      <c r="Z191" t="s">
        <v>74</v>
      </c>
      <c r="AA191" t="s">
        <v>2529</v>
      </c>
      <c r="AB191" t="s">
        <v>2530</v>
      </c>
      <c r="AC191" t="s">
        <v>74</v>
      </c>
      <c r="AD191" t="s">
        <v>74</v>
      </c>
      <c r="AE191" t="s">
        <v>74</v>
      </c>
      <c r="AF191" t="s">
        <v>74</v>
      </c>
      <c r="AG191">
        <v>34</v>
      </c>
      <c r="AH191">
        <v>36</v>
      </c>
      <c r="AI191">
        <v>38</v>
      </c>
      <c r="AJ191">
        <v>0</v>
      </c>
      <c r="AK191">
        <v>7</v>
      </c>
      <c r="AL191" t="s">
        <v>2531</v>
      </c>
      <c r="AM191" t="s">
        <v>2532</v>
      </c>
      <c r="AN191" t="s">
        <v>2533</v>
      </c>
      <c r="AO191" t="s">
        <v>2534</v>
      </c>
      <c r="AP191" t="s">
        <v>74</v>
      </c>
      <c r="AQ191" t="s">
        <v>74</v>
      </c>
      <c r="AR191" t="s">
        <v>2535</v>
      </c>
      <c r="AS191" t="s">
        <v>2536</v>
      </c>
      <c r="AT191" t="s">
        <v>2037</v>
      </c>
      <c r="AU191">
        <v>1996</v>
      </c>
      <c r="AV191">
        <v>122</v>
      </c>
      <c r="AW191">
        <v>534</v>
      </c>
      <c r="AX191" t="s">
        <v>2270</v>
      </c>
      <c r="AY191" t="s">
        <v>74</v>
      </c>
      <c r="AZ191" t="s">
        <v>74</v>
      </c>
      <c r="BA191" t="s">
        <v>74</v>
      </c>
      <c r="BB191">
        <v>1365</v>
      </c>
      <c r="BC191">
        <v>1383</v>
      </c>
      <c r="BD191" t="s">
        <v>74</v>
      </c>
      <c r="BE191" t="s">
        <v>2537</v>
      </c>
      <c r="BF191" t="str">
        <f>HYPERLINK("http://dx.doi.org/10.1002/qj.49712253407","http://dx.doi.org/10.1002/qj.49712253407")</f>
        <v>http://dx.doi.org/10.1002/qj.49712253407</v>
      </c>
      <c r="BG191" t="s">
        <v>74</v>
      </c>
      <c r="BH191" t="s">
        <v>74</v>
      </c>
      <c r="BI191">
        <v>19</v>
      </c>
      <c r="BJ191" t="s">
        <v>159</v>
      </c>
      <c r="BK191" t="s">
        <v>93</v>
      </c>
      <c r="BL191" t="s">
        <v>159</v>
      </c>
      <c r="BM191" t="s">
        <v>2538</v>
      </c>
      <c r="BN191" t="s">
        <v>74</v>
      </c>
      <c r="BO191" t="s">
        <v>74</v>
      </c>
      <c r="BP191" t="s">
        <v>74</v>
      </c>
      <c r="BQ191" t="s">
        <v>74</v>
      </c>
      <c r="BR191" t="s">
        <v>96</v>
      </c>
      <c r="BS191" t="s">
        <v>2539</v>
      </c>
      <c r="BT191" t="str">
        <f>HYPERLINK("https%3A%2F%2Fwww.webofscience.com%2Fwos%2Fwoscc%2Ffull-record%2FWOS:A1996VF70700006","View Full Record in Web of Science")</f>
        <v>View Full Record in Web of Science</v>
      </c>
    </row>
    <row r="192" spans="1:72" x14ac:dyDescent="0.15">
      <c r="A192" t="s">
        <v>72</v>
      </c>
      <c r="B192" t="s">
        <v>2540</v>
      </c>
      <c r="C192" t="s">
        <v>74</v>
      </c>
      <c r="D192" t="s">
        <v>74</v>
      </c>
      <c r="E192" t="s">
        <v>74</v>
      </c>
      <c r="F192" t="s">
        <v>2540</v>
      </c>
      <c r="G192" t="s">
        <v>74</v>
      </c>
      <c r="H192" t="s">
        <v>74</v>
      </c>
      <c r="I192" t="s">
        <v>2541</v>
      </c>
      <c r="J192" t="s">
        <v>2542</v>
      </c>
      <c r="K192" t="s">
        <v>74</v>
      </c>
      <c r="L192" t="s">
        <v>74</v>
      </c>
      <c r="M192" t="s">
        <v>77</v>
      </c>
      <c r="N192" t="s">
        <v>78</v>
      </c>
      <c r="O192" t="s">
        <v>74</v>
      </c>
      <c r="P192" t="s">
        <v>74</v>
      </c>
      <c r="Q192" t="s">
        <v>74</v>
      </c>
      <c r="R192" t="s">
        <v>74</v>
      </c>
      <c r="S192" t="s">
        <v>74</v>
      </c>
      <c r="T192" t="s">
        <v>2543</v>
      </c>
      <c r="U192" t="s">
        <v>2544</v>
      </c>
      <c r="V192" t="s">
        <v>2545</v>
      </c>
      <c r="W192" t="s">
        <v>74</v>
      </c>
      <c r="X192" t="s">
        <v>74</v>
      </c>
      <c r="Y192" t="s">
        <v>2546</v>
      </c>
      <c r="Z192" t="s">
        <v>74</v>
      </c>
      <c r="AA192" t="s">
        <v>2547</v>
      </c>
      <c r="AB192" t="s">
        <v>74</v>
      </c>
      <c r="AC192" t="s">
        <v>74</v>
      </c>
      <c r="AD192" t="s">
        <v>74</v>
      </c>
      <c r="AE192" t="s">
        <v>74</v>
      </c>
      <c r="AF192" t="s">
        <v>74</v>
      </c>
      <c r="AG192">
        <v>19</v>
      </c>
      <c r="AH192">
        <v>24</v>
      </c>
      <c r="AI192">
        <v>24</v>
      </c>
      <c r="AJ192">
        <v>0</v>
      </c>
      <c r="AK192">
        <v>1</v>
      </c>
      <c r="AL192" t="s">
        <v>2548</v>
      </c>
      <c r="AM192" t="s">
        <v>2549</v>
      </c>
      <c r="AN192" t="s">
        <v>2550</v>
      </c>
      <c r="AO192" t="s">
        <v>2551</v>
      </c>
      <c r="AP192" t="s">
        <v>74</v>
      </c>
      <c r="AQ192" t="s">
        <v>74</v>
      </c>
      <c r="AR192" t="s">
        <v>2552</v>
      </c>
      <c r="AS192" t="s">
        <v>2553</v>
      </c>
      <c r="AT192" t="s">
        <v>2037</v>
      </c>
      <c r="AU192">
        <v>1996</v>
      </c>
      <c r="AV192">
        <v>23</v>
      </c>
      <c r="AW192">
        <v>1</v>
      </c>
      <c r="AX192" t="s">
        <v>74</v>
      </c>
      <c r="AY192" t="s">
        <v>74</v>
      </c>
      <c r="AZ192" t="s">
        <v>74</v>
      </c>
      <c r="BA192" t="s">
        <v>74</v>
      </c>
      <c r="BB192">
        <v>35</v>
      </c>
      <c r="BC192">
        <v>42</v>
      </c>
      <c r="BD192" t="s">
        <v>74</v>
      </c>
      <c r="BE192" t="s">
        <v>74</v>
      </c>
      <c r="BF192" t="s">
        <v>74</v>
      </c>
      <c r="BG192" t="s">
        <v>74</v>
      </c>
      <c r="BH192" t="s">
        <v>74</v>
      </c>
      <c r="BI192">
        <v>8</v>
      </c>
      <c r="BJ192" t="s">
        <v>365</v>
      </c>
      <c r="BK192" t="s">
        <v>93</v>
      </c>
      <c r="BL192" t="s">
        <v>365</v>
      </c>
      <c r="BM192" t="s">
        <v>2554</v>
      </c>
      <c r="BN192" t="s">
        <v>74</v>
      </c>
      <c r="BO192" t="s">
        <v>74</v>
      </c>
      <c r="BP192" t="s">
        <v>74</v>
      </c>
      <c r="BQ192" t="s">
        <v>74</v>
      </c>
      <c r="BR192" t="s">
        <v>96</v>
      </c>
      <c r="BS192" t="s">
        <v>2555</v>
      </c>
      <c r="BT192" t="str">
        <f>HYPERLINK("https%3A%2F%2Fwww.webofscience.com%2Fwos%2Fwoscc%2Ffull-record%2FWOS:A1996VA87200003","View Full Record in Web of Science")</f>
        <v>View Full Record in Web of Science</v>
      </c>
    </row>
    <row r="193" spans="1:72" x14ac:dyDescent="0.15">
      <c r="A193" t="s">
        <v>72</v>
      </c>
      <c r="B193" t="s">
        <v>2556</v>
      </c>
      <c r="C193" t="s">
        <v>74</v>
      </c>
      <c r="D193" t="s">
        <v>74</v>
      </c>
      <c r="E193" t="s">
        <v>74</v>
      </c>
      <c r="F193" t="s">
        <v>2556</v>
      </c>
      <c r="G193" t="s">
        <v>74</v>
      </c>
      <c r="H193" t="s">
        <v>74</v>
      </c>
      <c r="I193" t="s">
        <v>2557</v>
      </c>
      <c r="J193" t="s">
        <v>2558</v>
      </c>
      <c r="K193" t="s">
        <v>74</v>
      </c>
      <c r="L193" t="s">
        <v>74</v>
      </c>
      <c r="M193" t="s">
        <v>77</v>
      </c>
      <c r="N193" t="s">
        <v>78</v>
      </c>
      <c r="O193" t="s">
        <v>74</v>
      </c>
      <c r="P193" t="s">
        <v>74</v>
      </c>
      <c r="Q193" t="s">
        <v>74</v>
      </c>
      <c r="R193" t="s">
        <v>74</v>
      </c>
      <c r="S193" t="s">
        <v>74</v>
      </c>
      <c r="T193" t="s">
        <v>2559</v>
      </c>
      <c r="U193" t="s">
        <v>2560</v>
      </c>
      <c r="V193" t="s">
        <v>2561</v>
      </c>
      <c r="W193" t="s">
        <v>102</v>
      </c>
      <c r="X193" t="s">
        <v>103</v>
      </c>
      <c r="Y193" t="s">
        <v>2562</v>
      </c>
      <c r="Z193" t="s">
        <v>74</v>
      </c>
      <c r="AA193" t="s">
        <v>74</v>
      </c>
      <c r="AB193" t="s">
        <v>74</v>
      </c>
      <c r="AC193" t="s">
        <v>74</v>
      </c>
      <c r="AD193" t="s">
        <v>74</v>
      </c>
      <c r="AE193" t="s">
        <v>74</v>
      </c>
      <c r="AF193" t="s">
        <v>74</v>
      </c>
      <c r="AG193">
        <v>32</v>
      </c>
      <c r="AH193">
        <v>59</v>
      </c>
      <c r="AI193">
        <v>60</v>
      </c>
      <c r="AJ193">
        <v>0</v>
      </c>
      <c r="AK193">
        <v>5</v>
      </c>
      <c r="AL193" t="s">
        <v>775</v>
      </c>
      <c r="AM193" t="s">
        <v>776</v>
      </c>
      <c r="AN193" t="s">
        <v>777</v>
      </c>
      <c r="AO193" t="s">
        <v>2563</v>
      </c>
      <c r="AP193" t="s">
        <v>74</v>
      </c>
      <c r="AQ193" t="s">
        <v>74</v>
      </c>
      <c r="AR193" t="s">
        <v>2564</v>
      </c>
      <c r="AS193" t="s">
        <v>2565</v>
      </c>
      <c r="AT193" t="s">
        <v>2566</v>
      </c>
      <c r="AU193">
        <v>1996</v>
      </c>
      <c r="AV193">
        <v>10</v>
      </c>
      <c r="AW193">
        <v>3</v>
      </c>
      <c r="AX193" t="s">
        <v>74</v>
      </c>
      <c r="AY193" t="s">
        <v>74</v>
      </c>
      <c r="AZ193" t="s">
        <v>74</v>
      </c>
      <c r="BA193" t="s">
        <v>74</v>
      </c>
      <c r="BB193">
        <v>299</v>
      </c>
      <c r="BC193">
        <v>305</v>
      </c>
      <c r="BD193" t="s">
        <v>74</v>
      </c>
      <c r="BE193" t="s">
        <v>2567</v>
      </c>
      <c r="BF193" t="str">
        <f>HYPERLINK("http://dx.doi.org/10.3354/ame010299","http://dx.doi.org/10.3354/ame010299")</f>
        <v>http://dx.doi.org/10.3354/ame010299</v>
      </c>
      <c r="BG193" t="s">
        <v>74</v>
      </c>
      <c r="BH193" t="s">
        <v>74</v>
      </c>
      <c r="BI193">
        <v>7</v>
      </c>
      <c r="BJ193" t="s">
        <v>2568</v>
      </c>
      <c r="BK193" t="s">
        <v>93</v>
      </c>
      <c r="BL193" t="s">
        <v>2569</v>
      </c>
      <c r="BM193" t="s">
        <v>2570</v>
      </c>
      <c r="BN193" t="s">
        <v>74</v>
      </c>
      <c r="BO193" t="s">
        <v>161</v>
      </c>
      <c r="BP193" t="s">
        <v>74</v>
      </c>
      <c r="BQ193" t="s">
        <v>74</v>
      </c>
      <c r="BR193" t="s">
        <v>96</v>
      </c>
      <c r="BS193" t="s">
        <v>2571</v>
      </c>
      <c r="BT193" t="str">
        <f>HYPERLINK("https%3A%2F%2Fwww.webofscience.com%2Fwos%2Fwoscc%2Ffull-record%2FWOS:A1996UV15800009","View Full Record in Web of Science")</f>
        <v>View Full Record in Web of Science</v>
      </c>
    </row>
    <row r="194" spans="1:72" x14ac:dyDescent="0.15">
      <c r="A194" t="s">
        <v>72</v>
      </c>
      <c r="B194" t="s">
        <v>2572</v>
      </c>
      <c r="C194" t="s">
        <v>74</v>
      </c>
      <c r="D194" t="s">
        <v>74</v>
      </c>
      <c r="E194" t="s">
        <v>74</v>
      </c>
      <c r="F194" t="s">
        <v>2572</v>
      </c>
      <c r="G194" t="s">
        <v>74</v>
      </c>
      <c r="H194" t="s">
        <v>74</v>
      </c>
      <c r="I194" t="s">
        <v>2573</v>
      </c>
      <c r="J194" t="s">
        <v>1011</v>
      </c>
      <c r="K194" t="s">
        <v>74</v>
      </c>
      <c r="L194" t="s">
        <v>74</v>
      </c>
      <c r="M194" t="s">
        <v>77</v>
      </c>
      <c r="N194" t="s">
        <v>78</v>
      </c>
      <c r="O194" t="s">
        <v>74</v>
      </c>
      <c r="P194" t="s">
        <v>74</v>
      </c>
      <c r="Q194" t="s">
        <v>74</v>
      </c>
      <c r="R194" t="s">
        <v>74</v>
      </c>
      <c r="S194" t="s">
        <v>74</v>
      </c>
      <c r="T194" t="s">
        <v>74</v>
      </c>
      <c r="U194" t="s">
        <v>2574</v>
      </c>
      <c r="V194" t="s">
        <v>2575</v>
      </c>
      <c r="W194" t="s">
        <v>2576</v>
      </c>
      <c r="X194" t="s">
        <v>598</v>
      </c>
      <c r="Y194" t="s">
        <v>2577</v>
      </c>
      <c r="Z194" t="s">
        <v>74</v>
      </c>
      <c r="AA194" t="s">
        <v>2578</v>
      </c>
      <c r="AB194" t="s">
        <v>2579</v>
      </c>
      <c r="AC194" t="s">
        <v>74</v>
      </c>
      <c r="AD194" t="s">
        <v>74</v>
      </c>
      <c r="AE194" t="s">
        <v>74</v>
      </c>
      <c r="AF194" t="s">
        <v>74</v>
      </c>
      <c r="AG194">
        <v>18</v>
      </c>
      <c r="AH194">
        <v>30</v>
      </c>
      <c r="AI194">
        <v>30</v>
      </c>
      <c r="AJ194">
        <v>1</v>
      </c>
      <c r="AK194">
        <v>11</v>
      </c>
      <c r="AL194" t="s">
        <v>946</v>
      </c>
      <c r="AM194" t="s">
        <v>312</v>
      </c>
      <c r="AN194" t="s">
        <v>1017</v>
      </c>
      <c r="AO194" t="s">
        <v>1018</v>
      </c>
      <c r="AP194" t="s">
        <v>74</v>
      </c>
      <c r="AQ194" t="s">
        <v>74</v>
      </c>
      <c r="AR194" t="s">
        <v>1019</v>
      </c>
      <c r="AS194" t="s">
        <v>1020</v>
      </c>
      <c r="AT194" t="s">
        <v>2566</v>
      </c>
      <c r="AU194">
        <v>1996</v>
      </c>
      <c r="AV194">
        <v>101</v>
      </c>
      <c r="AW194" t="s">
        <v>2580</v>
      </c>
      <c r="AX194" t="s">
        <v>74</v>
      </c>
      <c r="AY194" t="s">
        <v>74</v>
      </c>
      <c r="AZ194" t="s">
        <v>74</v>
      </c>
      <c r="BA194" t="s">
        <v>74</v>
      </c>
      <c r="BB194">
        <v>15147</v>
      </c>
      <c r="BC194">
        <v>15152</v>
      </c>
      <c r="BD194" t="s">
        <v>74</v>
      </c>
      <c r="BE194" t="s">
        <v>2581</v>
      </c>
      <c r="BF194" t="str">
        <f>HYPERLINK("http://dx.doi.org/10.1029/96JD00838","http://dx.doi.org/10.1029/96JD00838")</f>
        <v>http://dx.doi.org/10.1029/96JD00838</v>
      </c>
      <c r="BG194" t="s">
        <v>74</v>
      </c>
      <c r="BH194" t="s">
        <v>74</v>
      </c>
      <c r="BI194">
        <v>6</v>
      </c>
      <c r="BJ194" t="s">
        <v>159</v>
      </c>
      <c r="BK194" t="s">
        <v>93</v>
      </c>
      <c r="BL194" t="s">
        <v>159</v>
      </c>
      <c r="BM194" t="s">
        <v>2582</v>
      </c>
      <c r="BN194" t="s">
        <v>74</v>
      </c>
      <c r="BO194" t="s">
        <v>74</v>
      </c>
      <c r="BP194" t="s">
        <v>74</v>
      </c>
      <c r="BQ194" t="s">
        <v>74</v>
      </c>
      <c r="BR194" t="s">
        <v>96</v>
      </c>
      <c r="BS194" t="s">
        <v>2583</v>
      </c>
      <c r="BT194" t="str">
        <f>HYPERLINK("https%3A%2F%2Fwww.webofscience.com%2Fwos%2Fwoscc%2Ffull-record%2FWOS:A1996UV94800014","View Full Record in Web of Science")</f>
        <v>View Full Record in Web of Science</v>
      </c>
    </row>
    <row r="195" spans="1:72" x14ac:dyDescent="0.15">
      <c r="A195" t="s">
        <v>72</v>
      </c>
      <c r="B195" t="s">
        <v>2584</v>
      </c>
      <c r="C195" t="s">
        <v>74</v>
      </c>
      <c r="D195" t="s">
        <v>74</v>
      </c>
      <c r="E195" t="s">
        <v>74</v>
      </c>
      <c r="F195" t="s">
        <v>2584</v>
      </c>
      <c r="G195" t="s">
        <v>74</v>
      </c>
      <c r="H195" t="s">
        <v>74</v>
      </c>
      <c r="I195" t="s">
        <v>2585</v>
      </c>
      <c r="J195" t="s">
        <v>2586</v>
      </c>
      <c r="K195" t="s">
        <v>74</v>
      </c>
      <c r="L195" t="s">
        <v>74</v>
      </c>
      <c r="M195" t="s">
        <v>77</v>
      </c>
      <c r="N195" t="s">
        <v>78</v>
      </c>
      <c r="O195" t="s">
        <v>74</v>
      </c>
      <c r="P195" t="s">
        <v>74</v>
      </c>
      <c r="Q195" t="s">
        <v>74</v>
      </c>
      <c r="R195" t="s">
        <v>74</v>
      </c>
      <c r="S195" t="s">
        <v>74</v>
      </c>
      <c r="T195" t="s">
        <v>74</v>
      </c>
      <c r="U195" t="s">
        <v>2587</v>
      </c>
      <c r="V195" t="s">
        <v>2588</v>
      </c>
      <c r="W195" t="s">
        <v>2589</v>
      </c>
      <c r="X195" t="s">
        <v>1480</v>
      </c>
      <c r="Y195" t="s">
        <v>2590</v>
      </c>
      <c r="Z195" t="s">
        <v>74</v>
      </c>
      <c r="AA195" t="s">
        <v>74</v>
      </c>
      <c r="AB195" t="s">
        <v>74</v>
      </c>
      <c r="AC195" t="s">
        <v>74</v>
      </c>
      <c r="AD195" t="s">
        <v>74</v>
      </c>
      <c r="AE195" t="s">
        <v>74</v>
      </c>
      <c r="AF195" t="s">
        <v>74</v>
      </c>
      <c r="AG195">
        <v>39</v>
      </c>
      <c r="AH195">
        <v>89</v>
      </c>
      <c r="AI195">
        <v>101</v>
      </c>
      <c r="AJ195">
        <v>0</v>
      </c>
      <c r="AK195">
        <v>13</v>
      </c>
      <c r="AL195" t="s">
        <v>2591</v>
      </c>
      <c r="AM195" t="s">
        <v>312</v>
      </c>
      <c r="AN195" t="s">
        <v>2592</v>
      </c>
      <c r="AO195" t="s">
        <v>2593</v>
      </c>
      <c r="AP195" t="s">
        <v>74</v>
      </c>
      <c r="AQ195" t="s">
        <v>74</v>
      </c>
      <c r="AR195" t="s">
        <v>2594</v>
      </c>
      <c r="AS195" t="s">
        <v>2595</v>
      </c>
      <c r="AT195" t="s">
        <v>2596</v>
      </c>
      <c r="AU195">
        <v>1996</v>
      </c>
      <c r="AV195">
        <v>93</v>
      </c>
      <c r="AW195">
        <v>13</v>
      </c>
      <c r="AX195" t="s">
        <v>74</v>
      </c>
      <c r="AY195" t="s">
        <v>74</v>
      </c>
      <c r="AZ195" t="s">
        <v>74</v>
      </c>
      <c r="BA195" t="s">
        <v>74</v>
      </c>
      <c r="BB195">
        <v>6835</v>
      </c>
      <c r="BC195">
        <v>6840</v>
      </c>
      <c r="BD195" t="s">
        <v>74</v>
      </c>
      <c r="BE195" t="s">
        <v>2597</v>
      </c>
      <c r="BF195" t="str">
        <f>HYPERLINK("http://dx.doi.org/10.1073/pnas.93.13.6835","http://dx.doi.org/10.1073/pnas.93.13.6835")</f>
        <v>http://dx.doi.org/10.1073/pnas.93.13.6835</v>
      </c>
      <c r="BG195" t="s">
        <v>74</v>
      </c>
      <c r="BH195" t="s">
        <v>74</v>
      </c>
      <c r="BI195">
        <v>6</v>
      </c>
      <c r="BJ195" t="s">
        <v>237</v>
      </c>
      <c r="BK195" t="s">
        <v>93</v>
      </c>
      <c r="BL195" t="s">
        <v>238</v>
      </c>
      <c r="BM195" t="s">
        <v>2598</v>
      </c>
      <c r="BN195">
        <v>8692905</v>
      </c>
      <c r="BO195" t="s">
        <v>1086</v>
      </c>
      <c r="BP195" t="s">
        <v>74</v>
      </c>
      <c r="BQ195" t="s">
        <v>74</v>
      </c>
      <c r="BR195" t="s">
        <v>96</v>
      </c>
      <c r="BS195" t="s">
        <v>2599</v>
      </c>
      <c r="BT195" t="str">
        <f>HYPERLINK("https%3A%2F%2Fwww.webofscience.com%2Fwos%2Fwoscc%2Ffull-record%2FWOS:A1996UU36700114","View Full Record in Web of Science")</f>
        <v>View Full Record in Web of Science</v>
      </c>
    </row>
    <row r="196" spans="1:72" x14ac:dyDescent="0.15">
      <c r="A196" t="s">
        <v>72</v>
      </c>
      <c r="B196" t="s">
        <v>2600</v>
      </c>
      <c r="C196" t="s">
        <v>74</v>
      </c>
      <c r="D196" t="s">
        <v>74</v>
      </c>
      <c r="E196" t="s">
        <v>74</v>
      </c>
      <c r="F196" t="s">
        <v>2600</v>
      </c>
      <c r="G196" t="s">
        <v>74</v>
      </c>
      <c r="H196" t="s">
        <v>74</v>
      </c>
      <c r="I196" t="s">
        <v>2601</v>
      </c>
      <c r="J196" t="s">
        <v>1301</v>
      </c>
      <c r="K196" t="s">
        <v>74</v>
      </c>
      <c r="L196" t="s">
        <v>74</v>
      </c>
      <c r="M196" t="s">
        <v>77</v>
      </c>
      <c r="N196" t="s">
        <v>78</v>
      </c>
      <c r="O196" t="s">
        <v>74</v>
      </c>
      <c r="P196" t="s">
        <v>74</v>
      </c>
      <c r="Q196" t="s">
        <v>74</v>
      </c>
      <c r="R196" t="s">
        <v>74</v>
      </c>
      <c r="S196" t="s">
        <v>74</v>
      </c>
      <c r="T196" t="s">
        <v>74</v>
      </c>
      <c r="U196" t="s">
        <v>2602</v>
      </c>
      <c r="V196" t="s">
        <v>2603</v>
      </c>
      <c r="W196" t="s">
        <v>2604</v>
      </c>
      <c r="X196" t="s">
        <v>2605</v>
      </c>
      <c r="Y196" t="s">
        <v>2606</v>
      </c>
      <c r="Z196" t="s">
        <v>74</v>
      </c>
      <c r="AA196" t="s">
        <v>2607</v>
      </c>
      <c r="AB196" t="s">
        <v>2608</v>
      </c>
      <c r="AC196" t="s">
        <v>74</v>
      </c>
      <c r="AD196" t="s">
        <v>74</v>
      </c>
      <c r="AE196" t="s">
        <v>74</v>
      </c>
      <c r="AF196" t="s">
        <v>74</v>
      </c>
      <c r="AG196">
        <v>25</v>
      </c>
      <c r="AH196">
        <v>36</v>
      </c>
      <c r="AI196">
        <v>36</v>
      </c>
      <c r="AJ196">
        <v>0</v>
      </c>
      <c r="AK196">
        <v>4</v>
      </c>
      <c r="AL196" t="s">
        <v>203</v>
      </c>
      <c r="AM196" t="s">
        <v>85</v>
      </c>
      <c r="AN196" t="s">
        <v>204</v>
      </c>
      <c r="AO196" t="s">
        <v>1308</v>
      </c>
      <c r="AP196" t="s">
        <v>74</v>
      </c>
      <c r="AQ196" t="s">
        <v>74</v>
      </c>
      <c r="AR196" t="s">
        <v>1301</v>
      </c>
      <c r="AS196" t="s">
        <v>1309</v>
      </c>
      <c r="AT196" t="s">
        <v>2609</v>
      </c>
      <c r="AU196">
        <v>1996</v>
      </c>
      <c r="AV196">
        <v>52</v>
      </c>
      <c r="AW196">
        <v>26</v>
      </c>
      <c r="AX196" t="s">
        <v>74</v>
      </c>
      <c r="AY196" t="s">
        <v>74</v>
      </c>
      <c r="AZ196" t="s">
        <v>74</v>
      </c>
      <c r="BA196" t="s">
        <v>74</v>
      </c>
      <c r="BB196">
        <v>8899</v>
      </c>
      <c r="BC196">
        <v>8906</v>
      </c>
      <c r="BD196" t="s">
        <v>74</v>
      </c>
      <c r="BE196" t="s">
        <v>2610</v>
      </c>
      <c r="BF196" t="str">
        <f>HYPERLINK("http://dx.doi.org/10.1016/0040-4020(96)00438-3","http://dx.doi.org/10.1016/0040-4020(96)00438-3")</f>
        <v>http://dx.doi.org/10.1016/0040-4020(96)00438-3</v>
      </c>
      <c r="BG196" t="s">
        <v>74</v>
      </c>
      <c r="BH196" t="s">
        <v>74</v>
      </c>
      <c r="BI196">
        <v>8</v>
      </c>
      <c r="BJ196" t="s">
        <v>1312</v>
      </c>
      <c r="BK196" t="s">
        <v>1313</v>
      </c>
      <c r="BL196" t="s">
        <v>926</v>
      </c>
      <c r="BM196" t="s">
        <v>2611</v>
      </c>
      <c r="BN196" t="s">
        <v>74</v>
      </c>
      <c r="BO196" t="s">
        <v>74</v>
      </c>
      <c r="BP196" t="s">
        <v>74</v>
      </c>
      <c r="BQ196" t="s">
        <v>74</v>
      </c>
      <c r="BR196" t="s">
        <v>96</v>
      </c>
      <c r="BS196" t="s">
        <v>2612</v>
      </c>
      <c r="BT196" t="str">
        <f>HYPERLINK("https%3A%2F%2Fwww.webofscience.com%2Fwos%2Fwoscc%2Ffull-record%2FWOS:A1996UT78400024","View Full Record in Web of Science")</f>
        <v>View Full Record in Web of Science</v>
      </c>
    </row>
    <row r="197" spans="1:72" x14ac:dyDescent="0.15">
      <c r="A197" t="s">
        <v>72</v>
      </c>
      <c r="B197" t="s">
        <v>2613</v>
      </c>
      <c r="C197" t="s">
        <v>74</v>
      </c>
      <c r="D197" t="s">
        <v>74</v>
      </c>
      <c r="E197" t="s">
        <v>74</v>
      </c>
      <c r="F197" t="s">
        <v>2613</v>
      </c>
      <c r="G197" t="s">
        <v>74</v>
      </c>
      <c r="H197" t="s">
        <v>74</v>
      </c>
      <c r="I197" t="s">
        <v>2614</v>
      </c>
      <c r="J197" t="s">
        <v>2615</v>
      </c>
      <c r="K197" t="s">
        <v>74</v>
      </c>
      <c r="L197" t="s">
        <v>74</v>
      </c>
      <c r="M197" t="s">
        <v>77</v>
      </c>
      <c r="N197" t="s">
        <v>78</v>
      </c>
      <c r="O197" t="s">
        <v>74</v>
      </c>
      <c r="P197" t="s">
        <v>74</v>
      </c>
      <c r="Q197" t="s">
        <v>74</v>
      </c>
      <c r="R197" t="s">
        <v>74</v>
      </c>
      <c r="S197" t="s">
        <v>74</v>
      </c>
      <c r="T197" t="s">
        <v>74</v>
      </c>
      <c r="U197" t="s">
        <v>2616</v>
      </c>
      <c r="V197" t="s">
        <v>2617</v>
      </c>
      <c r="W197" t="s">
        <v>74</v>
      </c>
      <c r="X197" t="s">
        <v>74</v>
      </c>
      <c r="Y197" t="s">
        <v>2618</v>
      </c>
      <c r="Z197" t="s">
        <v>74</v>
      </c>
      <c r="AA197" t="s">
        <v>2619</v>
      </c>
      <c r="AB197" t="s">
        <v>2620</v>
      </c>
      <c r="AC197" t="s">
        <v>74</v>
      </c>
      <c r="AD197" t="s">
        <v>74</v>
      </c>
      <c r="AE197" t="s">
        <v>74</v>
      </c>
      <c r="AF197" t="s">
        <v>74</v>
      </c>
      <c r="AG197">
        <v>25</v>
      </c>
      <c r="AH197">
        <v>129</v>
      </c>
      <c r="AI197">
        <v>153</v>
      </c>
      <c r="AJ197">
        <v>2</v>
      </c>
      <c r="AK197">
        <v>21</v>
      </c>
      <c r="AL197" t="s">
        <v>2621</v>
      </c>
      <c r="AM197" t="s">
        <v>312</v>
      </c>
      <c r="AN197" t="s">
        <v>2622</v>
      </c>
      <c r="AO197" t="s">
        <v>2623</v>
      </c>
      <c r="AP197" t="s">
        <v>74</v>
      </c>
      <c r="AQ197" t="s">
        <v>74</v>
      </c>
      <c r="AR197" t="s">
        <v>2615</v>
      </c>
      <c r="AS197" t="s">
        <v>2624</v>
      </c>
      <c r="AT197" t="s">
        <v>2625</v>
      </c>
      <c r="AU197">
        <v>1996</v>
      </c>
      <c r="AV197">
        <v>272</v>
      </c>
      <c r="AW197">
        <v>5269</v>
      </c>
      <c r="AX197" t="s">
        <v>74</v>
      </c>
      <c r="AY197" t="s">
        <v>74</v>
      </c>
      <c r="AZ197" t="s">
        <v>74</v>
      </c>
      <c r="BA197" t="s">
        <v>74</v>
      </c>
      <c r="BB197">
        <v>1771</v>
      </c>
      <c r="BC197">
        <v>1774</v>
      </c>
      <c r="BD197" t="s">
        <v>74</v>
      </c>
      <c r="BE197" t="s">
        <v>2626</v>
      </c>
      <c r="BF197" t="str">
        <f>HYPERLINK("http://dx.doi.org/10.1126/science.272.5269.1771","http://dx.doi.org/10.1126/science.272.5269.1771")</f>
        <v>http://dx.doi.org/10.1126/science.272.5269.1771</v>
      </c>
      <c r="BG197" t="s">
        <v>74</v>
      </c>
      <c r="BH197" t="s">
        <v>74</v>
      </c>
      <c r="BI197">
        <v>4</v>
      </c>
      <c r="BJ197" t="s">
        <v>237</v>
      </c>
      <c r="BK197" t="s">
        <v>93</v>
      </c>
      <c r="BL197" t="s">
        <v>238</v>
      </c>
      <c r="BM197" t="s">
        <v>2627</v>
      </c>
      <c r="BN197">
        <v>8662480</v>
      </c>
      <c r="BO197" t="s">
        <v>74</v>
      </c>
      <c r="BP197" t="s">
        <v>74</v>
      </c>
      <c r="BQ197" t="s">
        <v>74</v>
      </c>
      <c r="BR197" t="s">
        <v>96</v>
      </c>
      <c r="BS197" t="s">
        <v>2628</v>
      </c>
      <c r="BT197" t="str">
        <f>HYPERLINK("https%3A%2F%2Fwww.webofscience.com%2Fwos%2Fwoscc%2Ffull-record%2FWOS:A1996UT11000037","View Full Record in Web of Science")</f>
        <v>View Full Record in Web of Science</v>
      </c>
    </row>
    <row r="198" spans="1:72" x14ac:dyDescent="0.15">
      <c r="A198" t="s">
        <v>72</v>
      </c>
      <c r="B198" t="s">
        <v>2629</v>
      </c>
      <c r="C198" t="s">
        <v>74</v>
      </c>
      <c r="D198" t="s">
        <v>74</v>
      </c>
      <c r="E198" t="s">
        <v>74</v>
      </c>
      <c r="F198" t="s">
        <v>2629</v>
      </c>
      <c r="G198" t="s">
        <v>74</v>
      </c>
      <c r="H198" t="s">
        <v>74</v>
      </c>
      <c r="I198" t="s">
        <v>2630</v>
      </c>
      <c r="J198" t="s">
        <v>1011</v>
      </c>
      <c r="K198" t="s">
        <v>74</v>
      </c>
      <c r="L198" t="s">
        <v>74</v>
      </c>
      <c r="M198" t="s">
        <v>77</v>
      </c>
      <c r="N198" t="s">
        <v>78</v>
      </c>
      <c r="O198" t="s">
        <v>74</v>
      </c>
      <c r="P198" t="s">
        <v>74</v>
      </c>
      <c r="Q198" t="s">
        <v>74</v>
      </c>
      <c r="R198" t="s">
        <v>74</v>
      </c>
      <c r="S198" t="s">
        <v>74</v>
      </c>
      <c r="T198" t="s">
        <v>74</v>
      </c>
      <c r="U198" t="s">
        <v>2631</v>
      </c>
      <c r="V198" t="s">
        <v>2632</v>
      </c>
      <c r="W198" t="s">
        <v>2633</v>
      </c>
      <c r="X198" t="s">
        <v>2634</v>
      </c>
      <c r="Y198" t="s">
        <v>2635</v>
      </c>
      <c r="Z198" t="s">
        <v>74</v>
      </c>
      <c r="AA198" t="s">
        <v>2636</v>
      </c>
      <c r="AB198" t="s">
        <v>74</v>
      </c>
      <c r="AC198" t="s">
        <v>74</v>
      </c>
      <c r="AD198" t="s">
        <v>74</v>
      </c>
      <c r="AE198" t="s">
        <v>74</v>
      </c>
      <c r="AF198" t="s">
        <v>74</v>
      </c>
      <c r="AG198">
        <v>46</v>
      </c>
      <c r="AH198">
        <v>23</v>
      </c>
      <c r="AI198">
        <v>23</v>
      </c>
      <c r="AJ198">
        <v>0</v>
      </c>
      <c r="AK198">
        <v>8</v>
      </c>
      <c r="AL198" t="s">
        <v>946</v>
      </c>
      <c r="AM198" t="s">
        <v>312</v>
      </c>
      <c r="AN198" t="s">
        <v>1017</v>
      </c>
      <c r="AO198" t="s">
        <v>1018</v>
      </c>
      <c r="AP198" t="s">
        <v>74</v>
      </c>
      <c r="AQ198" t="s">
        <v>74</v>
      </c>
      <c r="AR198" t="s">
        <v>1019</v>
      </c>
      <c r="AS198" t="s">
        <v>1020</v>
      </c>
      <c r="AT198" t="s">
        <v>2637</v>
      </c>
      <c r="AU198">
        <v>1996</v>
      </c>
      <c r="AV198">
        <v>101</v>
      </c>
      <c r="AW198" t="s">
        <v>2638</v>
      </c>
      <c r="AX198" t="s">
        <v>74</v>
      </c>
      <c r="AY198" t="s">
        <v>74</v>
      </c>
      <c r="AZ198" t="s">
        <v>74</v>
      </c>
      <c r="BA198" t="s">
        <v>74</v>
      </c>
      <c r="BB198">
        <v>14505</v>
      </c>
      <c r="BC198">
        <v>14518</v>
      </c>
      <c r="BD198" t="s">
        <v>74</v>
      </c>
      <c r="BE198" t="s">
        <v>74</v>
      </c>
      <c r="BF198" t="s">
        <v>74</v>
      </c>
      <c r="BG198" t="s">
        <v>74</v>
      </c>
      <c r="BH198" t="s">
        <v>74</v>
      </c>
      <c r="BI198">
        <v>14</v>
      </c>
      <c r="BJ198" t="s">
        <v>159</v>
      </c>
      <c r="BK198" t="s">
        <v>93</v>
      </c>
      <c r="BL198" t="s">
        <v>159</v>
      </c>
      <c r="BM198" t="s">
        <v>2639</v>
      </c>
      <c r="BN198" t="s">
        <v>74</v>
      </c>
      <c r="BO198" t="s">
        <v>74</v>
      </c>
      <c r="BP198" t="s">
        <v>74</v>
      </c>
      <c r="BQ198" t="s">
        <v>74</v>
      </c>
      <c r="BR198" t="s">
        <v>96</v>
      </c>
      <c r="BS198" t="s">
        <v>2640</v>
      </c>
      <c r="BT198" t="str">
        <f>HYPERLINK("https%3A%2F%2Fwww.webofscience.com%2Fwos%2Fwoscc%2Ffull-record%2FWOS:A1996UT46700014","View Full Record in Web of Science")</f>
        <v>View Full Record in Web of Science</v>
      </c>
    </row>
    <row r="199" spans="1:72" x14ac:dyDescent="0.15">
      <c r="A199" t="s">
        <v>72</v>
      </c>
      <c r="B199" t="s">
        <v>2641</v>
      </c>
      <c r="C199" t="s">
        <v>74</v>
      </c>
      <c r="D199" t="s">
        <v>74</v>
      </c>
      <c r="E199" t="s">
        <v>74</v>
      </c>
      <c r="F199" t="s">
        <v>2641</v>
      </c>
      <c r="G199" t="s">
        <v>74</v>
      </c>
      <c r="H199" t="s">
        <v>74</v>
      </c>
      <c r="I199" t="s">
        <v>2642</v>
      </c>
      <c r="J199" t="s">
        <v>2643</v>
      </c>
      <c r="K199" t="s">
        <v>74</v>
      </c>
      <c r="L199" t="s">
        <v>74</v>
      </c>
      <c r="M199" t="s">
        <v>77</v>
      </c>
      <c r="N199" t="s">
        <v>434</v>
      </c>
      <c r="O199" t="s">
        <v>74</v>
      </c>
      <c r="P199" t="s">
        <v>74</v>
      </c>
      <c r="Q199" t="s">
        <v>74</v>
      </c>
      <c r="R199" t="s">
        <v>74</v>
      </c>
      <c r="S199" t="s">
        <v>74</v>
      </c>
      <c r="T199" t="s">
        <v>74</v>
      </c>
      <c r="U199" t="s">
        <v>74</v>
      </c>
      <c r="V199" t="s">
        <v>74</v>
      </c>
      <c r="W199" t="s">
        <v>74</v>
      </c>
      <c r="X199" t="s">
        <v>74</v>
      </c>
      <c r="Y199" t="s">
        <v>2644</v>
      </c>
      <c r="Z199" t="s">
        <v>74</v>
      </c>
      <c r="AA199" t="s">
        <v>74</v>
      </c>
      <c r="AB199" t="s">
        <v>74</v>
      </c>
      <c r="AC199" t="s">
        <v>74</v>
      </c>
      <c r="AD199" t="s">
        <v>74</v>
      </c>
      <c r="AE199" t="s">
        <v>74</v>
      </c>
      <c r="AF199" t="s">
        <v>74</v>
      </c>
      <c r="AG199">
        <v>7</v>
      </c>
      <c r="AH199">
        <v>30</v>
      </c>
      <c r="AI199">
        <v>33</v>
      </c>
      <c r="AJ199">
        <v>0</v>
      </c>
      <c r="AK199">
        <v>0</v>
      </c>
      <c r="AL199" t="s">
        <v>2645</v>
      </c>
      <c r="AM199" t="s">
        <v>436</v>
      </c>
      <c r="AN199" t="s">
        <v>2646</v>
      </c>
      <c r="AO199" t="s">
        <v>2647</v>
      </c>
      <c r="AP199" t="s">
        <v>74</v>
      </c>
      <c r="AQ199" t="s">
        <v>74</v>
      </c>
      <c r="AR199" t="s">
        <v>2643</v>
      </c>
      <c r="AS199" t="s">
        <v>2648</v>
      </c>
      <c r="AT199" t="s">
        <v>2637</v>
      </c>
      <c r="AU199">
        <v>1996</v>
      </c>
      <c r="AV199">
        <v>381</v>
      </c>
      <c r="AW199">
        <v>6584</v>
      </c>
      <c r="AX199" t="s">
        <v>74</v>
      </c>
      <c r="AY199" t="s">
        <v>74</v>
      </c>
      <c r="AZ199" t="s">
        <v>74</v>
      </c>
      <c r="BA199" t="s">
        <v>74</v>
      </c>
      <c r="BB199">
        <v>644</v>
      </c>
      <c r="BC199">
        <v>646</v>
      </c>
      <c r="BD199" t="s">
        <v>74</v>
      </c>
      <c r="BE199" t="s">
        <v>2649</v>
      </c>
      <c r="BF199" t="str">
        <f>HYPERLINK("http://dx.doi.org/10.1038/381644a0","http://dx.doi.org/10.1038/381644a0")</f>
        <v>http://dx.doi.org/10.1038/381644a0</v>
      </c>
      <c r="BG199" t="s">
        <v>74</v>
      </c>
      <c r="BH199" t="s">
        <v>74</v>
      </c>
      <c r="BI199">
        <v>3</v>
      </c>
      <c r="BJ199" t="s">
        <v>237</v>
      </c>
      <c r="BK199" t="s">
        <v>93</v>
      </c>
      <c r="BL199" t="s">
        <v>238</v>
      </c>
      <c r="BM199" t="s">
        <v>2650</v>
      </c>
      <c r="BN199" t="s">
        <v>74</v>
      </c>
      <c r="BO199" t="s">
        <v>74</v>
      </c>
      <c r="BP199" t="s">
        <v>74</v>
      </c>
      <c r="BQ199" t="s">
        <v>74</v>
      </c>
      <c r="BR199" t="s">
        <v>96</v>
      </c>
      <c r="BS199" t="s">
        <v>2651</v>
      </c>
      <c r="BT199" t="str">
        <f>HYPERLINK("https%3A%2F%2Fwww.webofscience.com%2Fwos%2Fwoscc%2Ffull-record%2FWOS:A1996UR97900022","View Full Record in Web of Science")</f>
        <v>View Full Record in Web of Science</v>
      </c>
    </row>
    <row r="200" spans="1:72" x14ac:dyDescent="0.15">
      <c r="A200" t="s">
        <v>72</v>
      </c>
      <c r="B200" t="s">
        <v>2652</v>
      </c>
      <c r="C200" t="s">
        <v>74</v>
      </c>
      <c r="D200" t="s">
        <v>74</v>
      </c>
      <c r="E200" t="s">
        <v>74</v>
      </c>
      <c r="F200" t="s">
        <v>2652</v>
      </c>
      <c r="G200" t="s">
        <v>74</v>
      </c>
      <c r="H200" t="s">
        <v>74</v>
      </c>
      <c r="I200" t="s">
        <v>2653</v>
      </c>
      <c r="J200" t="s">
        <v>1120</v>
      </c>
      <c r="K200" t="s">
        <v>74</v>
      </c>
      <c r="L200" t="s">
        <v>74</v>
      </c>
      <c r="M200" t="s">
        <v>77</v>
      </c>
      <c r="N200" t="s">
        <v>78</v>
      </c>
      <c r="O200" t="s">
        <v>74</v>
      </c>
      <c r="P200" t="s">
        <v>74</v>
      </c>
      <c r="Q200" t="s">
        <v>74</v>
      </c>
      <c r="R200" t="s">
        <v>74</v>
      </c>
      <c r="S200" t="s">
        <v>74</v>
      </c>
      <c r="T200" t="s">
        <v>74</v>
      </c>
      <c r="U200" t="s">
        <v>2654</v>
      </c>
      <c r="V200" t="s">
        <v>2655</v>
      </c>
      <c r="W200" t="s">
        <v>2656</v>
      </c>
      <c r="X200" t="s">
        <v>2657</v>
      </c>
      <c r="Y200" t="s">
        <v>2658</v>
      </c>
      <c r="Z200" t="s">
        <v>74</v>
      </c>
      <c r="AA200" t="s">
        <v>2659</v>
      </c>
      <c r="AB200" t="s">
        <v>2660</v>
      </c>
      <c r="AC200" t="s">
        <v>74</v>
      </c>
      <c r="AD200" t="s">
        <v>74</v>
      </c>
      <c r="AE200" t="s">
        <v>74</v>
      </c>
      <c r="AF200" t="s">
        <v>74</v>
      </c>
      <c r="AG200">
        <v>26</v>
      </c>
      <c r="AH200">
        <v>53</v>
      </c>
      <c r="AI200">
        <v>59</v>
      </c>
      <c r="AJ200">
        <v>0</v>
      </c>
      <c r="AK200">
        <v>11</v>
      </c>
      <c r="AL200" t="s">
        <v>946</v>
      </c>
      <c r="AM200" t="s">
        <v>312</v>
      </c>
      <c r="AN200" t="s">
        <v>1017</v>
      </c>
      <c r="AO200" t="s">
        <v>1126</v>
      </c>
      <c r="AP200" t="s">
        <v>1140</v>
      </c>
      <c r="AQ200" t="s">
        <v>74</v>
      </c>
      <c r="AR200" t="s">
        <v>1127</v>
      </c>
      <c r="AS200" t="s">
        <v>1128</v>
      </c>
      <c r="AT200" t="s">
        <v>2661</v>
      </c>
      <c r="AU200">
        <v>1996</v>
      </c>
      <c r="AV200">
        <v>23</v>
      </c>
      <c r="AW200">
        <v>13</v>
      </c>
      <c r="AX200" t="s">
        <v>74</v>
      </c>
      <c r="AY200" t="s">
        <v>74</v>
      </c>
      <c r="AZ200" t="s">
        <v>74</v>
      </c>
      <c r="BA200" t="s">
        <v>74</v>
      </c>
      <c r="BB200">
        <v>1669</v>
      </c>
      <c r="BC200">
        <v>1672</v>
      </c>
      <c r="BD200" t="s">
        <v>74</v>
      </c>
      <c r="BE200" t="s">
        <v>2662</v>
      </c>
      <c r="BF200" t="str">
        <f>HYPERLINK("http://dx.doi.org/10.1029/96GL01133","http://dx.doi.org/10.1029/96GL01133")</f>
        <v>http://dx.doi.org/10.1029/96GL01133</v>
      </c>
      <c r="BG200" t="s">
        <v>74</v>
      </c>
      <c r="BH200" t="s">
        <v>74</v>
      </c>
      <c r="BI200">
        <v>4</v>
      </c>
      <c r="BJ200" t="s">
        <v>364</v>
      </c>
      <c r="BK200" t="s">
        <v>93</v>
      </c>
      <c r="BL200" t="s">
        <v>365</v>
      </c>
      <c r="BM200" t="s">
        <v>2663</v>
      </c>
      <c r="BN200" t="s">
        <v>74</v>
      </c>
      <c r="BO200" t="s">
        <v>74</v>
      </c>
      <c r="BP200" t="s">
        <v>74</v>
      </c>
      <c r="BQ200" t="s">
        <v>74</v>
      </c>
      <c r="BR200" t="s">
        <v>96</v>
      </c>
      <c r="BS200" t="s">
        <v>2664</v>
      </c>
      <c r="BT200" t="str">
        <f>HYPERLINK("https%3A%2F%2Fwww.webofscience.com%2Fwos%2Fwoscc%2Ffull-record%2FWOS:A1996UT00900031","View Full Record in Web of Science")</f>
        <v>View Full Record in Web of Science</v>
      </c>
    </row>
    <row r="201" spans="1:72" x14ac:dyDescent="0.15">
      <c r="A201" t="s">
        <v>72</v>
      </c>
      <c r="B201" t="s">
        <v>2665</v>
      </c>
      <c r="C201" t="s">
        <v>74</v>
      </c>
      <c r="D201" t="s">
        <v>74</v>
      </c>
      <c r="E201" t="s">
        <v>74</v>
      </c>
      <c r="F201" t="s">
        <v>2665</v>
      </c>
      <c r="G201" t="s">
        <v>74</v>
      </c>
      <c r="H201" t="s">
        <v>74</v>
      </c>
      <c r="I201" t="s">
        <v>2666</v>
      </c>
      <c r="J201" t="s">
        <v>1205</v>
      </c>
      <c r="K201" t="s">
        <v>74</v>
      </c>
      <c r="L201" t="s">
        <v>74</v>
      </c>
      <c r="M201" t="s">
        <v>77</v>
      </c>
      <c r="N201" t="s">
        <v>78</v>
      </c>
      <c r="O201" t="s">
        <v>74</v>
      </c>
      <c r="P201" t="s">
        <v>74</v>
      </c>
      <c r="Q201" t="s">
        <v>74</v>
      </c>
      <c r="R201" t="s">
        <v>74</v>
      </c>
      <c r="S201" t="s">
        <v>74</v>
      </c>
      <c r="T201" t="s">
        <v>74</v>
      </c>
      <c r="U201" t="s">
        <v>74</v>
      </c>
      <c r="V201" t="s">
        <v>2667</v>
      </c>
      <c r="W201" t="s">
        <v>2668</v>
      </c>
      <c r="X201" t="s">
        <v>2669</v>
      </c>
      <c r="Y201" t="s">
        <v>74</v>
      </c>
      <c r="Z201" t="s">
        <v>74</v>
      </c>
      <c r="AA201" t="s">
        <v>2670</v>
      </c>
      <c r="AB201" t="s">
        <v>2671</v>
      </c>
      <c r="AC201" t="s">
        <v>74</v>
      </c>
      <c r="AD201" t="s">
        <v>74</v>
      </c>
      <c r="AE201" t="s">
        <v>74</v>
      </c>
      <c r="AF201" t="s">
        <v>74</v>
      </c>
      <c r="AG201">
        <v>45</v>
      </c>
      <c r="AH201">
        <v>42</v>
      </c>
      <c r="AI201">
        <v>42</v>
      </c>
      <c r="AJ201">
        <v>0</v>
      </c>
      <c r="AK201">
        <v>16</v>
      </c>
      <c r="AL201" t="s">
        <v>946</v>
      </c>
      <c r="AM201" t="s">
        <v>312</v>
      </c>
      <c r="AN201" t="s">
        <v>1017</v>
      </c>
      <c r="AO201" t="s">
        <v>1212</v>
      </c>
      <c r="AP201" t="s">
        <v>1213</v>
      </c>
      <c r="AQ201" t="s">
        <v>74</v>
      </c>
      <c r="AR201" t="s">
        <v>1214</v>
      </c>
      <c r="AS201" t="s">
        <v>1215</v>
      </c>
      <c r="AT201" t="s">
        <v>2661</v>
      </c>
      <c r="AU201">
        <v>1996</v>
      </c>
      <c r="AV201">
        <v>101</v>
      </c>
      <c r="AW201" t="s">
        <v>2672</v>
      </c>
      <c r="AX201" t="s">
        <v>74</v>
      </c>
      <c r="AY201" t="s">
        <v>74</v>
      </c>
      <c r="AZ201" t="s">
        <v>74</v>
      </c>
      <c r="BA201" t="s">
        <v>74</v>
      </c>
      <c r="BB201">
        <v>14073</v>
      </c>
      <c r="BC201">
        <v>14093</v>
      </c>
      <c r="BD201" t="s">
        <v>74</v>
      </c>
      <c r="BE201" t="s">
        <v>2673</v>
      </c>
      <c r="BF201" t="str">
        <f>HYPERLINK("http://dx.doi.org/10.1029/96JC00669","http://dx.doi.org/10.1029/96JC00669")</f>
        <v>http://dx.doi.org/10.1029/96JC00669</v>
      </c>
      <c r="BG201" t="s">
        <v>74</v>
      </c>
      <c r="BH201" t="s">
        <v>74</v>
      </c>
      <c r="BI201">
        <v>21</v>
      </c>
      <c r="BJ201" t="s">
        <v>209</v>
      </c>
      <c r="BK201" t="s">
        <v>93</v>
      </c>
      <c r="BL201" t="s">
        <v>209</v>
      </c>
      <c r="BM201" t="s">
        <v>2674</v>
      </c>
      <c r="BN201" t="s">
        <v>74</v>
      </c>
      <c r="BO201" t="s">
        <v>74</v>
      </c>
      <c r="BP201" t="s">
        <v>74</v>
      </c>
      <c r="BQ201" t="s">
        <v>74</v>
      </c>
      <c r="BR201" t="s">
        <v>96</v>
      </c>
      <c r="BS201" t="s">
        <v>2675</v>
      </c>
      <c r="BT201" t="str">
        <f>HYPERLINK("https%3A%2F%2Fwww.webofscience.com%2Fwos%2Fwoscc%2Ffull-record%2FWOS:A1996UR42200007","View Full Record in Web of Science")</f>
        <v>View Full Record in Web of Science</v>
      </c>
    </row>
    <row r="202" spans="1:72" x14ac:dyDescent="0.15">
      <c r="A202" t="s">
        <v>72</v>
      </c>
      <c r="B202" t="s">
        <v>2676</v>
      </c>
      <c r="C202" t="s">
        <v>74</v>
      </c>
      <c r="D202" t="s">
        <v>74</v>
      </c>
      <c r="E202" t="s">
        <v>74</v>
      </c>
      <c r="F202" t="s">
        <v>2676</v>
      </c>
      <c r="G202" t="s">
        <v>74</v>
      </c>
      <c r="H202" t="s">
        <v>74</v>
      </c>
      <c r="I202" t="s">
        <v>2677</v>
      </c>
      <c r="J202" t="s">
        <v>2678</v>
      </c>
      <c r="K202" t="s">
        <v>74</v>
      </c>
      <c r="L202" t="s">
        <v>74</v>
      </c>
      <c r="M202" t="s">
        <v>77</v>
      </c>
      <c r="N202" t="s">
        <v>78</v>
      </c>
      <c r="O202" t="s">
        <v>74</v>
      </c>
      <c r="P202" t="s">
        <v>74</v>
      </c>
      <c r="Q202" t="s">
        <v>74</v>
      </c>
      <c r="R202" t="s">
        <v>74</v>
      </c>
      <c r="S202" t="s">
        <v>74</v>
      </c>
      <c r="T202" t="s">
        <v>74</v>
      </c>
      <c r="U202" t="s">
        <v>2679</v>
      </c>
      <c r="V202" t="s">
        <v>2680</v>
      </c>
      <c r="W202" t="s">
        <v>2681</v>
      </c>
      <c r="X202" t="s">
        <v>2682</v>
      </c>
      <c r="Y202" t="s">
        <v>2683</v>
      </c>
      <c r="Z202" t="s">
        <v>74</v>
      </c>
      <c r="AA202" t="s">
        <v>2684</v>
      </c>
      <c r="AB202" t="s">
        <v>2685</v>
      </c>
      <c r="AC202" t="s">
        <v>74</v>
      </c>
      <c r="AD202" t="s">
        <v>74</v>
      </c>
      <c r="AE202" t="s">
        <v>74</v>
      </c>
      <c r="AF202" t="s">
        <v>74</v>
      </c>
      <c r="AG202">
        <v>15</v>
      </c>
      <c r="AH202">
        <v>56</v>
      </c>
      <c r="AI202">
        <v>58</v>
      </c>
      <c r="AJ202">
        <v>0</v>
      </c>
      <c r="AK202">
        <v>0</v>
      </c>
      <c r="AL202" t="s">
        <v>2686</v>
      </c>
      <c r="AM202" t="s">
        <v>2687</v>
      </c>
      <c r="AN202" t="s">
        <v>2688</v>
      </c>
      <c r="AO202" t="s">
        <v>2689</v>
      </c>
      <c r="AP202" t="s">
        <v>74</v>
      </c>
      <c r="AQ202" t="s">
        <v>74</v>
      </c>
      <c r="AR202" t="s">
        <v>2690</v>
      </c>
      <c r="AS202" t="s">
        <v>2691</v>
      </c>
      <c r="AT202" t="s">
        <v>2661</v>
      </c>
      <c r="AU202">
        <v>1996</v>
      </c>
      <c r="AV202">
        <v>53</v>
      </c>
      <c r="AW202">
        <v>12</v>
      </c>
      <c r="AX202" t="s">
        <v>74</v>
      </c>
      <c r="AY202" t="s">
        <v>74</v>
      </c>
      <c r="AZ202" t="s">
        <v>74</v>
      </c>
      <c r="BA202" t="s">
        <v>74</v>
      </c>
      <c r="BB202">
        <v>7359</v>
      </c>
      <c r="BC202">
        <v>7361</v>
      </c>
      <c r="BD202" t="s">
        <v>74</v>
      </c>
      <c r="BE202" t="s">
        <v>2692</v>
      </c>
      <c r="BF202" t="str">
        <f>HYPERLINK("http://dx.doi.org/10.1103/PhysRevD.53.7359","http://dx.doi.org/10.1103/PhysRevD.53.7359")</f>
        <v>http://dx.doi.org/10.1103/PhysRevD.53.7359</v>
      </c>
      <c r="BG202" t="s">
        <v>74</v>
      </c>
      <c r="BH202" t="s">
        <v>74</v>
      </c>
      <c r="BI202">
        <v>3</v>
      </c>
      <c r="BJ202" t="s">
        <v>2693</v>
      </c>
      <c r="BK202" t="s">
        <v>93</v>
      </c>
      <c r="BL202" t="s">
        <v>2694</v>
      </c>
      <c r="BM202" t="s">
        <v>2695</v>
      </c>
      <c r="BN202">
        <v>10020027</v>
      </c>
      <c r="BO202" t="s">
        <v>2008</v>
      </c>
      <c r="BP202" t="s">
        <v>74</v>
      </c>
      <c r="BQ202" t="s">
        <v>74</v>
      </c>
      <c r="BR202" t="s">
        <v>96</v>
      </c>
      <c r="BS202" t="s">
        <v>2696</v>
      </c>
      <c r="BT202" t="str">
        <f>HYPERLINK("https%3A%2F%2Fwww.webofscience.com%2Fwos%2Fwoscc%2Ffull-record%2FWOS:A1996UT16800073","View Full Record in Web of Science")</f>
        <v>View Full Record in Web of Science</v>
      </c>
    </row>
    <row r="203" spans="1:72" x14ac:dyDescent="0.15">
      <c r="A203" t="s">
        <v>72</v>
      </c>
      <c r="B203" t="s">
        <v>2697</v>
      </c>
      <c r="C203" t="s">
        <v>74</v>
      </c>
      <c r="D203" t="s">
        <v>74</v>
      </c>
      <c r="E203" t="s">
        <v>74</v>
      </c>
      <c r="F203" t="s">
        <v>2697</v>
      </c>
      <c r="G203" t="s">
        <v>74</v>
      </c>
      <c r="H203" t="s">
        <v>74</v>
      </c>
      <c r="I203" t="s">
        <v>2698</v>
      </c>
      <c r="J203" t="s">
        <v>2699</v>
      </c>
      <c r="K203" t="s">
        <v>74</v>
      </c>
      <c r="L203" t="s">
        <v>74</v>
      </c>
      <c r="M203" t="s">
        <v>77</v>
      </c>
      <c r="N203" t="s">
        <v>78</v>
      </c>
      <c r="O203" t="s">
        <v>74</v>
      </c>
      <c r="P203" t="s">
        <v>74</v>
      </c>
      <c r="Q203" t="s">
        <v>74</v>
      </c>
      <c r="R203" t="s">
        <v>74</v>
      </c>
      <c r="S203" t="s">
        <v>74</v>
      </c>
      <c r="T203" t="s">
        <v>74</v>
      </c>
      <c r="U203" t="s">
        <v>2700</v>
      </c>
      <c r="V203" t="s">
        <v>2701</v>
      </c>
      <c r="W203" t="s">
        <v>2702</v>
      </c>
      <c r="X203" t="s">
        <v>2703</v>
      </c>
      <c r="Y203" t="s">
        <v>2704</v>
      </c>
      <c r="Z203" t="s">
        <v>74</v>
      </c>
      <c r="AA203" t="s">
        <v>2705</v>
      </c>
      <c r="AB203" t="s">
        <v>2706</v>
      </c>
      <c r="AC203" t="s">
        <v>74</v>
      </c>
      <c r="AD203" t="s">
        <v>74</v>
      </c>
      <c r="AE203" t="s">
        <v>74</v>
      </c>
      <c r="AF203" t="s">
        <v>74</v>
      </c>
      <c r="AG203">
        <v>45</v>
      </c>
      <c r="AH203">
        <v>72</v>
      </c>
      <c r="AI203">
        <v>73</v>
      </c>
      <c r="AJ203">
        <v>0</v>
      </c>
      <c r="AK203">
        <v>2</v>
      </c>
      <c r="AL203" t="s">
        <v>261</v>
      </c>
      <c r="AM203" t="s">
        <v>262</v>
      </c>
      <c r="AN203" t="s">
        <v>263</v>
      </c>
      <c r="AO203" t="s">
        <v>2707</v>
      </c>
      <c r="AP203" t="s">
        <v>74</v>
      </c>
      <c r="AQ203" t="s">
        <v>74</v>
      </c>
      <c r="AR203" t="s">
        <v>2699</v>
      </c>
      <c r="AS203" t="s">
        <v>2708</v>
      </c>
      <c r="AT203" t="s">
        <v>2661</v>
      </c>
      <c r="AU203">
        <v>1996</v>
      </c>
      <c r="AV203">
        <v>258</v>
      </c>
      <c r="AW203" t="s">
        <v>268</v>
      </c>
      <c r="AX203" t="s">
        <v>74</v>
      </c>
      <c r="AY203" t="s">
        <v>74</v>
      </c>
      <c r="AZ203" t="s">
        <v>74</v>
      </c>
      <c r="BA203" t="s">
        <v>74</v>
      </c>
      <c r="BB203">
        <v>275</v>
      </c>
      <c r="BC203">
        <v>301</v>
      </c>
      <c r="BD203" t="s">
        <v>74</v>
      </c>
      <c r="BE203" t="s">
        <v>2709</v>
      </c>
      <c r="BF203" t="str">
        <f>HYPERLINK("http://dx.doi.org/10.1016/0040-1951(95)00211-1","http://dx.doi.org/10.1016/0040-1951(95)00211-1")</f>
        <v>http://dx.doi.org/10.1016/0040-1951(95)00211-1</v>
      </c>
      <c r="BG203" t="s">
        <v>74</v>
      </c>
      <c r="BH203" t="s">
        <v>74</v>
      </c>
      <c r="BI203">
        <v>27</v>
      </c>
      <c r="BJ203" t="s">
        <v>270</v>
      </c>
      <c r="BK203" t="s">
        <v>93</v>
      </c>
      <c r="BL203" t="s">
        <v>270</v>
      </c>
      <c r="BM203" t="s">
        <v>2710</v>
      </c>
      <c r="BN203" t="s">
        <v>74</v>
      </c>
      <c r="BO203" t="s">
        <v>74</v>
      </c>
      <c r="BP203" t="s">
        <v>74</v>
      </c>
      <c r="BQ203" t="s">
        <v>74</v>
      </c>
      <c r="BR203" t="s">
        <v>96</v>
      </c>
      <c r="BS203" t="s">
        <v>2711</v>
      </c>
      <c r="BT203" t="str">
        <f>HYPERLINK("https%3A%2F%2Fwww.webofscience.com%2Fwos%2Fwoscc%2Ffull-record%2FWOS:A1996UV59100017","View Full Record in Web of Science")</f>
        <v>View Full Record in Web of Science</v>
      </c>
    </row>
    <row r="204" spans="1:72" x14ac:dyDescent="0.15">
      <c r="A204" t="s">
        <v>72</v>
      </c>
      <c r="B204" t="s">
        <v>2712</v>
      </c>
      <c r="C204" t="s">
        <v>74</v>
      </c>
      <c r="D204" t="s">
        <v>74</v>
      </c>
      <c r="E204" t="s">
        <v>74</v>
      </c>
      <c r="F204" t="s">
        <v>2712</v>
      </c>
      <c r="G204" t="s">
        <v>74</v>
      </c>
      <c r="H204" t="s">
        <v>74</v>
      </c>
      <c r="I204" t="s">
        <v>2713</v>
      </c>
      <c r="J204" t="s">
        <v>1551</v>
      </c>
      <c r="K204" t="s">
        <v>74</v>
      </c>
      <c r="L204" t="s">
        <v>74</v>
      </c>
      <c r="M204" t="s">
        <v>77</v>
      </c>
      <c r="N204" t="s">
        <v>78</v>
      </c>
      <c r="O204" t="s">
        <v>74</v>
      </c>
      <c r="P204" t="s">
        <v>74</v>
      </c>
      <c r="Q204" t="s">
        <v>74</v>
      </c>
      <c r="R204" t="s">
        <v>74</v>
      </c>
      <c r="S204" t="s">
        <v>74</v>
      </c>
      <c r="T204" t="s">
        <v>74</v>
      </c>
      <c r="U204" t="s">
        <v>2714</v>
      </c>
      <c r="V204" t="s">
        <v>2715</v>
      </c>
      <c r="W204" t="s">
        <v>2716</v>
      </c>
      <c r="X204" t="s">
        <v>2717</v>
      </c>
      <c r="Y204" t="s">
        <v>74</v>
      </c>
      <c r="Z204" t="s">
        <v>74</v>
      </c>
      <c r="AA204" t="s">
        <v>2718</v>
      </c>
      <c r="AB204" t="s">
        <v>2719</v>
      </c>
      <c r="AC204" t="s">
        <v>74</v>
      </c>
      <c r="AD204" t="s">
        <v>74</v>
      </c>
      <c r="AE204" t="s">
        <v>74</v>
      </c>
      <c r="AF204" t="s">
        <v>74</v>
      </c>
      <c r="AG204">
        <v>41</v>
      </c>
      <c r="AH204">
        <v>37</v>
      </c>
      <c r="AI204">
        <v>39</v>
      </c>
      <c r="AJ204">
        <v>0</v>
      </c>
      <c r="AK204">
        <v>4</v>
      </c>
      <c r="AL204" t="s">
        <v>311</v>
      </c>
      <c r="AM204" t="s">
        <v>312</v>
      </c>
      <c r="AN204" t="s">
        <v>1051</v>
      </c>
      <c r="AO204" t="s">
        <v>1557</v>
      </c>
      <c r="AP204" t="s">
        <v>74</v>
      </c>
      <c r="AQ204" t="s">
        <v>74</v>
      </c>
      <c r="AR204" t="s">
        <v>1558</v>
      </c>
      <c r="AS204" t="s">
        <v>1559</v>
      </c>
      <c r="AT204" t="s">
        <v>2720</v>
      </c>
      <c r="AU204">
        <v>1996</v>
      </c>
      <c r="AV204">
        <v>100</v>
      </c>
      <c r="AW204">
        <v>24</v>
      </c>
      <c r="AX204" t="s">
        <v>74</v>
      </c>
      <c r="AY204" t="s">
        <v>74</v>
      </c>
      <c r="AZ204" t="s">
        <v>74</v>
      </c>
      <c r="BA204" t="s">
        <v>74</v>
      </c>
      <c r="BB204">
        <v>10145</v>
      </c>
      <c r="BC204">
        <v>10149</v>
      </c>
      <c r="BD204" t="s">
        <v>74</v>
      </c>
      <c r="BE204" t="s">
        <v>2721</v>
      </c>
      <c r="BF204" t="str">
        <f>HYPERLINK("http://dx.doi.org/10.1021/jp952710a","http://dx.doi.org/10.1021/jp952710a")</f>
        <v>http://dx.doi.org/10.1021/jp952710a</v>
      </c>
      <c r="BG204" t="s">
        <v>74</v>
      </c>
      <c r="BH204" t="s">
        <v>74</v>
      </c>
      <c r="BI204">
        <v>5</v>
      </c>
      <c r="BJ204" t="s">
        <v>1561</v>
      </c>
      <c r="BK204" t="s">
        <v>93</v>
      </c>
      <c r="BL204" t="s">
        <v>926</v>
      </c>
      <c r="BM204" t="s">
        <v>2722</v>
      </c>
      <c r="BN204" t="s">
        <v>74</v>
      </c>
      <c r="BO204" t="s">
        <v>74</v>
      </c>
      <c r="BP204" t="s">
        <v>74</v>
      </c>
      <c r="BQ204" t="s">
        <v>74</v>
      </c>
      <c r="BR204" t="s">
        <v>96</v>
      </c>
      <c r="BS204" t="s">
        <v>2723</v>
      </c>
      <c r="BT204" t="str">
        <f>HYPERLINK("https%3A%2F%2Fwww.webofscience.com%2Fwos%2Fwoscc%2Ffull-record%2FWOS:A1996UQ84400022","View Full Record in Web of Science")</f>
        <v>View Full Record in Web of Science</v>
      </c>
    </row>
    <row r="205" spans="1:72" x14ac:dyDescent="0.15">
      <c r="A205" t="s">
        <v>72</v>
      </c>
      <c r="B205" t="s">
        <v>2724</v>
      </c>
      <c r="C205" t="s">
        <v>74</v>
      </c>
      <c r="D205" t="s">
        <v>74</v>
      </c>
      <c r="E205" t="s">
        <v>74</v>
      </c>
      <c r="F205" t="s">
        <v>2724</v>
      </c>
      <c r="G205" t="s">
        <v>74</v>
      </c>
      <c r="H205" t="s">
        <v>74</v>
      </c>
      <c r="I205" t="s">
        <v>2725</v>
      </c>
      <c r="J205" t="s">
        <v>2643</v>
      </c>
      <c r="K205" t="s">
        <v>74</v>
      </c>
      <c r="L205" t="s">
        <v>74</v>
      </c>
      <c r="M205" t="s">
        <v>77</v>
      </c>
      <c r="N205" t="s">
        <v>434</v>
      </c>
      <c r="O205" t="s">
        <v>74</v>
      </c>
      <c r="P205" t="s">
        <v>74</v>
      </c>
      <c r="Q205" t="s">
        <v>74</v>
      </c>
      <c r="R205" t="s">
        <v>74</v>
      </c>
      <c r="S205" t="s">
        <v>74</v>
      </c>
      <c r="T205" t="s">
        <v>74</v>
      </c>
      <c r="U205" t="s">
        <v>2726</v>
      </c>
      <c r="V205" t="s">
        <v>74</v>
      </c>
      <c r="W205" t="s">
        <v>2727</v>
      </c>
      <c r="X205" t="s">
        <v>2728</v>
      </c>
      <c r="Y205" t="s">
        <v>2729</v>
      </c>
      <c r="Z205" t="s">
        <v>74</v>
      </c>
      <c r="AA205" t="s">
        <v>2730</v>
      </c>
      <c r="AB205" t="s">
        <v>74</v>
      </c>
      <c r="AC205" t="s">
        <v>74</v>
      </c>
      <c r="AD205" t="s">
        <v>74</v>
      </c>
      <c r="AE205" t="s">
        <v>74</v>
      </c>
      <c r="AF205" t="s">
        <v>74</v>
      </c>
      <c r="AG205">
        <v>14</v>
      </c>
      <c r="AH205">
        <v>49</v>
      </c>
      <c r="AI205">
        <v>52</v>
      </c>
      <c r="AJ205">
        <v>0</v>
      </c>
      <c r="AK205">
        <v>8</v>
      </c>
      <c r="AL205" t="s">
        <v>2645</v>
      </c>
      <c r="AM205" t="s">
        <v>436</v>
      </c>
      <c r="AN205" t="s">
        <v>2646</v>
      </c>
      <c r="AO205" t="s">
        <v>2647</v>
      </c>
      <c r="AP205" t="s">
        <v>74</v>
      </c>
      <c r="AQ205" t="s">
        <v>74</v>
      </c>
      <c r="AR205" t="s">
        <v>2643</v>
      </c>
      <c r="AS205" t="s">
        <v>2648</v>
      </c>
      <c r="AT205" t="s">
        <v>2720</v>
      </c>
      <c r="AU205">
        <v>1996</v>
      </c>
      <c r="AV205">
        <v>381</v>
      </c>
      <c r="AW205">
        <v>6583</v>
      </c>
      <c r="AX205" t="s">
        <v>74</v>
      </c>
      <c r="AY205" t="s">
        <v>74</v>
      </c>
      <c r="AZ205" t="s">
        <v>74</v>
      </c>
      <c r="BA205" t="s">
        <v>74</v>
      </c>
      <c r="BB205">
        <v>551</v>
      </c>
      <c r="BC205">
        <v>554</v>
      </c>
      <c r="BD205" t="s">
        <v>74</v>
      </c>
      <c r="BE205" t="s">
        <v>2731</v>
      </c>
      <c r="BF205" t="str">
        <f>HYPERLINK("http://dx.doi.org/10.1038/381551a0","http://dx.doi.org/10.1038/381551a0")</f>
        <v>http://dx.doi.org/10.1038/381551a0</v>
      </c>
      <c r="BG205" t="s">
        <v>74</v>
      </c>
      <c r="BH205" t="s">
        <v>74</v>
      </c>
      <c r="BI205">
        <v>4</v>
      </c>
      <c r="BJ205" t="s">
        <v>237</v>
      </c>
      <c r="BK205" t="s">
        <v>93</v>
      </c>
      <c r="BL205" t="s">
        <v>238</v>
      </c>
      <c r="BM205" t="s">
        <v>2732</v>
      </c>
      <c r="BN205" t="s">
        <v>74</v>
      </c>
      <c r="BO205" t="s">
        <v>1086</v>
      </c>
      <c r="BP205" t="s">
        <v>74</v>
      </c>
      <c r="BQ205" t="s">
        <v>74</v>
      </c>
      <c r="BR205" t="s">
        <v>96</v>
      </c>
      <c r="BS205" t="s">
        <v>2733</v>
      </c>
      <c r="BT205" t="str">
        <f>HYPERLINK("https%3A%2F%2Fwww.webofscience.com%2Fwos%2Fwoscc%2Ffull-record%2FWOS:A1996UQ65700018","View Full Record in Web of Science")</f>
        <v>View Full Record in Web of Science</v>
      </c>
    </row>
    <row r="206" spans="1:72" x14ac:dyDescent="0.15">
      <c r="A206" t="s">
        <v>72</v>
      </c>
      <c r="B206" t="s">
        <v>2734</v>
      </c>
      <c r="C206" t="s">
        <v>74</v>
      </c>
      <c r="D206" t="s">
        <v>74</v>
      </c>
      <c r="E206" t="s">
        <v>74</v>
      </c>
      <c r="F206" t="s">
        <v>2734</v>
      </c>
      <c r="G206" t="s">
        <v>74</v>
      </c>
      <c r="H206" t="s">
        <v>74</v>
      </c>
      <c r="I206" t="s">
        <v>2735</v>
      </c>
      <c r="J206" t="s">
        <v>2736</v>
      </c>
      <c r="K206" t="s">
        <v>74</v>
      </c>
      <c r="L206" t="s">
        <v>74</v>
      </c>
      <c r="M206" t="s">
        <v>77</v>
      </c>
      <c r="N206" t="s">
        <v>78</v>
      </c>
      <c r="O206" t="s">
        <v>74</v>
      </c>
      <c r="P206" t="s">
        <v>74</v>
      </c>
      <c r="Q206" t="s">
        <v>74</v>
      </c>
      <c r="R206" t="s">
        <v>74</v>
      </c>
      <c r="S206" t="s">
        <v>74</v>
      </c>
      <c r="T206" t="s">
        <v>2737</v>
      </c>
      <c r="U206" t="s">
        <v>2738</v>
      </c>
      <c r="V206" t="s">
        <v>2739</v>
      </c>
      <c r="W206" t="s">
        <v>2740</v>
      </c>
      <c r="X206" t="s">
        <v>2741</v>
      </c>
      <c r="Y206" t="s">
        <v>74</v>
      </c>
      <c r="Z206" t="s">
        <v>74</v>
      </c>
      <c r="AA206" t="s">
        <v>74</v>
      </c>
      <c r="AB206" t="s">
        <v>74</v>
      </c>
      <c r="AC206" t="s">
        <v>74</v>
      </c>
      <c r="AD206" t="s">
        <v>74</v>
      </c>
      <c r="AE206" t="s">
        <v>74</v>
      </c>
      <c r="AF206" t="s">
        <v>74</v>
      </c>
      <c r="AG206">
        <v>40</v>
      </c>
      <c r="AH206">
        <v>21</v>
      </c>
      <c r="AI206">
        <v>21</v>
      </c>
      <c r="AJ206">
        <v>0</v>
      </c>
      <c r="AK206">
        <v>0</v>
      </c>
      <c r="AL206" t="s">
        <v>2178</v>
      </c>
      <c r="AM206" t="s">
        <v>2179</v>
      </c>
      <c r="AN206" t="s">
        <v>2514</v>
      </c>
      <c r="AO206" t="s">
        <v>2742</v>
      </c>
      <c r="AP206" t="s">
        <v>74</v>
      </c>
      <c r="AQ206" t="s">
        <v>74</v>
      </c>
      <c r="AR206" t="s">
        <v>2743</v>
      </c>
      <c r="AS206" t="s">
        <v>2744</v>
      </c>
      <c r="AT206" t="s">
        <v>2745</v>
      </c>
      <c r="AU206">
        <v>1996</v>
      </c>
      <c r="AV206">
        <v>464</v>
      </c>
      <c r="AW206">
        <v>1</v>
      </c>
      <c r="AX206">
        <v>1</v>
      </c>
      <c r="AY206" t="s">
        <v>74</v>
      </c>
      <c r="AZ206" t="s">
        <v>74</v>
      </c>
      <c r="BA206" t="s">
        <v>74</v>
      </c>
      <c r="BB206">
        <v>412</v>
      </c>
      <c r="BC206">
        <v>425</v>
      </c>
      <c r="BD206" t="s">
        <v>74</v>
      </c>
      <c r="BE206" t="s">
        <v>2746</v>
      </c>
      <c r="BF206" t="str">
        <f>HYPERLINK("http://dx.doi.org/10.1086/177332","http://dx.doi.org/10.1086/177332")</f>
        <v>http://dx.doi.org/10.1086/177332</v>
      </c>
      <c r="BG206" t="s">
        <v>74</v>
      </c>
      <c r="BH206" t="s">
        <v>74</v>
      </c>
      <c r="BI206">
        <v>14</v>
      </c>
      <c r="BJ206" t="s">
        <v>936</v>
      </c>
      <c r="BK206" t="s">
        <v>93</v>
      </c>
      <c r="BL206" t="s">
        <v>936</v>
      </c>
      <c r="BM206" t="s">
        <v>2747</v>
      </c>
      <c r="BN206" t="s">
        <v>74</v>
      </c>
      <c r="BO206" t="s">
        <v>74</v>
      </c>
      <c r="BP206" t="s">
        <v>74</v>
      </c>
      <c r="BQ206" t="s">
        <v>74</v>
      </c>
      <c r="BR206" t="s">
        <v>96</v>
      </c>
      <c r="BS206" t="s">
        <v>2748</v>
      </c>
      <c r="BT206" t="str">
        <f>HYPERLINK("https%3A%2F%2Fwww.webofscience.com%2Fwos%2Fwoscc%2Ffull-record%2FWOS:A1996UN84000039","View Full Record in Web of Science")</f>
        <v>View Full Record in Web of Science</v>
      </c>
    </row>
    <row r="207" spans="1:72" x14ac:dyDescent="0.15">
      <c r="A207" t="s">
        <v>72</v>
      </c>
      <c r="B207" t="s">
        <v>2749</v>
      </c>
      <c r="C207" t="s">
        <v>74</v>
      </c>
      <c r="D207" t="s">
        <v>74</v>
      </c>
      <c r="E207" t="s">
        <v>74</v>
      </c>
      <c r="F207" t="s">
        <v>2749</v>
      </c>
      <c r="G207" t="s">
        <v>74</v>
      </c>
      <c r="H207" t="s">
        <v>74</v>
      </c>
      <c r="I207" t="s">
        <v>2750</v>
      </c>
      <c r="J207" t="s">
        <v>2751</v>
      </c>
      <c r="K207" t="s">
        <v>74</v>
      </c>
      <c r="L207" t="s">
        <v>74</v>
      </c>
      <c r="M207" t="s">
        <v>77</v>
      </c>
      <c r="N207" t="s">
        <v>78</v>
      </c>
      <c r="O207" t="s">
        <v>74</v>
      </c>
      <c r="P207" t="s">
        <v>74</v>
      </c>
      <c r="Q207" t="s">
        <v>74</v>
      </c>
      <c r="R207" t="s">
        <v>74</v>
      </c>
      <c r="S207" t="s">
        <v>74</v>
      </c>
      <c r="T207" t="s">
        <v>2752</v>
      </c>
      <c r="U207" t="s">
        <v>2753</v>
      </c>
      <c r="V207" t="s">
        <v>2754</v>
      </c>
      <c r="W207" t="s">
        <v>2755</v>
      </c>
      <c r="X207" t="s">
        <v>2756</v>
      </c>
      <c r="Y207" t="s">
        <v>74</v>
      </c>
      <c r="Z207" t="s">
        <v>74</v>
      </c>
      <c r="AA207" t="s">
        <v>74</v>
      </c>
      <c r="AB207" t="s">
        <v>2757</v>
      </c>
      <c r="AC207" t="s">
        <v>2758</v>
      </c>
      <c r="AD207" t="s">
        <v>2759</v>
      </c>
      <c r="AE207" t="s">
        <v>74</v>
      </c>
      <c r="AF207" t="s">
        <v>74</v>
      </c>
      <c r="AG207">
        <v>48</v>
      </c>
      <c r="AH207">
        <v>3</v>
      </c>
      <c r="AI207">
        <v>3</v>
      </c>
      <c r="AJ207">
        <v>0</v>
      </c>
      <c r="AK207">
        <v>2</v>
      </c>
      <c r="AL207" t="s">
        <v>1342</v>
      </c>
      <c r="AM207" t="s">
        <v>117</v>
      </c>
      <c r="AN207" t="s">
        <v>1343</v>
      </c>
      <c r="AO207" t="s">
        <v>2760</v>
      </c>
      <c r="AP207" t="s">
        <v>74</v>
      </c>
      <c r="AQ207" t="s">
        <v>74</v>
      </c>
      <c r="AR207" t="s">
        <v>2761</v>
      </c>
      <c r="AS207" t="s">
        <v>2762</v>
      </c>
      <c r="AT207" t="s">
        <v>2763</v>
      </c>
      <c r="AU207">
        <v>1996</v>
      </c>
      <c r="AV207">
        <v>159</v>
      </c>
      <c r="AW207">
        <v>1</v>
      </c>
      <c r="AX207" t="s">
        <v>74</v>
      </c>
      <c r="AY207" t="s">
        <v>74</v>
      </c>
      <c r="AZ207" t="s">
        <v>74</v>
      </c>
      <c r="BA207" t="s">
        <v>74</v>
      </c>
      <c r="BB207">
        <v>39</v>
      </c>
      <c r="BC207">
        <v>45</v>
      </c>
      <c r="BD207" t="s">
        <v>74</v>
      </c>
      <c r="BE207" t="s">
        <v>74</v>
      </c>
      <c r="BF207" t="s">
        <v>74</v>
      </c>
      <c r="BG207" t="s">
        <v>74</v>
      </c>
      <c r="BH207" t="s">
        <v>74</v>
      </c>
      <c r="BI207">
        <v>7</v>
      </c>
      <c r="BJ207" t="s">
        <v>2764</v>
      </c>
      <c r="BK207" t="s">
        <v>93</v>
      </c>
      <c r="BL207" t="s">
        <v>2764</v>
      </c>
      <c r="BM207" t="s">
        <v>2765</v>
      </c>
      <c r="BN207">
        <v>8813708</v>
      </c>
      <c r="BO207" t="s">
        <v>74</v>
      </c>
      <c r="BP207" t="s">
        <v>74</v>
      </c>
      <c r="BQ207" t="s">
        <v>74</v>
      </c>
      <c r="BR207" t="s">
        <v>96</v>
      </c>
      <c r="BS207" t="s">
        <v>2766</v>
      </c>
      <c r="BT207" t="str">
        <f>HYPERLINK("https%3A%2F%2Fwww.webofscience.com%2Fwos%2Fwoscc%2Ffull-record%2FWOS:A1996UV96700006","View Full Record in Web of Science")</f>
        <v>View Full Record in Web of Science</v>
      </c>
    </row>
    <row r="208" spans="1:72" x14ac:dyDescent="0.15">
      <c r="A208" t="s">
        <v>72</v>
      </c>
      <c r="B208" t="s">
        <v>2767</v>
      </c>
      <c r="C208" t="s">
        <v>74</v>
      </c>
      <c r="D208" t="s">
        <v>74</v>
      </c>
      <c r="E208" t="s">
        <v>74</v>
      </c>
      <c r="F208" t="s">
        <v>2767</v>
      </c>
      <c r="G208" t="s">
        <v>74</v>
      </c>
      <c r="H208" t="s">
        <v>74</v>
      </c>
      <c r="I208" t="s">
        <v>2768</v>
      </c>
      <c r="J208" t="s">
        <v>2769</v>
      </c>
      <c r="K208" t="s">
        <v>74</v>
      </c>
      <c r="L208" t="s">
        <v>74</v>
      </c>
      <c r="M208" t="s">
        <v>77</v>
      </c>
      <c r="N208" t="s">
        <v>78</v>
      </c>
      <c r="O208" t="s">
        <v>74</v>
      </c>
      <c r="P208" t="s">
        <v>74</v>
      </c>
      <c r="Q208" t="s">
        <v>74</v>
      </c>
      <c r="R208" t="s">
        <v>74</v>
      </c>
      <c r="S208" t="s">
        <v>74</v>
      </c>
      <c r="T208" t="s">
        <v>2770</v>
      </c>
      <c r="U208" t="s">
        <v>2771</v>
      </c>
      <c r="V208" t="s">
        <v>2772</v>
      </c>
      <c r="W208" t="s">
        <v>2773</v>
      </c>
      <c r="X208" t="s">
        <v>2774</v>
      </c>
      <c r="Y208" t="s">
        <v>74</v>
      </c>
      <c r="Z208" t="s">
        <v>74</v>
      </c>
      <c r="AA208" t="s">
        <v>2775</v>
      </c>
      <c r="AB208" t="s">
        <v>74</v>
      </c>
      <c r="AC208" t="s">
        <v>74</v>
      </c>
      <c r="AD208" t="s">
        <v>74</v>
      </c>
      <c r="AE208" t="s">
        <v>74</v>
      </c>
      <c r="AF208" t="s">
        <v>74</v>
      </c>
      <c r="AG208">
        <v>26</v>
      </c>
      <c r="AH208">
        <v>21</v>
      </c>
      <c r="AI208">
        <v>22</v>
      </c>
      <c r="AJ208">
        <v>0</v>
      </c>
      <c r="AK208">
        <v>2</v>
      </c>
      <c r="AL208" t="s">
        <v>1515</v>
      </c>
      <c r="AM208" t="s">
        <v>85</v>
      </c>
      <c r="AN208" t="s">
        <v>1516</v>
      </c>
      <c r="AO208" t="s">
        <v>2776</v>
      </c>
      <c r="AP208" t="s">
        <v>2777</v>
      </c>
      <c r="AQ208" t="s">
        <v>74</v>
      </c>
      <c r="AR208" t="s">
        <v>2778</v>
      </c>
      <c r="AS208" t="s">
        <v>2779</v>
      </c>
      <c r="AT208" t="s">
        <v>2780</v>
      </c>
      <c r="AU208">
        <v>1996</v>
      </c>
      <c r="AV208">
        <v>63</v>
      </c>
      <c r="AW208">
        <v>6</v>
      </c>
      <c r="AX208" t="s">
        <v>74</v>
      </c>
      <c r="AY208" t="s">
        <v>74</v>
      </c>
      <c r="AZ208" t="s">
        <v>74</v>
      </c>
      <c r="BA208" t="s">
        <v>74</v>
      </c>
      <c r="BB208">
        <v>933</v>
      </c>
      <c r="BC208">
        <v>938</v>
      </c>
      <c r="BD208" t="s">
        <v>74</v>
      </c>
      <c r="BE208" t="s">
        <v>2781</v>
      </c>
      <c r="BF208" t="str">
        <f>HYPERLINK("http://dx.doi.org/10.1093/ajcn/63.6.933","http://dx.doi.org/10.1093/ajcn/63.6.933")</f>
        <v>http://dx.doi.org/10.1093/ajcn/63.6.933</v>
      </c>
      <c r="BG208" t="s">
        <v>74</v>
      </c>
      <c r="BH208" t="s">
        <v>74</v>
      </c>
      <c r="BI208">
        <v>6</v>
      </c>
      <c r="BJ208" t="s">
        <v>2782</v>
      </c>
      <c r="BK208" t="s">
        <v>93</v>
      </c>
      <c r="BL208" t="s">
        <v>2782</v>
      </c>
      <c r="BM208" t="s">
        <v>2783</v>
      </c>
      <c r="BN208">
        <v>8644689</v>
      </c>
      <c r="BO208" t="s">
        <v>272</v>
      </c>
      <c r="BP208" t="s">
        <v>74</v>
      </c>
      <c r="BQ208" t="s">
        <v>74</v>
      </c>
      <c r="BR208" t="s">
        <v>96</v>
      </c>
      <c r="BS208" t="s">
        <v>2784</v>
      </c>
      <c r="BT208" t="str">
        <f>HYPERLINK("https%3A%2F%2Fwww.webofscience.com%2Fwos%2Fwoscc%2Ffull-record%2FWOS:A1996UP71500013","View Full Record in Web of Science")</f>
        <v>View Full Record in Web of Science</v>
      </c>
    </row>
    <row r="209" spans="1:72" x14ac:dyDescent="0.15">
      <c r="A209" t="s">
        <v>72</v>
      </c>
      <c r="B209" t="s">
        <v>2785</v>
      </c>
      <c r="C209" t="s">
        <v>74</v>
      </c>
      <c r="D209" t="s">
        <v>74</v>
      </c>
      <c r="E209" t="s">
        <v>74</v>
      </c>
      <c r="F209" t="s">
        <v>2785</v>
      </c>
      <c r="G209" t="s">
        <v>74</v>
      </c>
      <c r="H209" t="s">
        <v>74</v>
      </c>
      <c r="I209" t="s">
        <v>2786</v>
      </c>
      <c r="J209" t="s">
        <v>2787</v>
      </c>
      <c r="K209" t="s">
        <v>74</v>
      </c>
      <c r="L209" t="s">
        <v>74</v>
      </c>
      <c r="M209" t="s">
        <v>77</v>
      </c>
      <c r="N209" t="s">
        <v>78</v>
      </c>
      <c r="O209" t="s">
        <v>74</v>
      </c>
      <c r="P209" t="s">
        <v>74</v>
      </c>
      <c r="Q209" t="s">
        <v>74</v>
      </c>
      <c r="R209" t="s">
        <v>74</v>
      </c>
      <c r="S209" t="s">
        <v>74</v>
      </c>
      <c r="T209" t="s">
        <v>74</v>
      </c>
      <c r="U209" t="s">
        <v>2788</v>
      </c>
      <c r="V209" t="s">
        <v>2789</v>
      </c>
      <c r="W209" t="s">
        <v>2790</v>
      </c>
      <c r="X209" t="s">
        <v>2791</v>
      </c>
      <c r="Y209" t="s">
        <v>2792</v>
      </c>
      <c r="Z209" t="s">
        <v>74</v>
      </c>
      <c r="AA209" t="s">
        <v>74</v>
      </c>
      <c r="AB209" t="s">
        <v>74</v>
      </c>
      <c r="AC209" t="s">
        <v>74</v>
      </c>
      <c r="AD209" t="s">
        <v>74</v>
      </c>
      <c r="AE209" t="s">
        <v>74</v>
      </c>
      <c r="AF209" t="s">
        <v>74</v>
      </c>
      <c r="AG209">
        <v>40</v>
      </c>
      <c r="AH209">
        <v>53</v>
      </c>
      <c r="AI209">
        <v>61</v>
      </c>
      <c r="AJ209">
        <v>1</v>
      </c>
      <c r="AK209">
        <v>21</v>
      </c>
      <c r="AL209" t="s">
        <v>2793</v>
      </c>
      <c r="AM209" t="s">
        <v>436</v>
      </c>
      <c r="AN209" t="s">
        <v>2794</v>
      </c>
      <c r="AO209" t="s">
        <v>2795</v>
      </c>
      <c r="AP209" t="s">
        <v>2796</v>
      </c>
      <c r="AQ209" t="s">
        <v>74</v>
      </c>
      <c r="AR209" t="s">
        <v>2797</v>
      </c>
      <c r="AS209" t="s">
        <v>2798</v>
      </c>
      <c r="AT209" t="s">
        <v>2780</v>
      </c>
      <c r="AU209">
        <v>1996</v>
      </c>
      <c r="AV209">
        <v>51</v>
      </c>
      <c r="AW209" t="s">
        <v>74</v>
      </c>
      <c r="AX209">
        <v>6</v>
      </c>
      <c r="AY209" t="s">
        <v>74</v>
      </c>
      <c r="AZ209" t="s">
        <v>74</v>
      </c>
      <c r="BA209" t="s">
        <v>74</v>
      </c>
      <c r="BB209">
        <v>1295</v>
      </c>
      <c r="BC209">
        <v>1306</v>
      </c>
      <c r="BD209" t="s">
        <v>74</v>
      </c>
      <c r="BE209" t="s">
        <v>2799</v>
      </c>
      <c r="BF209" t="str">
        <f>HYPERLINK("http://dx.doi.org/10.1006/anbe.1996.0134","http://dx.doi.org/10.1006/anbe.1996.0134")</f>
        <v>http://dx.doi.org/10.1006/anbe.1996.0134</v>
      </c>
      <c r="BG209" t="s">
        <v>74</v>
      </c>
      <c r="BH209" t="s">
        <v>74</v>
      </c>
      <c r="BI209">
        <v>12</v>
      </c>
      <c r="BJ209" t="s">
        <v>2800</v>
      </c>
      <c r="BK209" t="s">
        <v>442</v>
      </c>
      <c r="BL209" t="s">
        <v>2800</v>
      </c>
      <c r="BM209" t="s">
        <v>2801</v>
      </c>
      <c r="BN209" t="s">
        <v>74</v>
      </c>
      <c r="BO209" t="s">
        <v>74</v>
      </c>
      <c r="BP209" t="s">
        <v>74</v>
      </c>
      <c r="BQ209" t="s">
        <v>74</v>
      </c>
      <c r="BR209" t="s">
        <v>96</v>
      </c>
      <c r="BS209" t="s">
        <v>2802</v>
      </c>
      <c r="BT209" t="str">
        <f>HYPERLINK("https%3A%2F%2Fwww.webofscience.com%2Fwos%2Fwoscc%2Ffull-record%2FWOS:A1996UX10100010","View Full Record in Web of Science")</f>
        <v>View Full Record in Web of Science</v>
      </c>
    </row>
    <row r="210" spans="1:72" x14ac:dyDescent="0.15">
      <c r="A210" t="s">
        <v>72</v>
      </c>
      <c r="B210" t="s">
        <v>2803</v>
      </c>
      <c r="C210" t="s">
        <v>74</v>
      </c>
      <c r="D210" t="s">
        <v>74</v>
      </c>
      <c r="E210" t="s">
        <v>74</v>
      </c>
      <c r="F210" t="s">
        <v>2803</v>
      </c>
      <c r="G210" t="s">
        <v>74</v>
      </c>
      <c r="H210" t="s">
        <v>74</v>
      </c>
      <c r="I210" t="s">
        <v>2804</v>
      </c>
      <c r="J210" t="s">
        <v>2805</v>
      </c>
      <c r="K210" t="s">
        <v>74</v>
      </c>
      <c r="L210" t="s">
        <v>74</v>
      </c>
      <c r="M210" t="s">
        <v>77</v>
      </c>
      <c r="N210" t="s">
        <v>78</v>
      </c>
      <c r="O210" t="s">
        <v>74</v>
      </c>
      <c r="P210" t="s">
        <v>74</v>
      </c>
      <c r="Q210" t="s">
        <v>74</v>
      </c>
      <c r="R210" t="s">
        <v>74</v>
      </c>
      <c r="S210" t="s">
        <v>74</v>
      </c>
      <c r="T210" t="s">
        <v>74</v>
      </c>
      <c r="U210" t="s">
        <v>2806</v>
      </c>
      <c r="V210" t="s">
        <v>2807</v>
      </c>
      <c r="W210" t="s">
        <v>2808</v>
      </c>
      <c r="X210" t="s">
        <v>2809</v>
      </c>
      <c r="Y210" t="s">
        <v>2810</v>
      </c>
      <c r="Z210" t="s">
        <v>74</v>
      </c>
      <c r="AA210" t="s">
        <v>74</v>
      </c>
      <c r="AB210" t="s">
        <v>74</v>
      </c>
      <c r="AC210" t="s">
        <v>74</v>
      </c>
      <c r="AD210" t="s">
        <v>74</v>
      </c>
      <c r="AE210" t="s">
        <v>74</v>
      </c>
      <c r="AF210" t="s">
        <v>74</v>
      </c>
      <c r="AG210">
        <v>39</v>
      </c>
      <c r="AH210">
        <v>5</v>
      </c>
      <c r="AI210">
        <v>5</v>
      </c>
      <c r="AJ210">
        <v>0</v>
      </c>
      <c r="AK210">
        <v>0</v>
      </c>
      <c r="AL210" t="s">
        <v>185</v>
      </c>
      <c r="AM210" t="s">
        <v>186</v>
      </c>
      <c r="AN210" t="s">
        <v>187</v>
      </c>
      <c r="AO210" t="s">
        <v>2811</v>
      </c>
      <c r="AP210" t="s">
        <v>74</v>
      </c>
      <c r="AQ210" t="s">
        <v>74</v>
      </c>
      <c r="AR210" t="s">
        <v>2812</v>
      </c>
      <c r="AS210" t="s">
        <v>2813</v>
      </c>
      <c r="AT210" t="s">
        <v>2780</v>
      </c>
      <c r="AU210">
        <v>1996</v>
      </c>
      <c r="AV210">
        <v>14</v>
      </c>
      <c r="AW210">
        <v>6</v>
      </c>
      <c r="AX210" t="s">
        <v>74</v>
      </c>
      <c r="AY210" t="s">
        <v>74</v>
      </c>
      <c r="AZ210" t="s">
        <v>74</v>
      </c>
      <c r="BA210" t="s">
        <v>74</v>
      </c>
      <c r="BB210">
        <v>619</v>
      </c>
      <c r="BC210">
        <v>627</v>
      </c>
      <c r="BD210" t="s">
        <v>74</v>
      </c>
      <c r="BE210" t="s">
        <v>2814</v>
      </c>
      <c r="BF210" t="str">
        <f>HYPERLINK("http://dx.doi.org/10.1007/s00585-996-0619-0","http://dx.doi.org/10.1007/s00585-996-0619-0")</f>
        <v>http://dx.doi.org/10.1007/s00585-996-0619-0</v>
      </c>
      <c r="BG210" t="s">
        <v>74</v>
      </c>
      <c r="BH210" t="s">
        <v>74</v>
      </c>
      <c r="BI210">
        <v>9</v>
      </c>
      <c r="BJ210" t="s">
        <v>2815</v>
      </c>
      <c r="BK210" t="s">
        <v>93</v>
      </c>
      <c r="BL210" t="s">
        <v>2816</v>
      </c>
      <c r="BM210" t="s">
        <v>2817</v>
      </c>
      <c r="BN210" t="s">
        <v>74</v>
      </c>
      <c r="BO210" t="s">
        <v>2818</v>
      </c>
      <c r="BP210" t="s">
        <v>74</v>
      </c>
      <c r="BQ210" t="s">
        <v>74</v>
      </c>
      <c r="BR210" t="s">
        <v>96</v>
      </c>
      <c r="BS210" t="s">
        <v>2819</v>
      </c>
      <c r="BT210" t="str">
        <f>HYPERLINK("https%3A%2F%2Fwww.webofscience.com%2Fwos%2Fwoscc%2Ffull-record%2FWOS:A1996UT71400005","View Full Record in Web of Science")</f>
        <v>View Full Record in Web of Science</v>
      </c>
    </row>
    <row r="211" spans="1:72" x14ac:dyDescent="0.15">
      <c r="A211" t="s">
        <v>72</v>
      </c>
      <c r="B211" t="s">
        <v>2820</v>
      </c>
      <c r="C211" t="s">
        <v>74</v>
      </c>
      <c r="D211" t="s">
        <v>74</v>
      </c>
      <c r="E211" t="s">
        <v>74</v>
      </c>
      <c r="F211" t="s">
        <v>2820</v>
      </c>
      <c r="G211" t="s">
        <v>74</v>
      </c>
      <c r="H211" t="s">
        <v>74</v>
      </c>
      <c r="I211" t="s">
        <v>2821</v>
      </c>
      <c r="J211" t="s">
        <v>2805</v>
      </c>
      <c r="K211" t="s">
        <v>74</v>
      </c>
      <c r="L211" t="s">
        <v>74</v>
      </c>
      <c r="M211" t="s">
        <v>77</v>
      </c>
      <c r="N211" t="s">
        <v>78</v>
      </c>
      <c r="O211" t="s">
        <v>74</v>
      </c>
      <c r="P211" t="s">
        <v>74</v>
      </c>
      <c r="Q211" t="s">
        <v>74</v>
      </c>
      <c r="R211" t="s">
        <v>74</v>
      </c>
      <c r="S211" t="s">
        <v>74</v>
      </c>
      <c r="T211" t="s">
        <v>74</v>
      </c>
      <c r="U211" t="s">
        <v>2822</v>
      </c>
      <c r="V211" t="s">
        <v>2823</v>
      </c>
      <c r="W211" t="s">
        <v>2824</v>
      </c>
      <c r="X211" t="s">
        <v>2825</v>
      </c>
      <c r="Y211" t="s">
        <v>2826</v>
      </c>
      <c r="Z211" t="s">
        <v>74</v>
      </c>
      <c r="AA211" t="s">
        <v>74</v>
      </c>
      <c r="AB211" t="s">
        <v>74</v>
      </c>
      <c r="AC211" t="s">
        <v>74</v>
      </c>
      <c r="AD211" t="s">
        <v>74</v>
      </c>
      <c r="AE211" t="s">
        <v>74</v>
      </c>
      <c r="AF211" t="s">
        <v>74</v>
      </c>
      <c r="AG211">
        <v>24</v>
      </c>
      <c r="AH211">
        <v>1</v>
      </c>
      <c r="AI211">
        <v>1</v>
      </c>
      <c r="AJ211">
        <v>0</v>
      </c>
      <c r="AK211">
        <v>1</v>
      </c>
      <c r="AL211" t="s">
        <v>185</v>
      </c>
      <c r="AM211" t="s">
        <v>186</v>
      </c>
      <c r="AN211" t="s">
        <v>187</v>
      </c>
      <c r="AO211" t="s">
        <v>2811</v>
      </c>
      <c r="AP211" t="s">
        <v>74</v>
      </c>
      <c r="AQ211" t="s">
        <v>74</v>
      </c>
      <c r="AR211" t="s">
        <v>2812</v>
      </c>
      <c r="AS211" t="s">
        <v>2813</v>
      </c>
      <c r="AT211" t="s">
        <v>2780</v>
      </c>
      <c r="AU211">
        <v>1996</v>
      </c>
      <c r="AV211">
        <v>14</v>
      </c>
      <c r="AW211">
        <v>6</v>
      </c>
      <c r="AX211" t="s">
        <v>74</v>
      </c>
      <c r="AY211" t="s">
        <v>74</v>
      </c>
      <c r="AZ211" t="s">
        <v>74</v>
      </c>
      <c r="BA211" t="s">
        <v>74</v>
      </c>
      <c r="BB211">
        <v>628</v>
      </c>
      <c r="BC211">
        <v>636</v>
      </c>
      <c r="BD211" t="s">
        <v>74</v>
      </c>
      <c r="BE211" t="s">
        <v>2827</v>
      </c>
      <c r="BF211" t="str">
        <f>HYPERLINK("http://dx.doi.org/10.1007/s00585-996-0628-z","http://dx.doi.org/10.1007/s00585-996-0628-z")</f>
        <v>http://dx.doi.org/10.1007/s00585-996-0628-z</v>
      </c>
      <c r="BG211" t="s">
        <v>74</v>
      </c>
      <c r="BH211" t="s">
        <v>74</v>
      </c>
      <c r="BI211">
        <v>9</v>
      </c>
      <c r="BJ211" t="s">
        <v>2815</v>
      </c>
      <c r="BK211" t="s">
        <v>93</v>
      </c>
      <c r="BL211" t="s">
        <v>2816</v>
      </c>
      <c r="BM211" t="s">
        <v>2817</v>
      </c>
      <c r="BN211" t="s">
        <v>74</v>
      </c>
      <c r="BO211" t="s">
        <v>2818</v>
      </c>
      <c r="BP211" t="s">
        <v>74</v>
      </c>
      <c r="BQ211" t="s">
        <v>74</v>
      </c>
      <c r="BR211" t="s">
        <v>96</v>
      </c>
      <c r="BS211" t="s">
        <v>2828</v>
      </c>
      <c r="BT211" t="str">
        <f>HYPERLINK("https%3A%2F%2Fwww.webofscience.com%2Fwos%2Fwoscc%2Ffull-record%2FWOS:A1996UT71400006","View Full Record in Web of Science")</f>
        <v>View Full Record in Web of Science</v>
      </c>
    </row>
    <row r="212" spans="1:72" x14ac:dyDescent="0.15">
      <c r="A212" t="s">
        <v>72</v>
      </c>
      <c r="B212" t="s">
        <v>2829</v>
      </c>
      <c r="C212" t="s">
        <v>74</v>
      </c>
      <c r="D212" t="s">
        <v>74</v>
      </c>
      <c r="E212" t="s">
        <v>74</v>
      </c>
      <c r="F212" t="s">
        <v>2829</v>
      </c>
      <c r="G212" t="s">
        <v>74</v>
      </c>
      <c r="H212" t="s">
        <v>74</v>
      </c>
      <c r="I212" t="s">
        <v>2830</v>
      </c>
      <c r="J212" t="s">
        <v>76</v>
      </c>
      <c r="K212" t="s">
        <v>74</v>
      </c>
      <c r="L212" t="s">
        <v>74</v>
      </c>
      <c r="M212" t="s">
        <v>77</v>
      </c>
      <c r="N212" t="s">
        <v>434</v>
      </c>
      <c r="O212" t="s">
        <v>74</v>
      </c>
      <c r="P212" t="s">
        <v>74</v>
      </c>
      <c r="Q212" t="s">
        <v>74</v>
      </c>
      <c r="R212" t="s">
        <v>74</v>
      </c>
      <c r="S212" t="s">
        <v>74</v>
      </c>
      <c r="T212" t="s">
        <v>74</v>
      </c>
      <c r="U212" t="s">
        <v>74</v>
      </c>
      <c r="V212" t="s">
        <v>74</v>
      </c>
      <c r="W212" t="s">
        <v>74</v>
      </c>
      <c r="X212" t="s">
        <v>74</v>
      </c>
      <c r="Y212" t="s">
        <v>74</v>
      </c>
      <c r="Z212" t="s">
        <v>74</v>
      </c>
      <c r="AA212" t="s">
        <v>74</v>
      </c>
      <c r="AB212" t="s">
        <v>74</v>
      </c>
      <c r="AC212" t="s">
        <v>74</v>
      </c>
      <c r="AD212" t="s">
        <v>74</v>
      </c>
      <c r="AE212" t="s">
        <v>74</v>
      </c>
      <c r="AF212" t="s">
        <v>74</v>
      </c>
      <c r="AG212">
        <v>0</v>
      </c>
      <c r="AH212">
        <v>0</v>
      </c>
      <c r="AI212">
        <v>0</v>
      </c>
      <c r="AJ212">
        <v>0</v>
      </c>
      <c r="AK212">
        <v>0</v>
      </c>
      <c r="AL212" t="s">
        <v>358</v>
      </c>
      <c r="AM212" t="s">
        <v>186</v>
      </c>
      <c r="AN212" t="s">
        <v>2831</v>
      </c>
      <c r="AO212" t="s">
        <v>87</v>
      </c>
      <c r="AP212" t="s">
        <v>2832</v>
      </c>
      <c r="AQ212" t="s">
        <v>74</v>
      </c>
      <c r="AR212" t="s">
        <v>88</v>
      </c>
      <c r="AS212" t="s">
        <v>89</v>
      </c>
      <c r="AT212" t="s">
        <v>2780</v>
      </c>
      <c r="AU212">
        <v>1996</v>
      </c>
      <c r="AV212">
        <v>8</v>
      </c>
      <c r="AW212">
        <v>2</v>
      </c>
      <c r="AX212" t="s">
        <v>74</v>
      </c>
      <c r="AY212" t="s">
        <v>74</v>
      </c>
      <c r="AZ212" t="s">
        <v>74</v>
      </c>
      <c r="BA212" t="s">
        <v>74</v>
      </c>
      <c r="BB212">
        <v>119</v>
      </c>
      <c r="BC212">
        <v>119</v>
      </c>
      <c r="BD212" t="s">
        <v>74</v>
      </c>
      <c r="BE212" t="s">
        <v>2833</v>
      </c>
      <c r="BF212" t="str">
        <f>HYPERLINK("http://dx.doi.org/10.1017/S0954102096000168","http://dx.doi.org/10.1017/S0954102096000168")</f>
        <v>http://dx.doi.org/10.1017/S0954102096000168</v>
      </c>
      <c r="BG212" t="s">
        <v>74</v>
      </c>
      <c r="BH212" t="s">
        <v>74</v>
      </c>
      <c r="BI212">
        <v>1</v>
      </c>
      <c r="BJ212" t="s">
        <v>92</v>
      </c>
      <c r="BK212" t="s">
        <v>93</v>
      </c>
      <c r="BL212" t="s">
        <v>94</v>
      </c>
      <c r="BM212" t="s">
        <v>2834</v>
      </c>
      <c r="BN212" t="s">
        <v>74</v>
      </c>
      <c r="BO212" t="s">
        <v>161</v>
      </c>
      <c r="BP212" t="s">
        <v>74</v>
      </c>
      <c r="BQ212" t="s">
        <v>74</v>
      </c>
      <c r="BR212" t="s">
        <v>96</v>
      </c>
      <c r="BS212" t="s">
        <v>2835</v>
      </c>
      <c r="BT212" t="str">
        <f>HYPERLINK("https%3A%2F%2Fwww.webofscience.com%2Fwos%2Fwoscc%2Ffull-record%2FWOS:A1996UN62900001","View Full Record in Web of Science")</f>
        <v>View Full Record in Web of Science</v>
      </c>
    </row>
    <row r="213" spans="1:72" x14ac:dyDescent="0.15">
      <c r="A213" t="s">
        <v>72</v>
      </c>
      <c r="B213" t="s">
        <v>2836</v>
      </c>
      <c r="C213" t="s">
        <v>74</v>
      </c>
      <c r="D213" t="s">
        <v>74</v>
      </c>
      <c r="E213" t="s">
        <v>74</v>
      </c>
      <c r="F213" t="s">
        <v>2836</v>
      </c>
      <c r="G213" t="s">
        <v>74</v>
      </c>
      <c r="H213" t="s">
        <v>74</v>
      </c>
      <c r="I213" t="s">
        <v>2837</v>
      </c>
      <c r="J213" t="s">
        <v>76</v>
      </c>
      <c r="K213" t="s">
        <v>74</v>
      </c>
      <c r="L213" t="s">
        <v>74</v>
      </c>
      <c r="M213" t="s">
        <v>77</v>
      </c>
      <c r="N213" t="s">
        <v>2838</v>
      </c>
      <c r="O213" t="s">
        <v>74</v>
      </c>
      <c r="P213" t="s">
        <v>74</v>
      </c>
      <c r="Q213" t="s">
        <v>74</v>
      </c>
      <c r="R213" t="s">
        <v>74</v>
      </c>
      <c r="S213" t="s">
        <v>74</v>
      </c>
      <c r="T213" t="s">
        <v>74</v>
      </c>
      <c r="U213" t="s">
        <v>74</v>
      </c>
      <c r="V213" t="s">
        <v>74</v>
      </c>
      <c r="W213" t="s">
        <v>74</v>
      </c>
      <c r="X213" t="s">
        <v>74</v>
      </c>
      <c r="Y213" t="s">
        <v>74</v>
      </c>
      <c r="Z213" t="s">
        <v>74</v>
      </c>
      <c r="AA213" t="s">
        <v>2839</v>
      </c>
      <c r="AB213" t="s">
        <v>2840</v>
      </c>
      <c r="AC213" t="s">
        <v>74</v>
      </c>
      <c r="AD213" t="s">
        <v>74</v>
      </c>
      <c r="AE213" t="s">
        <v>74</v>
      </c>
      <c r="AF213" t="s">
        <v>74</v>
      </c>
      <c r="AG213">
        <v>1</v>
      </c>
      <c r="AH213">
        <v>0</v>
      </c>
      <c r="AI213">
        <v>0</v>
      </c>
      <c r="AJ213">
        <v>0</v>
      </c>
      <c r="AK213">
        <v>0</v>
      </c>
      <c r="AL213" t="s">
        <v>358</v>
      </c>
      <c r="AM213" t="s">
        <v>186</v>
      </c>
      <c r="AN213" t="s">
        <v>2831</v>
      </c>
      <c r="AO213" t="s">
        <v>87</v>
      </c>
      <c r="AP213" t="s">
        <v>2832</v>
      </c>
      <c r="AQ213" t="s">
        <v>74</v>
      </c>
      <c r="AR213" t="s">
        <v>88</v>
      </c>
      <c r="AS213" t="s">
        <v>89</v>
      </c>
      <c r="AT213" t="s">
        <v>2780</v>
      </c>
      <c r="AU213">
        <v>1996</v>
      </c>
      <c r="AV213">
        <v>8</v>
      </c>
      <c r="AW213">
        <v>2</v>
      </c>
      <c r="AX213" t="s">
        <v>74</v>
      </c>
      <c r="AY213" t="s">
        <v>74</v>
      </c>
      <c r="AZ213" t="s">
        <v>74</v>
      </c>
      <c r="BA213" t="s">
        <v>74</v>
      </c>
      <c r="BB213">
        <v>120</v>
      </c>
      <c r="BC213">
        <v>120</v>
      </c>
      <c r="BD213" t="s">
        <v>74</v>
      </c>
      <c r="BE213" t="s">
        <v>74</v>
      </c>
      <c r="BF213" t="s">
        <v>74</v>
      </c>
      <c r="BG213" t="s">
        <v>74</v>
      </c>
      <c r="BH213" t="s">
        <v>74</v>
      </c>
      <c r="BI213">
        <v>1</v>
      </c>
      <c r="BJ213" t="s">
        <v>92</v>
      </c>
      <c r="BK213" t="s">
        <v>93</v>
      </c>
      <c r="BL213" t="s">
        <v>94</v>
      </c>
      <c r="BM213" t="s">
        <v>2834</v>
      </c>
      <c r="BN213" t="s">
        <v>74</v>
      </c>
      <c r="BO213" t="s">
        <v>74</v>
      </c>
      <c r="BP213" t="s">
        <v>74</v>
      </c>
      <c r="BQ213" t="s">
        <v>74</v>
      </c>
      <c r="BR213" t="s">
        <v>96</v>
      </c>
      <c r="BS213" t="s">
        <v>2841</v>
      </c>
      <c r="BT213" t="str">
        <f>HYPERLINK("https%3A%2F%2Fwww.webofscience.com%2Fwos%2Fwoscc%2Ffull-record%2FWOS:A1996UN62900002","View Full Record in Web of Science")</f>
        <v>View Full Record in Web of Science</v>
      </c>
    </row>
    <row r="214" spans="1:72" x14ac:dyDescent="0.15">
      <c r="A214" t="s">
        <v>72</v>
      </c>
      <c r="B214" t="s">
        <v>2842</v>
      </c>
      <c r="C214" t="s">
        <v>74</v>
      </c>
      <c r="D214" t="s">
        <v>74</v>
      </c>
      <c r="E214" t="s">
        <v>74</v>
      </c>
      <c r="F214" t="s">
        <v>2842</v>
      </c>
      <c r="G214" t="s">
        <v>74</v>
      </c>
      <c r="H214" t="s">
        <v>74</v>
      </c>
      <c r="I214" t="s">
        <v>2843</v>
      </c>
      <c r="J214" t="s">
        <v>76</v>
      </c>
      <c r="K214" t="s">
        <v>74</v>
      </c>
      <c r="L214" t="s">
        <v>74</v>
      </c>
      <c r="M214" t="s">
        <v>77</v>
      </c>
      <c r="N214" t="s">
        <v>78</v>
      </c>
      <c r="O214" t="s">
        <v>74</v>
      </c>
      <c r="P214" t="s">
        <v>74</v>
      </c>
      <c r="Q214" t="s">
        <v>74</v>
      </c>
      <c r="R214" t="s">
        <v>74</v>
      </c>
      <c r="S214" t="s">
        <v>74</v>
      </c>
      <c r="T214" t="s">
        <v>2844</v>
      </c>
      <c r="U214" t="s">
        <v>2845</v>
      </c>
      <c r="V214" t="s">
        <v>2846</v>
      </c>
      <c r="W214" t="s">
        <v>2847</v>
      </c>
      <c r="X214" t="s">
        <v>2848</v>
      </c>
      <c r="Y214" t="s">
        <v>2849</v>
      </c>
      <c r="Z214" t="s">
        <v>74</v>
      </c>
      <c r="AA214" t="s">
        <v>74</v>
      </c>
      <c r="AB214" t="s">
        <v>2850</v>
      </c>
      <c r="AC214" t="s">
        <v>74</v>
      </c>
      <c r="AD214" t="s">
        <v>74</v>
      </c>
      <c r="AE214" t="s">
        <v>74</v>
      </c>
      <c r="AF214" t="s">
        <v>74</v>
      </c>
      <c r="AG214">
        <v>27</v>
      </c>
      <c r="AH214">
        <v>42</v>
      </c>
      <c r="AI214">
        <v>46</v>
      </c>
      <c r="AJ214">
        <v>0</v>
      </c>
      <c r="AK214">
        <v>14</v>
      </c>
      <c r="AL214" t="s">
        <v>358</v>
      </c>
      <c r="AM214" t="s">
        <v>186</v>
      </c>
      <c r="AN214" t="s">
        <v>2831</v>
      </c>
      <c r="AO214" t="s">
        <v>87</v>
      </c>
      <c r="AP214" t="s">
        <v>2832</v>
      </c>
      <c r="AQ214" t="s">
        <v>74</v>
      </c>
      <c r="AR214" t="s">
        <v>88</v>
      </c>
      <c r="AS214" t="s">
        <v>89</v>
      </c>
      <c r="AT214" t="s">
        <v>2780</v>
      </c>
      <c r="AU214">
        <v>1996</v>
      </c>
      <c r="AV214">
        <v>8</v>
      </c>
      <c r="AW214">
        <v>2</v>
      </c>
      <c r="AX214" t="s">
        <v>74</v>
      </c>
      <c r="AY214" t="s">
        <v>74</v>
      </c>
      <c r="AZ214" t="s">
        <v>74</v>
      </c>
      <c r="BA214" t="s">
        <v>74</v>
      </c>
      <c r="BB214">
        <v>121</v>
      </c>
      <c r="BC214">
        <v>126</v>
      </c>
      <c r="BD214" t="s">
        <v>74</v>
      </c>
      <c r="BE214" t="s">
        <v>2851</v>
      </c>
      <c r="BF214" t="str">
        <f>HYPERLINK("http://dx.doi.org/10.1017/S0954102096000181","http://dx.doi.org/10.1017/S0954102096000181")</f>
        <v>http://dx.doi.org/10.1017/S0954102096000181</v>
      </c>
      <c r="BG214" t="s">
        <v>74</v>
      </c>
      <c r="BH214" t="s">
        <v>74</v>
      </c>
      <c r="BI214">
        <v>6</v>
      </c>
      <c r="BJ214" t="s">
        <v>92</v>
      </c>
      <c r="BK214" t="s">
        <v>93</v>
      </c>
      <c r="BL214" t="s">
        <v>94</v>
      </c>
      <c r="BM214" t="s">
        <v>2834</v>
      </c>
      <c r="BN214" t="s">
        <v>74</v>
      </c>
      <c r="BO214" t="s">
        <v>74</v>
      </c>
      <c r="BP214" t="s">
        <v>74</v>
      </c>
      <c r="BQ214" t="s">
        <v>74</v>
      </c>
      <c r="BR214" t="s">
        <v>96</v>
      </c>
      <c r="BS214" t="s">
        <v>2852</v>
      </c>
      <c r="BT214" t="str">
        <f>HYPERLINK("https%3A%2F%2Fwww.webofscience.com%2Fwos%2Fwoscc%2Ffull-record%2FWOS:A1996UN62900003","View Full Record in Web of Science")</f>
        <v>View Full Record in Web of Science</v>
      </c>
    </row>
    <row r="215" spans="1:72" x14ac:dyDescent="0.15">
      <c r="A215" t="s">
        <v>72</v>
      </c>
      <c r="B215" t="s">
        <v>2853</v>
      </c>
      <c r="C215" t="s">
        <v>74</v>
      </c>
      <c r="D215" t="s">
        <v>74</v>
      </c>
      <c r="E215" t="s">
        <v>74</v>
      </c>
      <c r="F215" t="s">
        <v>2853</v>
      </c>
      <c r="G215" t="s">
        <v>74</v>
      </c>
      <c r="H215" t="s">
        <v>74</v>
      </c>
      <c r="I215" t="s">
        <v>2854</v>
      </c>
      <c r="J215" t="s">
        <v>76</v>
      </c>
      <c r="K215" t="s">
        <v>74</v>
      </c>
      <c r="L215" t="s">
        <v>74</v>
      </c>
      <c r="M215" t="s">
        <v>77</v>
      </c>
      <c r="N215" t="s">
        <v>78</v>
      </c>
      <c r="O215" t="s">
        <v>74</v>
      </c>
      <c r="P215" t="s">
        <v>74</v>
      </c>
      <c r="Q215" t="s">
        <v>74</v>
      </c>
      <c r="R215" t="s">
        <v>74</v>
      </c>
      <c r="S215" t="s">
        <v>74</v>
      </c>
      <c r="T215" t="s">
        <v>2855</v>
      </c>
      <c r="U215" t="s">
        <v>2856</v>
      </c>
      <c r="V215" t="s">
        <v>2857</v>
      </c>
      <c r="W215" t="s">
        <v>74</v>
      </c>
      <c r="X215" t="s">
        <v>74</v>
      </c>
      <c r="Y215" t="s">
        <v>1636</v>
      </c>
      <c r="Z215" t="s">
        <v>74</v>
      </c>
      <c r="AA215" t="s">
        <v>2858</v>
      </c>
      <c r="AB215" t="s">
        <v>2859</v>
      </c>
      <c r="AC215" t="s">
        <v>74</v>
      </c>
      <c r="AD215" t="s">
        <v>74</v>
      </c>
      <c r="AE215" t="s">
        <v>74</v>
      </c>
      <c r="AF215" t="s">
        <v>74</v>
      </c>
      <c r="AG215">
        <v>40</v>
      </c>
      <c r="AH215">
        <v>61</v>
      </c>
      <c r="AI215">
        <v>67</v>
      </c>
      <c r="AJ215">
        <v>2</v>
      </c>
      <c r="AK215">
        <v>19</v>
      </c>
      <c r="AL215" t="s">
        <v>358</v>
      </c>
      <c r="AM215" t="s">
        <v>186</v>
      </c>
      <c r="AN215" t="s">
        <v>2831</v>
      </c>
      <c r="AO215" t="s">
        <v>87</v>
      </c>
      <c r="AP215" t="s">
        <v>2832</v>
      </c>
      <c r="AQ215" t="s">
        <v>74</v>
      </c>
      <c r="AR215" t="s">
        <v>88</v>
      </c>
      <c r="AS215" t="s">
        <v>89</v>
      </c>
      <c r="AT215" t="s">
        <v>2780</v>
      </c>
      <c r="AU215">
        <v>1996</v>
      </c>
      <c r="AV215">
        <v>8</v>
      </c>
      <c r="AW215">
        <v>2</v>
      </c>
      <c r="AX215" t="s">
        <v>74</v>
      </c>
      <c r="AY215" t="s">
        <v>74</v>
      </c>
      <c r="AZ215" t="s">
        <v>74</v>
      </c>
      <c r="BA215" t="s">
        <v>74</v>
      </c>
      <c r="BB215">
        <v>127</v>
      </c>
      <c r="BC215">
        <v>134</v>
      </c>
      <c r="BD215" t="s">
        <v>74</v>
      </c>
      <c r="BE215" t="s">
        <v>2860</v>
      </c>
      <c r="BF215" t="str">
        <f>HYPERLINK("http://dx.doi.org/10.1017/S0954102096000193","http://dx.doi.org/10.1017/S0954102096000193")</f>
        <v>http://dx.doi.org/10.1017/S0954102096000193</v>
      </c>
      <c r="BG215" t="s">
        <v>74</v>
      </c>
      <c r="BH215" t="s">
        <v>74</v>
      </c>
      <c r="BI215">
        <v>8</v>
      </c>
      <c r="BJ215" t="s">
        <v>92</v>
      </c>
      <c r="BK215" t="s">
        <v>93</v>
      </c>
      <c r="BL215" t="s">
        <v>94</v>
      </c>
      <c r="BM215" t="s">
        <v>2834</v>
      </c>
      <c r="BN215" t="s">
        <v>74</v>
      </c>
      <c r="BO215" t="s">
        <v>74</v>
      </c>
      <c r="BP215" t="s">
        <v>74</v>
      </c>
      <c r="BQ215" t="s">
        <v>74</v>
      </c>
      <c r="BR215" t="s">
        <v>96</v>
      </c>
      <c r="BS215" t="s">
        <v>2861</v>
      </c>
      <c r="BT215" t="str">
        <f>HYPERLINK("https%3A%2F%2Fwww.webofscience.com%2Fwos%2Fwoscc%2Ffull-record%2FWOS:A1996UN62900004","View Full Record in Web of Science")</f>
        <v>View Full Record in Web of Science</v>
      </c>
    </row>
    <row r="216" spans="1:72" x14ac:dyDescent="0.15">
      <c r="A216" t="s">
        <v>72</v>
      </c>
      <c r="B216" t="s">
        <v>2862</v>
      </c>
      <c r="C216" t="s">
        <v>74</v>
      </c>
      <c r="D216" t="s">
        <v>74</v>
      </c>
      <c r="E216" t="s">
        <v>74</v>
      </c>
      <c r="F216" t="s">
        <v>2862</v>
      </c>
      <c r="G216" t="s">
        <v>74</v>
      </c>
      <c r="H216" t="s">
        <v>74</v>
      </c>
      <c r="I216" t="s">
        <v>2863</v>
      </c>
      <c r="J216" t="s">
        <v>76</v>
      </c>
      <c r="K216" t="s">
        <v>74</v>
      </c>
      <c r="L216" t="s">
        <v>74</v>
      </c>
      <c r="M216" t="s">
        <v>77</v>
      </c>
      <c r="N216" t="s">
        <v>78</v>
      </c>
      <c r="O216" t="s">
        <v>74</v>
      </c>
      <c r="P216" t="s">
        <v>74</v>
      </c>
      <c r="Q216" t="s">
        <v>74</v>
      </c>
      <c r="R216" t="s">
        <v>74</v>
      </c>
      <c r="S216" t="s">
        <v>74</v>
      </c>
      <c r="T216" t="s">
        <v>2864</v>
      </c>
      <c r="U216" t="s">
        <v>2865</v>
      </c>
      <c r="V216" t="s">
        <v>2866</v>
      </c>
      <c r="W216" t="s">
        <v>74</v>
      </c>
      <c r="X216" t="s">
        <v>74</v>
      </c>
      <c r="Y216" t="s">
        <v>2867</v>
      </c>
      <c r="Z216" t="s">
        <v>74</v>
      </c>
      <c r="AA216" t="s">
        <v>2868</v>
      </c>
      <c r="AB216" t="s">
        <v>2869</v>
      </c>
      <c r="AC216" t="s">
        <v>74</v>
      </c>
      <c r="AD216" t="s">
        <v>74</v>
      </c>
      <c r="AE216" t="s">
        <v>74</v>
      </c>
      <c r="AF216" t="s">
        <v>74</v>
      </c>
      <c r="AG216">
        <v>73</v>
      </c>
      <c r="AH216">
        <v>40</v>
      </c>
      <c r="AI216">
        <v>45</v>
      </c>
      <c r="AJ216">
        <v>2</v>
      </c>
      <c r="AK216">
        <v>20</v>
      </c>
      <c r="AL216" t="s">
        <v>358</v>
      </c>
      <c r="AM216" t="s">
        <v>186</v>
      </c>
      <c r="AN216" t="s">
        <v>2831</v>
      </c>
      <c r="AO216" t="s">
        <v>87</v>
      </c>
      <c r="AP216" t="s">
        <v>2832</v>
      </c>
      <c r="AQ216" t="s">
        <v>74</v>
      </c>
      <c r="AR216" t="s">
        <v>88</v>
      </c>
      <c r="AS216" t="s">
        <v>89</v>
      </c>
      <c r="AT216" t="s">
        <v>2780</v>
      </c>
      <c r="AU216">
        <v>1996</v>
      </c>
      <c r="AV216">
        <v>8</v>
      </c>
      <c r="AW216">
        <v>2</v>
      </c>
      <c r="AX216" t="s">
        <v>74</v>
      </c>
      <c r="AY216" t="s">
        <v>74</v>
      </c>
      <c r="AZ216" t="s">
        <v>74</v>
      </c>
      <c r="BA216" t="s">
        <v>74</v>
      </c>
      <c r="BB216">
        <v>135</v>
      </c>
      <c r="BC216">
        <v>146</v>
      </c>
      <c r="BD216" t="s">
        <v>74</v>
      </c>
      <c r="BE216" t="s">
        <v>2870</v>
      </c>
      <c r="BF216" t="str">
        <f>HYPERLINK("http://dx.doi.org/10.1017/S095410209600020X","http://dx.doi.org/10.1017/S095410209600020X")</f>
        <v>http://dx.doi.org/10.1017/S095410209600020X</v>
      </c>
      <c r="BG216" t="s">
        <v>74</v>
      </c>
      <c r="BH216" t="s">
        <v>74</v>
      </c>
      <c r="BI216">
        <v>12</v>
      </c>
      <c r="BJ216" t="s">
        <v>92</v>
      </c>
      <c r="BK216" t="s">
        <v>93</v>
      </c>
      <c r="BL216" t="s">
        <v>94</v>
      </c>
      <c r="BM216" t="s">
        <v>2834</v>
      </c>
      <c r="BN216" t="s">
        <v>74</v>
      </c>
      <c r="BO216" t="s">
        <v>74</v>
      </c>
      <c r="BP216" t="s">
        <v>74</v>
      </c>
      <c r="BQ216" t="s">
        <v>74</v>
      </c>
      <c r="BR216" t="s">
        <v>96</v>
      </c>
      <c r="BS216" t="s">
        <v>2871</v>
      </c>
      <c r="BT216" t="str">
        <f>HYPERLINK("https%3A%2F%2Fwww.webofscience.com%2Fwos%2Fwoscc%2Ffull-record%2FWOS:A1996UN62900005","View Full Record in Web of Science")</f>
        <v>View Full Record in Web of Science</v>
      </c>
    </row>
    <row r="217" spans="1:72" x14ac:dyDescent="0.15">
      <c r="A217" t="s">
        <v>72</v>
      </c>
      <c r="B217" t="s">
        <v>2872</v>
      </c>
      <c r="C217" t="s">
        <v>74</v>
      </c>
      <c r="D217" t="s">
        <v>74</v>
      </c>
      <c r="E217" t="s">
        <v>74</v>
      </c>
      <c r="F217" t="s">
        <v>2872</v>
      </c>
      <c r="G217" t="s">
        <v>74</v>
      </c>
      <c r="H217" t="s">
        <v>74</v>
      </c>
      <c r="I217" t="s">
        <v>2873</v>
      </c>
      <c r="J217" t="s">
        <v>76</v>
      </c>
      <c r="K217" t="s">
        <v>74</v>
      </c>
      <c r="L217" t="s">
        <v>74</v>
      </c>
      <c r="M217" t="s">
        <v>77</v>
      </c>
      <c r="N217" t="s">
        <v>78</v>
      </c>
      <c r="O217" t="s">
        <v>74</v>
      </c>
      <c r="P217" t="s">
        <v>74</v>
      </c>
      <c r="Q217" t="s">
        <v>74</v>
      </c>
      <c r="R217" t="s">
        <v>74</v>
      </c>
      <c r="S217" t="s">
        <v>74</v>
      </c>
      <c r="T217" t="s">
        <v>2874</v>
      </c>
      <c r="U217" t="s">
        <v>2875</v>
      </c>
      <c r="V217" t="s">
        <v>2876</v>
      </c>
      <c r="W217" t="s">
        <v>774</v>
      </c>
      <c r="X217" t="s">
        <v>82</v>
      </c>
      <c r="Y217" t="s">
        <v>2877</v>
      </c>
      <c r="Z217" t="s">
        <v>74</v>
      </c>
      <c r="AA217" t="s">
        <v>74</v>
      </c>
      <c r="AB217" t="s">
        <v>2850</v>
      </c>
      <c r="AC217" t="s">
        <v>74</v>
      </c>
      <c r="AD217" t="s">
        <v>74</v>
      </c>
      <c r="AE217" t="s">
        <v>74</v>
      </c>
      <c r="AF217" t="s">
        <v>74</v>
      </c>
      <c r="AG217">
        <v>38</v>
      </c>
      <c r="AH217">
        <v>4</v>
      </c>
      <c r="AI217">
        <v>4</v>
      </c>
      <c r="AJ217">
        <v>0</v>
      </c>
      <c r="AK217">
        <v>4</v>
      </c>
      <c r="AL217" t="s">
        <v>358</v>
      </c>
      <c r="AM217" t="s">
        <v>186</v>
      </c>
      <c r="AN217" t="s">
        <v>2831</v>
      </c>
      <c r="AO217" t="s">
        <v>87</v>
      </c>
      <c r="AP217" t="s">
        <v>2832</v>
      </c>
      <c r="AQ217" t="s">
        <v>74</v>
      </c>
      <c r="AR217" t="s">
        <v>88</v>
      </c>
      <c r="AS217" t="s">
        <v>89</v>
      </c>
      <c r="AT217" t="s">
        <v>2780</v>
      </c>
      <c r="AU217">
        <v>1996</v>
      </c>
      <c r="AV217">
        <v>8</v>
      </c>
      <c r="AW217">
        <v>2</v>
      </c>
      <c r="AX217" t="s">
        <v>74</v>
      </c>
      <c r="AY217" t="s">
        <v>74</v>
      </c>
      <c r="AZ217" t="s">
        <v>74</v>
      </c>
      <c r="BA217" t="s">
        <v>74</v>
      </c>
      <c r="BB217">
        <v>147</v>
      </c>
      <c r="BC217">
        <v>154</v>
      </c>
      <c r="BD217" t="s">
        <v>74</v>
      </c>
      <c r="BE217" t="s">
        <v>2878</v>
      </c>
      <c r="BF217" t="str">
        <f>HYPERLINK("http://dx.doi.org/10.1017/S0954102096000211","http://dx.doi.org/10.1017/S0954102096000211")</f>
        <v>http://dx.doi.org/10.1017/S0954102096000211</v>
      </c>
      <c r="BG217" t="s">
        <v>74</v>
      </c>
      <c r="BH217" t="s">
        <v>74</v>
      </c>
      <c r="BI217">
        <v>8</v>
      </c>
      <c r="BJ217" t="s">
        <v>92</v>
      </c>
      <c r="BK217" t="s">
        <v>93</v>
      </c>
      <c r="BL217" t="s">
        <v>94</v>
      </c>
      <c r="BM217" t="s">
        <v>2834</v>
      </c>
      <c r="BN217" t="s">
        <v>74</v>
      </c>
      <c r="BO217" t="s">
        <v>74</v>
      </c>
      <c r="BP217" t="s">
        <v>74</v>
      </c>
      <c r="BQ217" t="s">
        <v>74</v>
      </c>
      <c r="BR217" t="s">
        <v>96</v>
      </c>
      <c r="BS217" t="s">
        <v>2879</v>
      </c>
      <c r="BT217" t="str">
        <f>HYPERLINK("https%3A%2F%2Fwww.webofscience.com%2Fwos%2Fwoscc%2Ffull-record%2FWOS:A1996UN62900006","View Full Record in Web of Science")</f>
        <v>View Full Record in Web of Science</v>
      </c>
    </row>
    <row r="218" spans="1:72" x14ac:dyDescent="0.15">
      <c r="A218" t="s">
        <v>72</v>
      </c>
      <c r="B218" t="s">
        <v>2370</v>
      </c>
      <c r="C218" t="s">
        <v>74</v>
      </c>
      <c r="D218" t="s">
        <v>74</v>
      </c>
      <c r="E218" t="s">
        <v>74</v>
      </c>
      <c r="F218" t="s">
        <v>2370</v>
      </c>
      <c r="G218" t="s">
        <v>74</v>
      </c>
      <c r="H218" t="s">
        <v>74</v>
      </c>
      <c r="I218" t="s">
        <v>2880</v>
      </c>
      <c r="J218" t="s">
        <v>76</v>
      </c>
      <c r="K218" t="s">
        <v>74</v>
      </c>
      <c r="L218" t="s">
        <v>74</v>
      </c>
      <c r="M218" t="s">
        <v>77</v>
      </c>
      <c r="N218" t="s">
        <v>78</v>
      </c>
      <c r="O218" t="s">
        <v>74</v>
      </c>
      <c r="P218" t="s">
        <v>74</v>
      </c>
      <c r="Q218" t="s">
        <v>74</v>
      </c>
      <c r="R218" t="s">
        <v>74</v>
      </c>
      <c r="S218" t="s">
        <v>74</v>
      </c>
      <c r="T218" t="s">
        <v>2881</v>
      </c>
      <c r="U218" t="s">
        <v>2882</v>
      </c>
      <c r="V218" t="s">
        <v>2883</v>
      </c>
      <c r="W218" t="s">
        <v>74</v>
      </c>
      <c r="X218" t="s">
        <v>74</v>
      </c>
      <c r="Y218" t="s">
        <v>2884</v>
      </c>
      <c r="Z218" t="s">
        <v>74</v>
      </c>
      <c r="AA218" t="s">
        <v>74</v>
      </c>
      <c r="AB218" t="s">
        <v>74</v>
      </c>
      <c r="AC218" t="s">
        <v>74</v>
      </c>
      <c r="AD218" t="s">
        <v>74</v>
      </c>
      <c r="AE218" t="s">
        <v>74</v>
      </c>
      <c r="AF218" t="s">
        <v>74</v>
      </c>
      <c r="AG218">
        <v>39</v>
      </c>
      <c r="AH218">
        <v>28</v>
      </c>
      <c r="AI218">
        <v>31</v>
      </c>
      <c r="AJ218">
        <v>0</v>
      </c>
      <c r="AK218">
        <v>6</v>
      </c>
      <c r="AL218" t="s">
        <v>358</v>
      </c>
      <c r="AM218" t="s">
        <v>186</v>
      </c>
      <c r="AN218" t="s">
        <v>2831</v>
      </c>
      <c r="AO218" t="s">
        <v>87</v>
      </c>
      <c r="AP218" t="s">
        <v>2832</v>
      </c>
      <c r="AQ218" t="s">
        <v>74</v>
      </c>
      <c r="AR218" t="s">
        <v>88</v>
      </c>
      <c r="AS218" t="s">
        <v>89</v>
      </c>
      <c r="AT218" t="s">
        <v>2780</v>
      </c>
      <c r="AU218">
        <v>1996</v>
      </c>
      <c r="AV218">
        <v>8</v>
      </c>
      <c r="AW218">
        <v>2</v>
      </c>
      <c r="AX218" t="s">
        <v>74</v>
      </c>
      <c r="AY218" t="s">
        <v>74</v>
      </c>
      <c r="AZ218" t="s">
        <v>74</v>
      </c>
      <c r="BA218" t="s">
        <v>74</v>
      </c>
      <c r="BB218">
        <v>155</v>
      </c>
      <c r="BC218">
        <v>160</v>
      </c>
      <c r="BD218" t="s">
        <v>74</v>
      </c>
      <c r="BE218" t="s">
        <v>2885</v>
      </c>
      <c r="BF218" t="str">
        <f>HYPERLINK("http://dx.doi.org/10.1017/S0954102096000223","http://dx.doi.org/10.1017/S0954102096000223")</f>
        <v>http://dx.doi.org/10.1017/S0954102096000223</v>
      </c>
      <c r="BG218" t="s">
        <v>74</v>
      </c>
      <c r="BH218" t="s">
        <v>74</v>
      </c>
      <c r="BI218">
        <v>6</v>
      </c>
      <c r="BJ218" t="s">
        <v>92</v>
      </c>
      <c r="BK218" t="s">
        <v>93</v>
      </c>
      <c r="BL218" t="s">
        <v>94</v>
      </c>
      <c r="BM218" t="s">
        <v>2834</v>
      </c>
      <c r="BN218" t="s">
        <v>74</v>
      </c>
      <c r="BO218" t="s">
        <v>74</v>
      </c>
      <c r="BP218" t="s">
        <v>74</v>
      </c>
      <c r="BQ218" t="s">
        <v>74</v>
      </c>
      <c r="BR218" t="s">
        <v>96</v>
      </c>
      <c r="BS218" t="s">
        <v>2886</v>
      </c>
      <c r="BT218" t="str">
        <f>HYPERLINK("https%3A%2F%2Fwww.webofscience.com%2Fwos%2Fwoscc%2Ffull-record%2FWOS:A1996UN62900007","View Full Record in Web of Science")</f>
        <v>View Full Record in Web of Science</v>
      </c>
    </row>
    <row r="219" spans="1:72" x14ac:dyDescent="0.15">
      <c r="A219" t="s">
        <v>72</v>
      </c>
      <c r="B219" t="s">
        <v>2887</v>
      </c>
      <c r="C219" t="s">
        <v>74</v>
      </c>
      <c r="D219" t="s">
        <v>74</v>
      </c>
      <c r="E219" t="s">
        <v>74</v>
      </c>
      <c r="F219" t="s">
        <v>2887</v>
      </c>
      <c r="G219" t="s">
        <v>74</v>
      </c>
      <c r="H219" t="s">
        <v>74</v>
      </c>
      <c r="I219" t="s">
        <v>2888</v>
      </c>
      <c r="J219" t="s">
        <v>76</v>
      </c>
      <c r="K219" t="s">
        <v>74</v>
      </c>
      <c r="L219" t="s">
        <v>74</v>
      </c>
      <c r="M219" t="s">
        <v>77</v>
      </c>
      <c r="N219" t="s">
        <v>78</v>
      </c>
      <c r="O219" t="s">
        <v>74</v>
      </c>
      <c r="P219" t="s">
        <v>74</v>
      </c>
      <c r="Q219" t="s">
        <v>74</v>
      </c>
      <c r="R219" t="s">
        <v>74</v>
      </c>
      <c r="S219" t="s">
        <v>74</v>
      </c>
      <c r="T219" t="s">
        <v>2889</v>
      </c>
      <c r="U219" t="s">
        <v>2890</v>
      </c>
      <c r="V219" t="s">
        <v>2891</v>
      </c>
      <c r="W219" t="s">
        <v>74</v>
      </c>
      <c r="X219" t="s">
        <v>74</v>
      </c>
      <c r="Y219" t="s">
        <v>2892</v>
      </c>
      <c r="Z219" t="s">
        <v>74</v>
      </c>
      <c r="AA219" t="s">
        <v>74</v>
      </c>
      <c r="AB219" t="s">
        <v>74</v>
      </c>
      <c r="AC219" t="s">
        <v>74</v>
      </c>
      <c r="AD219" t="s">
        <v>74</v>
      </c>
      <c r="AE219" t="s">
        <v>74</v>
      </c>
      <c r="AF219" t="s">
        <v>74</v>
      </c>
      <c r="AG219">
        <v>17</v>
      </c>
      <c r="AH219">
        <v>23</v>
      </c>
      <c r="AI219">
        <v>23</v>
      </c>
      <c r="AJ219">
        <v>3</v>
      </c>
      <c r="AK219">
        <v>5</v>
      </c>
      <c r="AL219" t="s">
        <v>358</v>
      </c>
      <c r="AM219" t="s">
        <v>186</v>
      </c>
      <c r="AN219" t="s">
        <v>2831</v>
      </c>
      <c r="AO219" t="s">
        <v>87</v>
      </c>
      <c r="AP219" t="s">
        <v>2832</v>
      </c>
      <c r="AQ219" t="s">
        <v>74</v>
      </c>
      <c r="AR219" t="s">
        <v>88</v>
      </c>
      <c r="AS219" t="s">
        <v>89</v>
      </c>
      <c r="AT219" t="s">
        <v>2780</v>
      </c>
      <c r="AU219">
        <v>1996</v>
      </c>
      <c r="AV219">
        <v>8</v>
      </c>
      <c r="AW219">
        <v>2</v>
      </c>
      <c r="AX219" t="s">
        <v>74</v>
      </c>
      <c r="AY219" t="s">
        <v>74</v>
      </c>
      <c r="AZ219" t="s">
        <v>74</v>
      </c>
      <c r="BA219" t="s">
        <v>74</v>
      </c>
      <c r="BB219">
        <v>161</v>
      </c>
      <c r="BC219">
        <v>167</v>
      </c>
      <c r="BD219" t="s">
        <v>74</v>
      </c>
      <c r="BE219" t="s">
        <v>2893</v>
      </c>
      <c r="BF219" t="str">
        <f>HYPERLINK("http://dx.doi.org/10.1017/S0954102096000235","http://dx.doi.org/10.1017/S0954102096000235")</f>
        <v>http://dx.doi.org/10.1017/S0954102096000235</v>
      </c>
      <c r="BG219" t="s">
        <v>74</v>
      </c>
      <c r="BH219" t="s">
        <v>74</v>
      </c>
      <c r="BI219">
        <v>7</v>
      </c>
      <c r="BJ219" t="s">
        <v>92</v>
      </c>
      <c r="BK219" t="s">
        <v>93</v>
      </c>
      <c r="BL219" t="s">
        <v>94</v>
      </c>
      <c r="BM219" t="s">
        <v>2834</v>
      </c>
      <c r="BN219" t="s">
        <v>74</v>
      </c>
      <c r="BO219" t="s">
        <v>74</v>
      </c>
      <c r="BP219" t="s">
        <v>74</v>
      </c>
      <c r="BQ219" t="s">
        <v>74</v>
      </c>
      <c r="BR219" t="s">
        <v>96</v>
      </c>
      <c r="BS219" t="s">
        <v>2894</v>
      </c>
      <c r="BT219" t="str">
        <f>HYPERLINK("https%3A%2F%2Fwww.webofscience.com%2Fwos%2Fwoscc%2Ffull-record%2FWOS:A1996UN62900008","View Full Record in Web of Science")</f>
        <v>View Full Record in Web of Science</v>
      </c>
    </row>
    <row r="220" spans="1:72" x14ac:dyDescent="0.15">
      <c r="A220" t="s">
        <v>72</v>
      </c>
      <c r="B220" t="s">
        <v>2895</v>
      </c>
      <c r="C220" t="s">
        <v>74</v>
      </c>
      <c r="D220" t="s">
        <v>74</v>
      </c>
      <c r="E220" t="s">
        <v>74</v>
      </c>
      <c r="F220" t="s">
        <v>2895</v>
      </c>
      <c r="G220" t="s">
        <v>74</v>
      </c>
      <c r="H220" t="s">
        <v>74</v>
      </c>
      <c r="I220" t="s">
        <v>2896</v>
      </c>
      <c r="J220" t="s">
        <v>76</v>
      </c>
      <c r="K220" t="s">
        <v>74</v>
      </c>
      <c r="L220" t="s">
        <v>74</v>
      </c>
      <c r="M220" t="s">
        <v>77</v>
      </c>
      <c r="N220" t="s">
        <v>78</v>
      </c>
      <c r="O220" t="s">
        <v>74</v>
      </c>
      <c r="P220" t="s">
        <v>74</v>
      </c>
      <c r="Q220" t="s">
        <v>74</v>
      </c>
      <c r="R220" t="s">
        <v>74</v>
      </c>
      <c r="S220" t="s">
        <v>74</v>
      </c>
      <c r="T220" t="s">
        <v>2897</v>
      </c>
      <c r="U220" t="s">
        <v>74</v>
      </c>
      <c r="V220" t="s">
        <v>2898</v>
      </c>
      <c r="W220" t="s">
        <v>2899</v>
      </c>
      <c r="X220" t="s">
        <v>2900</v>
      </c>
      <c r="Y220" t="s">
        <v>2901</v>
      </c>
      <c r="Z220" t="s">
        <v>74</v>
      </c>
      <c r="AA220" t="s">
        <v>74</v>
      </c>
      <c r="AB220" t="s">
        <v>1766</v>
      </c>
      <c r="AC220" t="s">
        <v>74</v>
      </c>
      <c r="AD220" t="s">
        <v>74</v>
      </c>
      <c r="AE220" t="s">
        <v>74</v>
      </c>
      <c r="AF220" t="s">
        <v>74</v>
      </c>
      <c r="AG220">
        <v>35</v>
      </c>
      <c r="AH220">
        <v>23</v>
      </c>
      <c r="AI220">
        <v>23</v>
      </c>
      <c r="AJ220">
        <v>0</v>
      </c>
      <c r="AK220">
        <v>2</v>
      </c>
      <c r="AL220" t="s">
        <v>358</v>
      </c>
      <c r="AM220" t="s">
        <v>186</v>
      </c>
      <c r="AN220" t="s">
        <v>2831</v>
      </c>
      <c r="AO220" t="s">
        <v>87</v>
      </c>
      <c r="AP220" t="s">
        <v>2832</v>
      </c>
      <c r="AQ220" t="s">
        <v>74</v>
      </c>
      <c r="AR220" t="s">
        <v>88</v>
      </c>
      <c r="AS220" t="s">
        <v>89</v>
      </c>
      <c r="AT220" t="s">
        <v>2780</v>
      </c>
      <c r="AU220">
        <v>1996</v>
      </c>
      <c r="AV220">
        <v>8</v>
      </c>
      <c r="AW220">
        <v>2</v>
      </c>
      <c r="AX220" t="s">
        <v>74</v>
      </c>
      <c r="AY220" t="s">
        <v>74</v>
      </c>
      <c r="AZ220" t="s">
        <v>74</v>
      </c>
      <c r="BA220" t="s">
        <v>74</v>
      </c>
      <c r="BB220">
        <v>169</v>
      </c>
      <c r="BC220">
        <v>183</v>
      </c>
      <c r="BD220" t="s">
        <v>74</v>
      </c>
      <c r="BE220" t="s">
        <v>2902</v>
      </c>
      <c r="BF220" t="str">
        <f>HYPERLINK("http://dx.doi.org/10.1017/S0954102096000247","http://dx.doi.org/10.1017/S0954102096000247")</f>
        <v>http://dx.doi.org/10.1017/S0954102096000247</v>
      </c>
      <c r="BG220" t="s">
        <v>74</v>
      </c>
      <c r="BH220" t="s">
        <v>74</v>
      </c>
      <c r="BI220">
        <v>15</v>
      </c>
      <c r="BJ220" t="s">
        <v>92</v>
      </c>
      <c r="BK220" t="s">
        <v>93</v>
      </c>
      <c r="BL220" t="s">
        <v>94</v>
      </c>
      <c r="BM220" t="s">
        <v>2834</v>
      </c>
      <c r="BN220" t="s">
        <v>74</v>
      </c>
      <c r="BO220" t="s">
        <v>74</v>
      </c>
      <c r="BP220" t="s">
        <v>74</v>
      </c>
      <c r="BQ220" t="s">
        <v>74</v>
      </c>
      <c r="BR220" t="s">
        <v>96</v>
      </c>
      <c r="BS220" t="s">
        <v>2903</v>
      </c>
      <c r="BT220" t="str">
        <f>HYPERLINK("https%3A%2F%2Fwww.webofscience.com%2Fwos%2Fwoscc%2Ffull-record%2FWOS:A1996UN62900009","View Full Record in Web of Science")</f>
        <v>View Full Record in Web of Science</v>
      </c>
    </row>
    <row r="221" spans="1:72" x14ac:dyDescent="0.15">
      <c r="A221" t="s">
        <v>72</v>
      </c>
      <c r="B221" t="s">
        <v>2904</v>
      </c>
      <c r="C221" t="s">
        <v>74</v>
      </c>
      <c r="D221" t="s">
        <v>74</v>
      </c>
      <c r="E221" t="s">
        <v>74</v>
      </c>
      <c r="F221" t="s">
        <v>2904</v>
      </c>
      <c r="G221" t="s">
        <v>74</v>
      </c>
      <c r="H221" t="s">
        <v>74</v>
      </c>
      <c r="I221" t="s">
        <v>2905</v>
      </c>
      <c r="J221" t="s">
        <v>76</v>
      </c>
      <c r="K221" t="s">
        <v>74</v>
      </c>
      <c r="L221" t="s">
        <v>74</v>
      </c>
      <c r="M221" t="s">
        <v>77</v>
      </c>
      <c r="N221" t="s">
        <v>78</v>
      </c>
      <c r="O221" t="s">
        <v>74</v>
      </c>
      <c r="P221" t="s">
        <v>74</v>
      </c>
      <c r="Q221" t="s">
        <v>74</v>
      </c>
      <c r="R221" t="s">
        <v>74</v>
      </c>
      <c r="S221" t="s">
        <v>74</v>
      </c>
      <c r="T221" t="s">
        <v>2906</v>
      </c>
      <c r="U221" t="s">
        <v>74</v>
      </c>
      <c r="V221" t="s">
        <v>2907</v>
      </c>
      <c r="W221" t="s">
        <v>2908</v>
      </c>
      <c r="X221" t="s">
        <v>598</v>
      </c>
      <c r="Y221" t="s">
        <v>2909</v>
      </c>
      <c r="Z221" t="s">
        <v>74</v>
      </c>
      <c r="AA221" t="s">
        <v>74</v>
      </c>
      <c r="AB221" t="s">
        <v>74</v>
      </c>
      <c r="AC221" t="s">
        <v>74</v>
      </c>
      <c r="AD221" t="s">
        <v>74</v>
      </c>
      <c r="AE221" t="s">
        <v>74</v>
      </c>
      <c r="AF221" t="s">
        <v>74</v>
      </c>
      <c r="AG221">
        <v>26</v>
      </c>
      <c r="AH221">
        <v>30</v>
      </c>
      <c r="AI221">
        <v>30</v>
      </c>
      <c r="AJ221">
        <v>0</v>
      </c>
      <c r="AK221">
        <v>12</v>
      </c>
      <c r="AL221" t="s">
        <v>358</v>
      </c>
      <c r="AM221" t="s">
        <v>186</v>
      </c>
      <c r="AN221" t="s">
        <v>2831</v>
      </c>
      <c r="AO221" t="s">
        <v>87</v>
      </c>
      <c r="AP221" t="s">
        <v>2832</v>
      </c>
      <c r="AQ221" t="s">
        <v>74</v>
      </c>
      <c r="AR221" t="s">
        <v>88</v>
      </c>
      <c r="AS221" t="s">
        <v>89</v>
      </c>
      <c r="AT221" t="s">
        <v>2780</v>
      </c>
      <c r="AU221">
        <v>1996</v>
      </c>
      <c r="AV221">
        <v>8</v>
      </c>
      <c r="AW221">
        <v>2</v>
      </c>
      <c r="AX221" t="s">
        <v>74</v>
      </c>
      <c r="AY221" t="s">
        <v>74</v>
      </c>
      <c r="AZ221" t="s">
        <v>74</v>
      </c>
      <c r="BA221" t="s">
        <v>74</v>
      </c>
      <c r="BB221">
        <v>185</v>
      </c>
      <c r="BC221">
        <v>192</v>
      </c>
      <c r="BD221" t="s">
        <v>74</v>
      </c>
      <c r="BE221" t="s">
        <v>2910</v>
      </c>
      <c r="BF221" t="str">
        <f>HYPERLINK("http://dx.doi.org/10.1017/S0954102096000259","http://dx.doi.org/10.1017/S0954102096000259")</f>
        <v>http://dx.doi.org/10.1017/S0954102096000259</v>
      </c>
      <c r="BG221" t="s">
        <v>74</v>
      </c>
      <c r="BH221" t="s">
        <v>74</v>
      </c>
      <c r="BI221">
        <v>8</v>
      </c>
      <c r="BJ221" t="s">
        <v>92</v>
      </c>
      <c r="BK221" t="s">
        <v>93</v>
      </c>
      <c r="BL221" t="s">
        <v>94</v>
      </c>
      <c r="BM221" t="s">
        <v>2834</v>
      </c>
      <c r="BN221" t="s">
        <v>74</v>
      </c>
      <c r="BO221" t="s">
        <v>74</v>
      </c>
      <c r="BP221" t="s">
        <v>74</v>
      </c>
      <c r="BQ221" t="s">
        <v>74</v>
      </c>
      <c r="BR221" t="s">
        <v>96</v>
      </c>
      <c r="BS221" t="s">
        <v>2911</v>
      </c>
      <c r="BT221" t="str">
        <f>HYPERLINK("https%3A%2F%2Fwww.webofscience.com%2Fwos%2Fwoscc%2Ffull-record%2FWOS:A1996UN62900010","View Full Record in Web of Science")</f>
        <v>View Full Record in Web of Science</v>
      </c>
    </row>
    <row r="222" spans="1:72" x14ac:dyDescent="0.15">
      <c r="A222" t="s">
        <v>72</v>
      </c>
      <c r="B222" t="s">
        <v>2912</v>
      </c>
      <c r="C222" t="s">
        <v>74</v>
      </c>
      <c r="D222" t="s">
        <v>74</v>
      </c>
      <c r="E222" t="s">
        <v>74</v>
      </c>
      <c r="F222" t="s">
        <v>2912</v>
      </c>
      <c r="G222" t="s">
        <v>74</v>
      </c>
      <c r="H222" t="s">
        <v>74</v>
      </c>
      <c r="I222" t="s">
        <v>2913</v>
      </c>
      <c r="J222" t="s">
        <v>76</v>
      </c>
      <c r="K222" t="s">
        <v>74</v>
      </c>
      <c r="L222" t="s">
        <v>74</v>
      </c>
      <c r="M222" t="s">
        <v>77</v>
      </c>
      <c r="N222" t="s">
        <v>78</v>
      </c>
      <c r="O222" t="s">
        <v>74</v>
      </c>
      <c r="P222" t="s">
        <v>74</v>
      </c>
      <c r="Q222" t="s">
        <v>74</v>
      </c>
      <c r="R222" t="s">
        <v>74</v>
      </c>
      <c r="S222" t="s">
        <v>74</v>
      </c>
      <c r="T222" t="s">
        <v>2914</v>
      </c>
      <c r="U222" t="s">
        <v>2915</v>
      </c>
      <c r="V222" t="s">
        <v>2916</v>
      </c>
      <c r="W222" t="s">
        <v>74</v>
      </c>
      <c r="X222" t="s">
        <v>74</v>
      </c>
      <c r="Y222" t="s">
        <v>1636</v>
      </c>
      <c r="Z222" t="s">
        <v>74</v>
      </c>
      <c r="AA222" t="s">
        <v>2917</v>
      </c>
      <c r="AB222" t="s">
        <v>2918</v>
      </c>
      <c r="AC222" t="s">
        <v>74</v>
      </c>
      <c r="AD222" t="s">
        <v>74</v>
      </c>
      <c r="AE222" t="s">
        <v>74</v>
      </c>
      <c r="AF222" t="s">
        <v>74</v>
      </c>
      <c r="AG222">
        <v>53</v>
      </c>
      <c r="AH222">
        <v>15</v>
      </c>
      <c r="AI222">
        <v>17</v>
      </c>
      <c r="AJ222">
        <v>0</v>
      </c>
      <c r="AK222">
        <v>1</v>
      </c>
      <c r="AL222" t="s">
        <v>358</v>
      </c>
      <c r="AM222" t="s">
        <v>186</v>
      </c>
      <c r="AN222" t="s">
        <v>2831</v>
      </c>
      <c r="AO222" t="s">
        <v>87</v>
      </c>
      <c r="AP222" t="s">
        <v>2832</v>
      </c>
      <c r="AQ222" t="s">
        <v>74</v>
      </c>
      <c r="AR222" t="s">
        <v>88</v>
      </c>
      <c r="AS222" t="s">
        <v>89</v>
      </c>
      <c r="AT222" t="s">
        <v>2780</v>
      </c>
      <c r="AU222">
        <v>1996</v>
      </c>
      <c r="AV222">
        <v>8</v>
      </c>
      <c r="AW222">
        <v>2</v>
      </c>
      <c r="AX222" t="s">
        <v>74</v>
      </c>
      <c r="AY222" t="s">
        <v>74</v>
      </c>
      <c r="AZ222" t="s">
        <v>74</v>
      </c>
      <c r="BA222" t="s">
        <v>74</v>
      </c>
      <c r="BB222">
        <v>193</v>
      </c>
      <c r="BC222">
        <v>206</v>
      </c>
      <c r="BD222" t="s">
        <v>74</v>
      </c>
      <c r="BE222" t="s">
        <v>2919</v>
      </c>
      <c r="BF222" t="str">
        <f>HYPERLINK("http://dx.doi.org/10.1017/S0954102096000260","http://dx.doi.org/10.1017/S0954102096000260")</f>
        <v>http://dx.doi.org/10.1017/S0954102096000260</v>
      </c>
      <c r="BG222" t="s">
        <v>74</v>
      </c>
      <c r="BH222" t="s">
        <v>74</v>
      </c>
      <c r="BI222">
        <v>14</v>
      </c>
      <c r="BJ222" t="s">
        <v>92</v>
      </c>
      <c r="BK222" t="s">
        <v>93</v>
      </c>
      <c r="BL222" t="s">
        <v>94</v>
      </c>
      <c r="BM222" t="s">
        <v>2834</v>
      </c>
      <c r="BN222" t="s">
        <v>74</v>
      </c>
      <c r="BO222" t="s">
        <v>74</v>
      </c>
      <c r="BP222" t="s">
        <v>74</v>
      </c>
      <c r="BQ222" t="s">
        <v>74</v>
      </c>
      <c r="BR222" t="s">
        <v>96</v>
      </c>
      <c r="BS222" t="s">
        <v>2920</v>
      </c>
      <c r="BT222" t="str">
        <f>HYPERLINK("https%3A%2F%2Fwww.webofscience.com%2Fwos%2Fwoscc%2Ffull-record%2FWOS:A1996UN62900011","View Full Record in Web of Science")</f>
        <v>View Full Record in Web of Science</v>
      </c>
    </row>
    <row r="223" spans="1:72" x14ac:dyDescent="0.15">
      <c r="A223" t="s">
        <v>72</v>
      </c>
      <c r="B223" t="s">
        <v>2921</v>
      </c>
      <c r="C223" t="s">
        <v>74</v>
      </c>
      <c r="D223" t="s">
        <v>74</v>
      </c>
      <c r="E223" t="s">
        <v>74</v>
      </c>
      <c r="F223" t="s">
        <v>2921</v>
      </c>
      <c r="G223" t="s">
        <v>74</v>
      </c>
      <c r="H223" t="s">
        <v>74</v>
      </c>
      <c r="I223" t="s">
        <v>2922</v>
      </c>
      <c r="J223" t="s">
        <v>76</v>
      </c>
      <c r="K223" t="s">
        <v>74</v>
      </c>
      <c r="L223" t="s">
        <v>74</v>
      </c>
      <c r="M223" t="s">
        <v>77</v>
      </c>
      <c r="N223" t="s">
        <v>434</v>
      </c>
      <c r="O223" t="s">
        <v>74</v>
      </c>
      <c r="P223" t="s">
        <v>74</v>
      </c>
      <c r="Q223" t="s">
        <v>74</v>
      </c>
      <c r="R223" t="s">
        <v>74</v>
      </c>
      <c r="S223" t="s">
        <v>74</v>
      </c>
      <c r="T223" t="s">
        <v>74</v>
      </c>
      <c r="U223" t="s">
        <v>74</v>
      </c>
      <c r="V223" t="s">
        <v>74</v>
      </c>
      <c r="W223" t="s">
        <v>74</v>
      </c>
      <c r="X223" t="s">
        <v>74</v>
      </c>
      <c r="Y223" t="s">
        <v>2923</v>
      </c>
      <c r="Z223" t="s">
        <v>74</v>
      </c>
      <c r="AA223" t="s">
        <v>74</v>
      </c>
      <c r="AB223" t="s">
        <v>74</v>
      </c>
      <c r="AC223" t="s">
        <v>74</v>
      </c>
      <c r="AD223" t="s">
        <v>74</v>
      </c>
      <c r="AE223" t="s">
        <v>74</v>
      </c>
      <c r="AF223" t="s">
        <v>74</v>
      </c>
      <c r="AG223">
        <v>9</v>
      </c>
      <c r="AH223">
        <v>2</v>
      </c>
      <c r="AI223">
        <v>2</v>
      </c>
      <c r="AJ223">
        <v>0</v>
      </c>
      <c r="AK223">
        <v>0</v>
      </c>
      <c r="AL223" t="s">
        <v>358</v>
      </c>
      <c r="AM223" t="s">
        <v>186</v>
      </c>
      <c r="AN223" t="s">
        <v>2831</v>
      </c>
      <c r="AO223" t="s">
        <v>87</v>
      </c>
      <c r="AP223" t="s">
        <v>2832</v>
      </c>
      <c r="AQ223" t="s">
        <v>74</v>
      </c>
      <c r="AR223" t="s">
        <v>88</v>
      </c>
      <c r="AS223" t="s">
        <v>89</v>
      </c>
      <c r="AT223" t="s">
        <v>2780</v>
      </c>
      <c r="AU223">
        <v>1996</v>
      </c>
      <c r="AV223">
        <v>8</v>
      </c>
      <c r="AW223">
        <v>2</v>
      </c>
      <c r="AX223" t="s">
        <v>74</v>
      </c>
      <c r="AY223" t="s">
        <v>74</v>
      </c>
      <c r="AZ223" t="s">
        <v>74</v>
      </c>
      <c r="BA223" t="s">
        <v>74</v>
      </c>
      <c r="BB223">
        <v>207</v>
      </c>
      <c r="BC223">
        <v>208</v>
      </c>
      <c r="BD223" t="s">
        <v>74</v>
      </c>
      <c r="BE223" t="s">
        <v>2924</v>
      </c>
      <c r="BF223" t="str">
        <f>HYPERLINK("http://dx.doi.org/10.1017/S0954102096210272","http://dx.doi.org/10.1017/S0954102096210272")</f>
        <v>http://dx.doi.org/10.1017/S0954102096210272</v>
      </c>
      <c r="BG223" t="s">
        <v>74</v>
      </c>
      <c r="BH223" t="s">
        <v>74</v>
      </c>
      <c r="BI223">
        <v>2</v>
      </c>
      <c r="BJ223" t="s">
        <v>92</v>
      </c>
      <c r="BK223" t="s">
        <v>93</v>
      </c>
      <c r="BL223" t="s">
        <v>94</v>
      </c>
      <c r="BM223" t="s">
        <v>2834</v>
      </c>
      <c r="BN223" t="s">
        <v>74</v>
      </c>
      <c r="BO223" t="s">
        <v>74</v>
      </c>
      <c r="BP223" t="s">
        <v>74</v>
      </c>
      <c r="BQ223" t="s">
        <v>74</v>
      </c>
      <c r="BR223" t="s">
        <v>96</v>
      </c>
      <c r="BS223" t="s">
        <v>2925</v>
      </c>
      <c r="BT223" t="str">
        <f>HYPERLINK("https%3A%2F%2Fwww.webofscience.com%2Fwos%2Fwoscc%2Ffull-record%2FWOS:A1996UN62900012","View Full Record in Web of Science")</f>
        <v>View Full Record in Web of Science</v>
      </c>
    </row>
    <row r="224" spans="1:72" x14ac:dyDescent="0.15">
      <c r="A224" t="s">
        <v>72</v>
      </c>
      <c r="B224" t="s">
        <v>2926</v>
      </c>
      <c r="C224" t="s">
        <v>74</v>
      </c>
      <c r="D224" t="s">
        <v>74</v>
      </c>
      <c r="E224" t="s">
        <v>74</v>
      </c>
      <c r="F224" t="s">
        <v>2926</v>
      </c>
      <c r="G224" t="s">
        <v>74</v>
      </c>
      <c r="H224" t="s">
        <v>74</v>
      </c>
      <c r="I224" t="s">
        <v>2927</v>
      </c>
      <c r="J224" t="s">
        <v>76</v>
      </c>
      <c r="K224" t="s">
        <v>74</v>
      </c>
      <c r="L224" t="s">
        <v>74</v>
      </c>
      <c r="M224" t="s">
        <v>77</v>
      </c>
      <c r="N224" t="s">
        <v>78</v>
      </c>
      <c r="O224" t="s">
        <v>74</v>
      </c>
      <c r="P224" t="s">
        <v>74</v>
      </c>
      <c r="Q224" t="s">
        <v>74</v>
      </c>
      <c r="R224" t="s">
        <v>74</v>
      </c>
      <c r="S224" t="s">
        <v>74</v>
      </c>
      <c r="T224" t="s">
        <v>2928</v>
      </c>
      <c r="U224" t="s">
        <v>2929</v>
      </c>
      <c r="V224" t="s">
        <v>2930</v>
      </c>
      <c r="W224" t="s">
        <v>2931</v>
      </c>
      <c r="X224" t="s">
        <v>2932</v>
      </c>
      <c r="Y224" t="s">
        <v>2933</v>
      </c>
      <c r="Z224" t="s">
        <v>74</v>
      </c>
      <c r="AA224" t="s">
        <v>2934</v>
      </c>
      <c r="AB224" t="s">
        <v>2935</v>
      </c>
      <c r="AC224" t="s">
        <v>74</v>
      </c>
      <c r="AD224" t="s">
        <v>74</v>
      </c>
      <c r="AE224" t="s">
        <v>74</v>
      </c>
      <c r="AF224" t="s">
        <v>74</v>
      </c>
      <c r="AG224">
        <v>18</v>
      </c>
      <c r="AH224">
        <v>14</v>
      </c>
      <c r="AI224">
        <v>15</v>
      </c>
      <c r="AJ224">
        <v>0</v>
      </c>
      <c r="AK224">
        <v>3</v>
      </c>
      <c r="AL224" t="s">
        <v>358</v>
      </c>
      <c r="AM224" t="s">
        <v>186</v>
      </c>
      <c r="AN224" t="s">
        <v>2831</v>
      </c>
      <c r="AO224" t="s">
        <v>87</v>
      </c>
      <c r="AP224" t="s">
        <v>2832</v>
      </c>
      <c r="AQ224" t="s">
        <v>74</v>
      </c>
      <c r="AR224" t="s">
        <v>88</v>
      </c>
      <c r="AS224" t="s">
        <v>89</v>
      </c>
      <c r="AT224" t="s">
        <v>2780</v>
      </c>
      <c r="AU224">
        <v>1996</v>
      </c>
      <c r="AV224">
        <v>8</v>
      </c>
      <c r="AW224">
        <v>2</v>
      </c>
      <c r="AX224" t="s">
        <v>74</v>
      </c>
      <c r="AY224" t="s">
        <v>74</v>
      </c>
      <c r="AZ224" t="s">
        <v>74</v>
      </c>
      <c r="BA224" t="s">
        <v>74</v>
      </c>
      <c r="BB224">
        <v>209</v>
      </c>
      <c r="BC224">
        <v>217</v>
      </c>
      <c r="BD224" t="s">
        <v>74</v>
      </c>
      <c r="BE224" t="s">
        <v>2936</v>
      </c>
      <c r="BF224" t="str">
        <f>HYPERLINK("http://dx.doi.org/10.1017/S0954102096000284","http://dx.doi.org/10.1017/S0954102096000284")</f>
        <v>http://dx.doi.org/10.1017/S0954102096000284</v>
      </c>
      <c r="BG224" t="s">
        <v>74</v>
      </c>
      <c r="BH224" t="s">
        <v>74</v>
      </c>
      <c r="BI224">
        <v>9</v>
      </c>
      <c r="BJ224" t="s">
        <v>92</v>
      </c>
      <c r="BK224" t="s">
        <v>93</v>
      </c>
      <c r="BL224" t="s">
        <v>94</v>
      </c>
      <c r="BM224" t="s">
        <v>2834</v>
      </c>
      <c r="BN224" t="s">
        <v>74</v>
      </c>
      <c r="BO224" t="s">
        <v>74</v>
      </c>
      <c r="BP224" t="s">
        <v>74</v>
      </c>
      <c r="BQ224" t="s">
        <v>74</v>
      </c>
      <c r="BR224" t="s">
        <v>96</v>
      </c>
      <c r="BS224" t="s">
        <v>2937</v>
      </c>
      <c r="BT224" t="str">
        <f>HYPERLINK("https%3A%2F%2Fwww.webofscience.com%2Fwos%2Fwoscc%2Ffull-record%2FWOS:A1996UN62900013","View Full Record in Web of Science")</f>
        <v>View Full Record in Web of Science</v>
      </c>
    </row>
    <row r="225" spans="1:72" x14ac:dyDescent="0.15">
      <c r="A225" t="s">
        <v>72</v>
      </c>
      <c r="B225" t="s">
        <v>2938</v>
      </c>
      <c r="C225" t="s">
        <v>74</v>
      </c>
      <c r="D225" t="s">
        <v>74</v>
      </c>
      <c r="E225" t="s">
        <v>74</v>
      </c>
      <c r="F225" t="s">
        <v>2938</v>
      </c>
      <c r="G225" t="s">
        <v>74</v>
      </c>
      <c r="H225" t="s">
        <v>74</v>
      </c>
      <c r="I225" t="s">
        <v>2939</v>
      </c>
      <c r="J225" t="s">
        <v>2940</v>
      </c>
      <c r="K225" t="s">
        <v>74</v>
      </c>
      <c r="L225" t="s">
        <v>74</v>
      </c>
      <c r="M225" t="s">
        <v>77</v>
      </c>
      <c r="N225" t="s">
        <v>78</v>
      </c>
      <c r="O225" t="s">
        <v>74</v>
      </c>
      <c r="P225" t="s">
        <v>74</v>
      </c>
      <c r="Q225" t="s">
        <v>74</v>
      </c>
      <c r="R225" t="s">
        <v>74</v>
      </c>
      <c r="S225" t="s">
        <v>74</v>
      </c>
      <c r="T225" t="s">
        <v>74</v>
      </c>
      <c r="U225" t="s">
        <v>2941</v>
      </c>
      <c r="V225" t="s">
        <v>2942</v>
      </c>
      <c r="W225" t="s">
        <v>2943</v>
      </c>
      <c r="X225" t="s">
        <v>2634</v>
      </c>
      <c r="Y225" t="s">
        <v>74</v>
      </c>
      <c r="Z225" t="s">
        <v>74</v>
      </c>
      <c r="AA225" t="s">
        <v>74</v>
      </c>
      <c r="AB225" t="s">
        <v>74</v>
      </c>
      <c r="AC225" t="s">
        <v>74</v>
      </c>
      <c r="AD225" t="s">
        <v>74</v>
      </c>
      <c r="AE225" t="s">
        <v>74</v>
      </c>
      <c r="AF225" t="s">
        <v>74</v>
      </c>
      <c r="AG225">
        <v>18</v>
      </c>
      <c r="AH225">
        <v>26</v>
      </c>
      <c r="AI225">
        <v>26</v>
      </c>
      <c r="AJ225">
        <v>0</v>
      </c>
      <c r="AK225">
        <v>5</v>
      </c>
      <c r="AL225" t="s">
        <v>2944</v>
      </c>
      <c r="AM225" t="s">
        <v>312</v>
      </c>
      <c r="AN225" t="s">
        <v>2945</v>
      </c>
      <c r="AO225" t="s">
        <v>2946</v>
      </c>
      <c r="AP225" t="s">
        <v>74</v>
      </c>
      <c r="AQ225" t="s">
        <v>74</v>
      </c>
      <c r="AR225" t="s">
        <v>2947</v>
      </c>
      <c r="AS225" t="s">
        <v>2948</v>
      </c>
      <c r="AT225" t="s">
        <v>2949</v>
      </c>
      <c r="AU225">
        <v>1996</v>
      </c>
      <c r="AV225">
        <v>35</v>
      </c>
      <c r="AW225">
        <v>16</v>
      </c>
      <c r="AX225" t="s">
        <v>74</v>
      </c>
      <c r="AY225" t="s">
        <v>74</v>
      </c>
      <c r="AZ225" t="s">
        <v>74</v>
      </c>
      <c r="BA225" t="s">
        <v>74</v>
      </c>
      <c r="BB225">
        <v>2774</v>
      </c>
      <c r="BC225">
        <v>2786</v>
      </c>
      <c r="BD225" t="s">
        <v>74</v>
      </c>
      <c r="BE225" t="s">
        <v>2950</v>
      </c>
      <c r="BF225" t="str">
        <f>HYPERLINK("http://dx.doi.org/10.1364/AO.35.002774","http://dx.doi.org/10.1364/AO.35.002774")</f>
        <v>http://dx.doi.org/10.1364/AO.35.002774</v>
      </c>
      <c r="BG225" t="s">
        <v>74</v>
      </c>
      <c r="BH225" t="s">
        <v>74</v>
      </c>
      <c r="BI225">
        <v>13</v>
      </c>
      <c r="BJ225" t="s">
        <v>2951</v>
      </c>
      <c r="BK225" t="s">
        <v>93</v>
      </c>
      <c r="BL225" t="s">
        <v>2951</v>
      </c>
      <c r="BM225" t="s">
        <v>2952</v>
      </c>
      <c r="BN225">
        <v>21085425</v>
      </c>
      <c r="BO225" t="s">
        <v>74</v>
      </c>
      <c r="BP225" t="s">
        <v>74</v>
      </c>
      <c r="BQ225" t="s">
        <v>74</v>
      </c>
      <c r="BR225" t="s">
        <v>96</v>
      </c>
      <c r="BS225" t="s">
        <v>2953</v>
      </c>
      <c r="BT225" t="str">
        <f>HYPERLINK("https%3A%2F%2Fwww.webofscience.com%2Fwos%2Fwoscc%2Ffull-record%2FWOS:A1996UQ48200007","View Full Record in Web of Science")</f>
        <v>View Full Record in Web of Science</v>
      </c>
    </row>
    <row r="226" spans="1:72" x14ac:dyDescent="0.15">
      <c r="A226" t="s">
        <v>72</v>
      </c>
      <c r="B226" t="s">
        <v>2954</v>
      </c>
      <c r="C226" t="s">
        <v>74</v>
      </c>
      <c r="D226" t="s">
        <v>74</v>
      </c>
      <c r="E226" t="s">
        <v>74</v>
      </c>
      <c r="F226" t="s">
        <v>2954</v>
      </c>
      <c r="G226" t="s">
        <v>74</v>
      </c>
      <c r="H226" t="s">
        <v>74</v>
      </c>
      <c r="I226" t="s">
        <v>2955</v>
      </c>
      <c r="J226" t="s">
        <v>2956</v>
      </c>
      <c r="K226" t="s">
        <v>74</v>
      </c>
      <c r="L226" t="s">
        <v>74</v>
      </c>
      <c r="M226" t="s">
        <v>77</v>
      </c>
      <c r="N226" t="s">
        <v>78</v>
      </c>
      <c r="O226" t="s">
        <v>74</v>
      </c>
      <c r="P226" t="s">
        <v>74</v>
      </c>
      <c r="Q226" t="s">
        <v>74</v>
      </c>
      <c r="R226" t="s">
        <v>74</v>
      </c>
      <c r="S226" t="s">
        <v>74</v>
      </c>
      <c r="T226" t="s">
        <v>74</v>
      </c>
      <c r="U226" t="s">
        <v>74</v>
      </c>
      <c r="V226" t="s">
        <v>2957</v>
      </c>
      <c r="W226" t="s">
        <v>2958</v>
      </c>
      <c r="X226" t="s">
        <v>2959</v>
      </c>
      <c r="Y226" t="s">
        <v>2960</v>
      </c>
      <c r="Z226" t="s">
        <v>74</v>
      </c>
      <c r="AA226" t="s">
        <v>2961</v>
      </c>
      <c r="AB226" t="s">
        <v>74</v>
      </c>
      <c r="AC226" t="s">
        <v>74</v>
      </c>
      <c r="AD226" t="s">
        <v>74</v>
      </c>
      <c r="AE226" t="s">
        <v>74</v>
      </c>
      <c r="AF226" t="s">
        <v>74</v>
      </c>
      <c r="AG226">
        <v>22</v>
      </c>
      <c r="AH226">
        <v>0</v>
      </c>
      <c r="AI226">
        <v>0</v>
      </c>
      <c r="AJ226">
        <v>1</v>
      </c>
      <c r="AK226">
        <v>3</v>
      </c>
      <c r="AL226" t="s">
        <v>2962</v>
      </c>
      <c r="AM226" t="s">
        <v>2963</v>
      </c>
      <c r="AN226" t="s">
        <v>2964</v>
      </c>
      <c r="AO226" t="s">
        <v>2965</v>
      </c>
      <c r="AP226" t="s">
        <v>74</v>
      </c>
      <c r="AQ226" t="s">
        <v>74</v>
      </c>
      <c r="AR226" t="s">
        <v>2966</v>
      </c>
      <c r="AS226" t="s">
        <v>2967</v>
      </c>
      <c r="AT226" t="s">
        <v>2780</v>
      </c>
      <c r="AU226">
        <v>1996</v>
      </c>
      <c r="AV226">
        <v>45</v>
      </c>
      <c r="AW226">
        <v>2</v>
      </c>
      <c r="AX226" t="s">
        <v>74</v>
      </c>
      <c r="AY226" t="s">
        <v>74</v>
      </c>
      <c r="AZ226" t="s">
        <v>74</v>
      </c>
      <c r="BA226" t="s">
        <v>74</v>
      </c>
      <c r="BB226">
        <v>123</v>
      </c>
      <c r="BC226">
        <v>129</v>
      </c>
      <c r="BD226" t="s">
        <v>74</v>
      </c>
      <c r="BE226" t="s">
        <v>74</v>
      </c>
      <c r="BF226" t="s">
        <v>74</v>
      </c>
      <c r="BG226" t="s">
        <v>74</v>
      </c>
      <c r="BH226" t="s">
        <v>74</v>
      </c>
      <c r="BI226">
        <v>7</v>
      </c>
      <c r="BJ226" t="s">
        <v>159</v>
      </c>
      <c r="BK226" t="s">
        <v>93</v>
      </c>
      <c r="BL226" t="s">
        <v>159</v>
      </c>
      <c r="BM226" t="s">
        <v>2968</v>
      </c>
      <c r="BN226" t="s">
        <v>74</v>
      </c>
      <c r="BO226" t="s">
        <v>74</v>
      </c>
      <c r="BP226" t="s">
        <v>74</v>
      </c>
      <c r="BQ226" t="s">
        <v>74</v>
      </c>
      <c r="BR226" t="s">
        <v>96</v>
      </c>
      <c r="BS226" t="s">
        <v>2969</v>
      </c>
      <c r="BT226" t="str">
        <f>HYPERLINK("https%3A%2F%2Fwww.webofscience.com%2Fwos%2Fwoscc%2Ffull-record%2FWOS:A1996UY68500004","View Full Record in Web of Science")</f>
        <v>View Full Record in Web of Science</v>
      </c>
    </row>
    <row r="227" spans="1:72" x14ac:dyDescent="0.15">
      <c r="A227" t="s">
        <v>72</v>
      </c>
      <c r="B227" t="s">
        <v>2970</v>
      </c>
      <c r="C227" t="s">
        <v>74</v>
      </c>
      <c r="D227" t="s">
        <v>74</v>
      </c>
      <c r="E227" t="s">
        <v>74</v>
      </c>
      <c r="F227" t="s">
        <v>2970</v>
      </c>
      <c r="G227" t="s">
        <v>74</v>
      </c>
      <c r="H227" t="s">
        <v>74</v>
      </c>
      <c r="I227" t="s">
        <v>2971</v>
      </c>
      <c r="J227" t="s">
        <v>2972</v>
      </c>
      <c r="K227" t="s">
        <v>74</v>
      </c>
      <c r="L227" t="s">
        <v>74</v>
      </c>
      <c r="M227" t="s">
        <v>77</v>
      </c>
      <c r="N227" t="s">
        <v>78</v>
      </c>
      <c r="O227" t="s">
        <v>74</v>
      </c>
      <c r="P227" t="s">
        <v>74</v>
      </c>
      <c r="Q227" t="s">
        <v>74</v>
      </c>
      <c r="R227" t="s">
        <v>74</v>
      </c>
      <c r="S227" t="s">
        <v>74</v>
      </c>
      <c r="T227" t="s">
        <v>2973</v>
      </c>
      <c r="U227" t="s">
        <v>2974</v>
      </c>
      <c r="V227" t="s">
        <v>2975</v>
      </c>
      <c r="W227" t="s">
        <v>74</v>
      </c>
      <c r="X227" t="s">
        <v>74</v>
      </c>
      <c r="Y227" t="s">
        <v>2976</v>
      </c>
      <c r="Z227" t="s">
        <v>74</v>
      </c>
      <c r="AA227" t="s">
        <v>74</v>
      </c>
      <c r="AB227" t="s">
        <v>2977</v>
      </c>
      <c r="AC227" t="s">
        <v>74</v>
      </c>
      <c r="AD227" t="s">
        <v>74</v>
      </c>
      <c r="AE227" t="s">
        <v>74</v>
      </c>
      <c r="AF227" t="s">
        <v>74</v>
      </c>
      <c r="AG227">
        <v>108</v>
      </c>
      <c r="AH227">
        <v>21</v>
      </c>
      <c r="AI227">
        <v>21</v>
      </c>
      <c r="AJ227">
        <v>0</v>
      </c>
      <c r="AK227">
        <v>7</v>
      </c>
      <c r="AL227" t="s">
        <v>2978</v>
      </c>
      <c r="AM227" t="s">
        <v>2979</v>
      </c>
      <c r="AN227" t="s">
        <v>2980</v>
      </c>
      <c r="AO227" t="s">
        <v>2981</v>
      </c>
      <c r="AP227" t="s">
        <v>74</v>
      </c>
      <c r="AQ227" t="s">
        <v>74</v>
      </c>
      <c r="AR227" t="s">
        <v>2982</v>
      </c>
      <c r="AS227" t="s">
        <v>2983</v>
      </c>
      <c r="AT227" t="s">
        <v>2780</v>
      </c>
      <c r="AU227">
        <v>1996</v>
      </c>
      <c r="AV227">
        <v>29</v>
      </c>
      <c r="AW227">
        <v>6</v>
      </c>
      <c r="AX227" t="s">
        <v>74</v>
      </c>
      <c r="AY227" t="s">
        <v>74</v>
      </c>
      <c r="AZ227" t="s">
        <v>74</v>
      </c>
      <c r="BA227" t="s">
        <v>74</v>
      </c>
      <c r="BB227">
        <v>707</v>
      </c>
      <c r="BC227">
        <v>720</v>
      </c>
      <c r="BD227" t="s">
        <v>74</v>
      </c>
      <c r="BE227" t="s">
        <v>74</v>
      </c>
      <c r="BF227" t="s">
        <v>74</v>
      </c>
      <c r="BG227" t="s">
        <v>74</v>
      </c>
      <c r="BH227" t="s">
        <v>74</v>
      </c>
      <c r="BI227">
        <v>14</v>
      </c>
      <c r="BJ227" t="s">
        <v>2984</v>
      </c>
      <c r="BK227" t="s">
        <v>93</v>
      </c>
      <c r="BL227" t="s">
        <v>2985</v>
      </c>
      <c r="BM227" t="s">
        <v>2986</v>
      </c>
      <c r="BN227">
        <v>9070383</v>
      </c>
      <c r="BO227" t="s">
        <v>74</v>
      </c>
      <c r="BP227" t="s">
        <v>74</v>
      </c>
      <c r="BQ227" t="s">
        <v>74</v>
      </c>
      <c r="BR227" t="s">
        <v>96</v>
      </c>
      <c r="BS227" t="s">
        <v>2987</v>
      </c>
      <c r="BT227" t="str">
        <f>HYPERLINK("https%3A%2F%2Fwww.webofscience.com%2Fwos%2Fwoscc%2Ffull-record%2FWOS:A1996UU92200003","View Full Record in Web of Science")</f>
        <v>View Full Record in Web of Science</v>
      </c>
    </row>
    <row r="228" spans="1:72" x14ac:dyDescent="0.15">
      <c r="A228" t="s">
        <v>72</v>
      </c>
      <c r="B228" t="s">
        <v>2988</v>
      </c>
      <c r="C228" t="s">
        <v>74</v>
      </c>
      <c r="D228" t="s">
        <v>74</v>
      </c>
      <c r="E228" t="s">
        <v>74</v>
      </c>
      <c r="F228" t="s">
        <v>2988</v>
      </c>
      <c r="G228" t="s">
        <v>74</v>
      </c>
      <c r="H228" t="s">
        <v>74</v>
      </c>
      <c r="I228" t="s">
        <v>2989</v>
      </c>
      <c r="J228" t="s">
        <v>145</v>
      </c>
      <c r="K228" t="s">
        <v>74</v>
      </c>
      <c r="L228" t="s">
        <v>74</v>
      </c>
      <c r="M228" t="s">
        <v>77</v>
      </c>
      <c r="N228" t="s">
        <v>78</v>
      </c>
      <c r="O228" t="s">
        <v>74</v>
      </c>
      <c r="P228" t="s">
        <v>74</v>
      </c>
      <c r="Q228" t="s">
        <v>74</v>
      </c>
      <c r="R228" t="s">
        <v>74</v>
      </c>
      <c r="S228" t="s">
        <v>74</v>
      </c>
      <c r="T228" t="s">
        <v>74</v>
      </c>
      <c r="U228" t="s">
        <v>2990</v>
      </c>
      <c r="V228" t="s">
        <v>2991</v>
      </c>
      <c r="W228" t="s">
        <v>2992</v>
      </c>
      <c r="X228" t="s">
        <v>2993</v>
      </c>
      <c r="Y228" t="s">
        <v>74</v>
      </c>
      <c r="Z228" t="s">
        <v>74</v>
      </c>
      <c r="AA228" t="s">
        <v>2994</v>
      </c>
      <c r="AB228" t="s">
        <v>2995</v>
      </c>
      <c r="AC228" t="s">
        <v>74</v>
      </c>
      <c r="AD228" t="s">
        <v>74</v>
      </c>
      <c r="AE228" t="s">
        <v>74</v>
      </c>
      <c r="AF228" t="s">
        <v>74</v>
      </c>
      <c r="AG228">
        <v>38</v>
      </c>
      <c r="AH228">
        <v>72</v>
      </c>
      <c r="AI228">
        <v>76</v>
      </c>
      <c r="AJ228">
        <v>0</v>
      </c>
      <c r="AK228">
        <v>4</v>
      </c>
      <c r="AL228" t="s">
        <v>152</v>
      </c>
      <c r="AM228" t="s">
        <v>153</v>
      </c>
      <c r="AN228" t="s">
        <v>154</v>
      </c>
      <c r="AO228" t="s">
        <v>155</v>
      </c>
      <c r="AP228" t="s">
        <v>74</v>
      </c>
      <c r="AQ228" t="s">
        <v>74</v>
      </c>
      <c r="AR228" t="s">
        <v>156</v>
      </c>
      <c r="AS228" t="s">
        <v>157</v>
      </c>
      <c r="AT228" t="s">
        <v>2780</v>
      </c>
      <c r="AU228">
        <v>1996</v>
      </c>
      <c r="AV228">
        <v>77</v>
      </c>
      <c r="AW228">
        <v>6</v>
      </c>
      <c r="AX228" t="s">
        <v>74</v>
      </c>
      <c r="AY228" t="s">
        <v>74</v>
      </c>
      <c r="AZ228" t="s">
        <v>74</v>
      </c>
      <c r="BA228" t="s">
        <v>74</v>
      </c>
      <c r="BB228">
        <v>1221</v>
      </c>
      <c r="BC228">
        <v>1232</v>
      </c>
      <c r="BD228" t="s">
        <v>74</v>
      </c>
      <c r="BE228" t="s">
        <v>2996</v>
      </c>
      <c r="BF228" t="str">
        <f>HYPERLINK("http://dx.doi.org/10.1175/1520-0477(1996)077&lt;1221:TAZFE&gt;2.0.CO;2","http://dx.doi.org/10.1175/1520-0477(1996)077&lt;1221:TAZFE&gt;2.0.CO;2")</f>
        <v>http://dx.doi.org/10.1175/1520-0477(1996)077&lt;1221:TAZFE&gt;2.0.CO;2</v>
      </c>
      <c r="BG228" t="s">
        <v>74</v>
      </c>
      <c r="BH228" t="s">
        <v>74</v>
      </c>
      <c r="BI228">
        <v>12</v>
      </c>
      <c r="BJ228" t="s">
        <v>159</v>
      </c>
      <c r="BK228" t="s">
        <v>93</v>
      </c>
      <c r="BL228" t="s">
        <v>159</v>
      </c>
      <c r="BM228" t="s">
        <v>2997</v>
      </c>
      <c r="BN228" t="s">
        <v>74</v>
      </c>
      <c r="BO228" t="s">
        <v>161</v>
      </c>
      <c r="BP228" t="s">
        <v>74</v>
      </c>
      <c r="BQ228" t="s">
        <v>74</v>
      </c>
      <c r="BR228" t="s">
        <v>96</v>
      </c>
      <c r="BS228" t="s">
        <v>2998</v>
      </c>
      <c r="BT228" t="str">
        <f>HYPERLINK("https%3A%2F%2Fwww.webofscience.com%2Fwos%2Fwoscc%2Ffull-record%2FWOS:A1996VC04300006","View Full Record in Web of Science")</f>
        <v>View Full Record in Web of Science</v>
      </c>
    </row>
    <row r="229" spans="1:72" x14ac:dyDescent="0.15">
      <c r="A229" t="s">
        <v>72</v>
      </c>
      <c r="B229" t="s">
        <v>2999</v>
      </c>
      <c r="C229" t="s">
        <v>74</v>
      </c>
      <c r="D229" t="s">
        <v>74</v>
      </c>
      <c r="E229" t="s">
        <v>74</v>
      </c>
      <c r="F229" t="s">
        <v>2999</v>
      </c>
      <c r="G229" t="s">
        <v>74</v>
      </c>
      <c r="H229" t="s">
        <v>74</v>
      </c>
      <c r="I229" t="s">
        <v>3000</v>
      </c>
      <c r="J229" t="s">
        <v>3001</v>
      </c>
      <c r="K229" t="s">
        <v>74</v>
      </c>
      <c r="L229" t="s">
        <v>74</v>
      </c>
      <c r="M229" t="s">
        <v>77</v>
      </c>
      <c r="N229" t="s">
        <v>78</v>
      </c>
      <c r="O229" t="s">
        <v>74</v>
      </c>
      <c r="P229" t="s">
        <v>74</v>
      </c>
      <c r="Q229" t="s">
        <v>74</v>
      </c>
      <c r="R229" t="s">
        <v>74</v>
      </c>
      <c r="S229" t="s">
        <v>74</v>
      </c>
      <c r="T229" t="s">
        <v>3002</v>
      </c>
      <c r="U229" t="s">
        <v>3003</v>
      </c>
      <c r="V229" t="s">
        <v>3004</v>
      </c>
      <c r="W229" t="s">
        <v>74</v>
      </c>
      <c r="X229" t="s">
        <v>74</v>
      </c>
      <c r="Y229" t="s">
        <v>3005</v>
      </c>
      <c r="Z229" t="s">
        <v>74</v>
      </c>
      <c r="AA229" t="s">
        <v>74</v>
      </c>
      <c r="AB229" t="s">
        <v>74</v>
      </c>
      <c r="AC229" t="s">
        <v>74</v>
      </c>
      <c r="AD229" t="s">
        <v>74</v>
      </c>
      <c r="AE229" t="s">
        <v>74</v>
      </c>
      <c r="AF229" t="s">
        <v>74</v>
      </c>
      <c r="AG229">
        <v>28</v>
      </c>
      <c r="AH229">
        <v>1</v>
      </c>
      <c r="AI229">
        <v>1</v>
      </c>
      <c r="AJ229">
        <v>0</v>
      </c>
      <c r="AK229">
        <v>4</v>
      </c>
      <c r="AL229" t="s">
        <v>169</v>
      </c>
      <c r="AM229" t="s">
        <v>170</v>
      </c>
      <c r="AN229" t="s">
        <v>171</v>
      </c>
      <c r="AO229" t="s">
        <v>3006</v>
      </c>
      <c r="AP229" t="s">
        <v>74</v>
      </c>
      <c r="AQ229" t="s">
        <v>74</v>
      </c>
      <c r="AR229" t="s">
        <v>3007</v>
      </c>
      <c r="AS229" t="s">
        <v>3008</v>
      </c>
      <c r="AT229" t="s">
        <v>2780</v>
      </c>
      <c r="AU229">
        <v>1996</v>
      </c>
      <c r="AV229">
        <v>42</v>
      </c>
      <c r="AW229">
        <v>6</v>
      </c>
      <c r="AX229" t="s">
        <v>74</v>
      </c>
      <c r="AY229" t="s">
        <v>74</v>
      </c>
      <c r="AZ229" t="s">
        <v>74</v>
      </c>
      <c r="BA229" t="s">
        <v>74</v>
      </c>
      <c r="BB229">
        <v>571</v>
      </c>
      <c r="BC229">
        <v>576</v>
      </c>
      <c r="BD229" t="s">
        <v>74</v>
      </c>
      <c r="BE229" t="s">
        <v>3009</v>
      </c>
      <c r="BF229" t="str">
        <f>HYPERLINK("http://dx.doi.org/10.1139/m96-077","http://dx.doi.org/10.1139/m96-077")</f>
        <v>http://dx.doi.org/10.1139/m96-077</v>
      </c>
      <c r="BG229" t="s">
        <v>74</v>
      </c>
      <c r="BH229" t="s">
        <v>74</v>
      </c>
      <c r="BI229">
        <v>6</v>
      </c>
      <c r="BJ229" t="s">
        <v>3010</v>
      </c>
      <c r="BK229" t="s">
        <v>93</v>
      </c>
      <c r="BL229" t="s">
        <v>3010</v>
      </c>
      <c r="BM229" t="s">
        <v>3011</v>
      </c>
      <c r="BN229" t="s">
        <v>74</v>
      </c>
      <c r="BO229" t="s">
        <v>74</v>
      </c>
      <c r="BP229" t="s">
        <v>74</v>
      </c>
      <c r="BQ229" t="s">
        <v>74</v>
      </c>
      <c r="BR229" t="s">
        <v>96</v>
      </c>
      <c r="BS229" t="s">
        <v>3012</v>
      </c>
      <c r="BT229" t="str">
        <f>HYPERLINK("https%3A%2F%2Fwww.webofscience.com%2Fwos%2Fwoscc%2Ffull-record%2FWOS:A1996UN88600007","View Full Record in Web of Science")</f>
        <v>View Full Record in Web of Science</v>
      </c>
    </row>
    <row r="230" spans="1:72" x14ac:dyDescent="0.15">
      <c r="A230" t="s">
        <v>72</v>
      </c>
      <c r="B230" t="s">
        <v>3013</v>
      </c>
      <c r="C230" t="s">
        <v>74</v>
      </c>
      <c r="D230" t="s">
        <v>74</v>
      </c>
      <c r="E230" t="s">
        <v>74</v>
      </c>
      <c r="F230" t="s">
        <v>3013</v>
      </c>
      <c r="G230" t="s">
        <v>74</v>
      </c>
      <c r="H230" t="s">
        <v>74</v>
      </c>
      <c r="I230" t="s">
        <v>3014</v>
      </c>
      <c r="J230" t="s">
        <v>181</v>
      </c>
      <c r="K230" t="s">
        <v>74</v>
      </c>
      <c r="L230" t="s">
        <v>74</v>
      </c>
      <c r="M230" t="s">
        <v>77</v>
      </c>
      <c r="N230" t="s">
        <v>78</v>
      </c>
      <c r="O230" t="s">
        <v>74</v>
      </c>
      <c r="P230" t="s">
        <v>74</v>
      </c>
      <c r="Q230" t="s">
        <v>74</v>
      </c>
      <c r="R230" t="s">
        <v>74</v>
      </c>
      <c r="S230" t="s">
        <v>74</v>
      </c>
      <c r="T230" t="s">
        <v>74</v>
      </c>
      <c r="U230" t="s">
        <v>3015</v>
      </c>
      <c r="V230" t="s">
        <v>3016</v>
      </c>
      <c r="W230" t="s">
        <v>3017</v>
      </c>
      <c r="X230" t="s">
        <v>3018</v>
      </c>
      <c r="Y230" t="s">
        <v>3019</v>
      </c>
      <c r="Z230" t="s">
        <v>74</v>
      </c>
      <c r="AA230" t="s">
        <v>3020</v>
      </c>
      <c r="AB230" t="s">
        <v>3021</v>
      </c>
      <c r="AC230" t="s">
        <v>74</v>
      </c>
      <c r="AD230" t="s">
        <v>74</v>
      </c>
      <c r="AE230" t="s">
        <v>74</v>
      </c>
      <c r="AF230" t="s">
        <v>74</v>
      </c>
      <c r="AG230">
        <v>59</v>
      </c>
      <c r="AH230">
        <v>112</v>
      </c>
      <c r="AI230">
        <v>120</v>
      </c>
      <c r="AJ230">
        <v>0</v>
      </c>
      <c r="AK230">
        <v>32</v>
      </c>
      <c r="AL230" t="s">
        <v>116</v>
      </c>
      <c r="AM230" t="s">
        <v>186</v>
      </c>
      <c r="AN230" t="s">
        <v>292</v>
      </c>
      <c r="AO230" t="s">
        <v>188</v>
      </c>
      <c r="AP230" t="s">
        <v>3022</v>
      </c>
      <c r="AQ230" t="s">
        <v>74</v>
      </c>
      <c r="AR230" t="s">
        <v>189</v>
      </c>
      <c r="AS230" t="s">
        <v>190</v>
      </c>
      <c r="AT230" t="s">
        <v>2780</v>
      </c>
      <c r="AU230">
        <v>1996</v>
      </c>
      <c r="AV230">
        <v>12</v>
      </c>
      <c r="AW230">
        <v>8</v>
      </c>
      <c r="AX230" t="s">
        <v>74</v>
      </c>
      <c r="AY230" t="s">
        <v>74</v>
      </c>
      <c r="AZ230" t="s">
        <v>74</v>
      </c>
      <c r="BA230" t="s">
        <v>74</v>
      </c>
      <c r="BB230">
        <v>513</v>
      </c>
      <c r="BC230">
        <v>521</v>
      </c>
      <c r="BD230" t="s">
        <v>74</v>
      </c>
      <c r="BE230" t="s">
        <v>3023</v>
      </c>
      <c r="BF230" t="str">
        <f>HYPERLINK("http://dx.doi.org/10.1007/BF00207935","http://dx.doi.org/10.1007/BF00207935")</f>
        <v>http://dx.doi.org/10.1007/BF00207935</v>
      </c>
      <c r="BG230" t="s">
        <v>74</v>
      </c>
      <c r="BH230" t="s">
        <v>74</v>
      </c>
      <c r="BI230">
        <v>9</v>
      </c>
      <c r="BJ230" t="s">
        <v>159</v>
      </c>
      <c r="BK230" t="s">
        <v>93</v>
      </c>
      <c r="BL230" t="s">
        <v>159</v>
      </c>
      <c r="BM230" t="s">
        <v>3024</v>
      </c>
      <c r="BN230" t="s">
        <v>74</v>
      </c>
      <c r="BO230" t="s">
        <v>74</v>
      </c>
      <c r="BP230" t="s">
        <v>74</v>
      </c>
      <c r="BQ230" t="s">
        <v>74</v>
      </c>
      <c r="BR230" t="s">
        <v>96</v>
      </c>
      <c r="BS230" t="s">
        <v>3025</v>
      </c>
      <c r="BT230" t="str">
        <f>HYPERLINK("https%3A%2F%2Fwww.webofscience.com%2Fwos%2Fwoscc%2Ffull-record%2FWOS:A1996UV50000001","View Full Record in Web of Science")</f>
        <v>View Full Record in Web of Science</v>
      </c>
    </row>
    <row r="231" spans="1:72" x14ac:dyDescent="0.15">
      <c r="A231" t="s">
        <v>72</v>
      </c>
      <c r="B231" t="s">
        <v>3026</v>
      </c>
      <c r="C231" t="s">
        <v>74</v>
      </c>
      <c r="D231" t="s">
        <v>74</v>
      </c>
      <c r="E231" t="s">
        <v>74</v>
      </c>
      <c r="F231" t="s">
        <v>3026</v>
      </c>
      <c r="G231" t="s">
        <v>74</v>
      </c>
      <c r="H231" t="s">
        <v>74</v>
      </c>
      <c r="I231" t="s">
        <v>3027</v>
      </c>
      <c r="J231" t="s">
        <v>3028</v>
      </c>
      <c r="K231" t="s">
        <v>74</v>
      </c>
      <c r="L231" t="s">
        <v>74</v>
      </c>
      <c r="M231" t="s">
        <v>77</v>
      </c>
      <c r="N231" t="s">
        <v>78</v>
      </c>
      <c r="O231" t="s">
        <v>74</v>
      </c>
      <c r="P231" t="s">
        <v>74</v>
      </c>
      <c r="Q231" t="s">
        <v>74</v>
      </c>
      <c r="R231" t="s">
        <v>74</v>
      </c>
      <c r="S231" t="s">
        <v>74</v>
      </c>
      <c r="T231" t="s">
        <v>74</v>
      </c>
      <c r="U231" t="s">
        <v>3029</v>
      </c>
      <c r="V231" t="s">
        <v>3030</v>
      </c>
      <c r="W231" t="s">
        <v>74</v>
      </c>
      <c r="X231" t="s">
        <v>74</v>
      </c>
      <c r="Y231" t="s">
        <v>3031</v>
      </c>
      <c r="Z231" t="s">
        <v>74</v>
      </c>
      <c r="AA231" t="s">
        <v>74</v>
      </c>
      <c r="AB231" t="s">
        <v>74</v>
      </c>
      <c r="AC231" t="s">
        <v>74</v>
      </c>
      <c r="AD231" t="s">
        <v>74</v>
      </c>
      <c r="AE231" t="s">
        <v>74</v>
      </c>
      <c r="AF231" t="s">
        <v>74</v>
      </c>
      <c r="AG231">
        <v>87</v>
      </c>
      <c r="AH231">
        <v>82</v>
      </c>
      <c r="AI231">
        <v>87</v>
      </c>
      <c r="AJ231">
        <v>0</v>
      </c>
      <c r="AK231">
        <v>26</v>
      </c>
      <c r="AL231" t="s">
        <v>1342</v>
      </c>
      <c r="AM231" t="s">
        <v>117</v>
      </c>
      <c r="AN231" t="s">
        <v>1343</v>
      </c>
      <c r="AO231" t="s">
        <v>3032</v>
      </c>
      <c r="AP231" t="s">
        <v>74</v>
      </c>
      <c r="AQ231" t="s">
        <v>74</v>
      </c>
      <c r="AR231" t="s">
        <v>3028</v>
      </c>
      <c r="AS231" t="s">
        <v>3033</v>
      </c>
      <c r="AT231" t="s">
        <v>2780</v>
      </c>
      <c r="AU231">
        <v>1996</v>
      </c>
      <c r="AV231">
        <v>33</v>
      </c>
      <c r="AW231">
        <v>2</v>
      </c>
      <c r="AX231" t="s">
        <v>74</v>
      </c>
      <c r="AY231" t="s">
        <v>74</v>
      </c>
      <c r="AZ231" t="s">
        <v>74</v>
      </c>
      <c r="BA231" t="s">
        <v>74</v>
      </c>
      <c r="BB231">
        <v>151</v>
      </c>
      <c r="BC231">
        <v>212</v>
      </c>
      <c r="BD231" t="s">
        <v>74</v>
      </c>
      <c r="BE231" t="s">
        <v>3034</v>
      </c>
      <c r="BF231" t="str">
        <f>HYPERLINK("http://dx.doi.org/10.1007/BF00140246","http://dx.doi.org/10.1007/BF00140246")</f>
        <v>http://dx.doi.org/10.1007/BF00140246</v>
      </c>
      <c r="BG231" t="s">
        <v>74</v>
      </c>
      <c r="BH231" t="s">
        <v>74</v>
      </c>
      <c r="BI231">
        <v>62</v>
      </c>
      <c r="BJ231" t="s">
        <v>542</v>
      </c>
      <c r="BK231" t="s">
        <v>93</v>
      </c>
      <c r="BL231" t="s">
        <v>543</v>
      </c>
      <c r="BM231" t="s">
        <v>3035</v>
      </c>
      <c r="BN231" t="s">
        <v>74</v>
      </c>
      <c r="BO231" t="s">
        <v>74</v>
      </c>
      <c r="BP231" t="s">
        <v>74</v>
      </c>
      <c r="BQ231" t="s">
        <v>74</v>
      </c>
      <c r="BR231" t="s">
        <v>96</v>
      </c>
      <c r="BS231" t="s">
        <v>3036</v>
      </c>
      <c r="BT231" t="str">
        <f>HYPERLINK("https%3A%2F%2Fwww.webofscience.com%2Fwos%2Fwoscc%2Ffull-record%2FWOS:A1996VB08100003","View Full Record in Web of Science")</f>
        <v>View Full Record in Web of Science</v>
      </c>
    </row>
    <row r="232" spans="1:72" x14ac:dyDescent="0.15">
      <c r="A232" t="s">
        <v>72</v>
      </c>
      <c r="B232" t="s">
        <v>3037</v>
      </c>
      <c r="C232" t="s">
        <v>74</v>
      </c>
      <c r="D232" t="s">
        <v>74</v>
      </c>
      <c r="E232" t="s">
        <v>74</v>
      </c>
      <c r="F232" t="s">
        <v>3037</v>
      </c>
      <c r="G232" t="s">
        <v>74</v>
      </c>
      <c r="H232" t="s">
        <v>74</v>
      </c>
      <c r="I232" t="s">
        <v>3038</v>
      </c>
      <c r="J232" t="s">
        <v>3039</v>
      </c>
      <c r="K232" t="s">
        <v>74</v>
      </c>
      <c r="L232" t="s">
        <v>74</v>
      </c>
      <c r="M232" t="s">
        <v>77</v>
      </c>
      <c r="N232" t="s">
        <v>371</v>
      </c>
      <c r="O232" t="s">
        <v>74</v>
      </c>
      <c r="P232" t="s">
        <v>74</v>
      </c>
      <c r="Q232" t="s">
        <v>74</v>
      </c>
      <c r="R232" t="s">
        <v>74</v>
      </c>
      <c r="S232" t="s">
        <v>74</v>
      </c>
      <c r="T232" t="s">
        <v>74</v>
      </c>
      <c r="U232" t="s">
        <v>3040</v>
      </c>
      <c r="V232" t="s">
        <v>3041</v>
      </c>
      <c r="W232" t="s">
        <v>3042</v>
      </c>
      <c r="X232" t="s">
        <v>3043</v>
      </c>
      <c r="Y232" t="s">
        <v>3044</v>
      </c>
      <c r="Z232" t="s">
        <v>74</v>
      </c>
      <c r="AA232" t="s">
        <v>74</v>
      </c>
      <c r="AB232" t="s">
        <v>3045</v>
      </c>
      <c r="AC232" t="s">
        <v>74</v>
      </c>
      <c r="AD232" t="s">
        <v>74</v>
      </c>
      <c r="AE232" t="s">
        <v>74</v>
      </c>
      <c r="AF232" t="s">
        <v>74</v>
      </c>
      <c r="AG232">
        <v>241</v>
      </c>
      <c r="AH232">
        <v>2</v>
      </c>
      <c r="AI232">
        <v>2</v>
      </c>
      <c r="AJ232">
        <v>0</v>
      </c>
      <c r="AK232">
        <v>4</v>
      </c>
      <c r="AL232" t="s">
        <v>203</v>
      </c>
      <c r="AM232" t="s">
        <v>85</v>
      </c>
      <c r="AN232" t="s">
        <v>1459</v>
      </c>
      <c r="AO232" t="s">
        <v>3046</v>
      </c>
      <c r="AP232" t="s">
        <v>74</v>
      </c>
      <c r="AQ232" t="s">
        <v>74</v>
      </c>
      <c r="AR232" t="s">
        <v>3047</v>
      </c>
      <c r="AS232" t="s">
        <v>3048</v>
      </c>
      <c r="AT232" t="s">
        <v>2780</v>
      </c>
      <c r="AU232">
        <v>1996</v>
      </c>
      <c r="AV232">
        <v>20</v>
      </c>
      <c r="AW232">
        <v>2</v>
      </c>
      <c r="AX232" t="s">
        <v>74</v>
      </c>
      <c r="AY232" t="s">
        <v>74</v>
      </c>
      <c r="AZ232" t="s">
        <v>74</v>
      </c>
      <c r="BA232" t="s">
        <v>74</v>
      </c>
      <c r="BB232">
        <v>235</v>
      </c>
      <c r="BC232">
        <v>259</v>
      </c>
      <c r="BD232" t="s">
        <v>74</v>
      </c>
      <c r="BE232" t="s">
        <v>3049</v>
      </c>
      <c r="BF232" t="str">
        <f>HYPERLINK("http://dx.doi.org/10.1016/0097-8485(95)00054-2","http://dx.doi.org/10.1016/0097-8485(95)00054-2")</f>
        <v>http://dx.doi.org/10.1016/0097-8485(95)00054-2</v>
      </c>
      <c r="BG232" t="s">
        <v>74</v>
      </c>
      <c r="BH232" t="s">
        <v>74</v>
      </c>
      <c r="BI232">
        <v>25</v>
      </c>
      <c r="BJ232" t="s">
        <v>3050</v>
      </c>
      <c r="BK232" t="s">
        <v>93</v>
      </c>
      <c r="BL232" t="s">
        <v>3051</v>
      </c>
      <c r="BM232" t="s">
        <v>3052</v>
      </c>
      <c r="BN232" t="s">
        <v>74</v>
      </c>
      <c r="BO232" t="s">
        <v>74</v>
      </c>
      <c r="BP232" t="s">
        <v>74</v>
      </c>
      <c r="BQ232" t="s">
        <v>74</v>
      </c>
      <c r="BR232" t="s">
        <v>96</v>
      </c>
      <c r="BS232" t="s">
        <v>3053</v>
      </c>
      <c r="BT232" t="str">
        <f>HYPERLINK("https%3A%2F%2Fwww.webofscience.com%2Fwos%2Fwoscc%2Ffull-record%2FWOS:A1996UG11600010","View Full Record in Web of Science")</f>
        <v>View Full Record in Web of Science</v>
      </c>
    </row>
    <row r="233" spans="1:72" x14ac:dyDescent="0.15">
      <c r="A233" t="s">
        <v>72</v>
      </c>
      <c r="B233" t="s">
        <v>3054</v>
      </c>
      <c r="C233" t="s">
        <v>74</v>
      </c>
      <c r="D233" t="s">
        <v>74</v>
      </c>
      <c r="E233" t="s">
        <v>74</v>
      </c>
      <c r="F233" t="s">
        <v>3054</v>
      </c>
      <c r="G233" t="s">
        <v>74</v>
      </c>
      <c r="H233" t="s">
        <v>74</v>
      </c>
      <c r="I233" t="s">
        <v>3055</v>
      </c>
      <c r="J233" t="s">
        <v>3056</v>
      </c>
      <c r="K233" t="s">
        <v>74</v>
      </c>
      <c r="L233" t="s">
        <v>74</v>
      </c>
      <c r="M233" t="s">
        <v>77</v>
      </c>
      <c r="N233" t="s">
        <v>78</v>
      </c>
      <c r="O233" t="s">
        <v>74</v>
      </c>
      <c r="P233" t="s">
        <v>74</v>
      </c>
      <c r="Q233" t="s">
        <v>74</v>
      </c>
      <c r="R233" t="s">
        <v>74</v>
      </c>
      <c r="S233" t="s">
        <v>74</v>
      </c>
      <c r="T233" t="s">
        <v>3057</v>
      </c>
      <c r="U233" t="s">
        <v>3058</v>
      </c>
      <c r="V233" t="s">
        <v>3059</v>
      </c>
      <c r="W233" t="s">
        <v>3060</v>
      </c>
      <c r="X233" t="s">
        <v>74</v>
      </c>
      <c r="Y233" t="s">
        <v>3061</v>
      </c>
      <c r="Z233" t="s">
        <v>74</v>
      </c>
      <c r="AA233" t="s">
        <v>74</v>
      </c>
      <c r="AB233" t="s">
        <v>74</v>
      </c>
      <c r="AC233" t="s">
        <v>74</v>
      </c>
      <c r="AD233" t="s">
        <v>74</v>
      </c>
      <c r="AE233" t="s">
        <v>74</v>
      </c>
      <c r="AF233" t="s">
        <v>74</v>
      </c>
      <c r="AG233">
        <v>10</v>
      </c>
      <c r="AH233">
        <v>18</v>
      </c>
      <c r="AI233">
        <v>18</v>
      </c>
      <c r="AJ233">
        <v>0</v>
      </c>
      <c r="AK233">
        <v>2</v>
      </c>
      <c r="AL233" t="s">
        <v>203</v>
      </c>
      <c r="AM233" t="s">
        <v>85</v>
      </c>
      <c r="AN233" t="s">
        <v>204</v>
      </c>
      <c r="AO233" t="s">
        <v>3062</v>
      </c>
      <c r="AP233" t="s">
        <v>74</v>
      </c>
      <c r="AQ233" t="s">
        <v>74</v>
      </c>
      <c r="AR233" t="s">
        <v>3063</v>
      </c>
      <c r="AS233" t="s">
        <v>3064</v>
      </c>
      <c r="AT233" t="s">
        <v>2780</v>
      </c>
      <c r="AU233">
        <v>1996</v>
      </c>
      <c r="AV233">
        <v>22</v>
      </c>
      <c r="AW233">
        <v>5</v>
      </c>
      <c r="AX233" t="s">
        <v>74</v>
      </c>
      <c r="AY233" t="s">
        <v>74</v>
      </c>
      <c r="AZ233" t="s">
        <v>74</v>
      </c>
      <c r="BA233" t="s">
        <v>74</v>
      </c>
      <c r="BB233">
        <v>525</v>
      </c>
      <c r="BC233">
        <v>534</v>
      </c>
      <c r="BD233" t="s">
        <v>74</v>
      </c>
      <c r="BE233" t="s">
        <v>3065</v>
      </c>
      <c r="BF233" t="str">
        <f>HYPERLINK("http://dx.doi.org/10.1016/0098-3004(95)00121-2","http://dx.doi.org/10.1016/0098-3004(95)00121-2")</f>
        <v>http://dx.doi.org/10.1016/0098-3004(95)00121-2</v>
      </c>
      <c r="BG233" t="s">
        <v>74</v>
      </c>
      <c r="BH233" t="s">
        <v>74</v>
      </c>
      <c r="BI233">
        <v>10</v>
      </c>
      <c r="BJ233" t="s">
        <v>3066</v>
      </c>
      <c r="BK233" t="s">
        <v>93</v>
      </c>
      <c r="BL233" t="s">
        <v>3067</v>
      </c>
      <c r="BM233" t="s">
        <v>3068</v>
      </c>
      <c r="BN233" t="s">
        <v>74</v>
      </c>
      <c r="BO233" t="s">
        <v>74</v>
      </c>
      <c r="BP233" t="s">
        <v>74</v>
      </c>
      <c r="BQ233" t="s">
        <v>74</v>
      </c>
      <c r="BR233" t="s">
        <v>96</v>
      </c>
      <c r="BS233" t="s">
        <v>3069</v>
      </c>
      <c r="BT233" t="str">
        <f>HYPERLINK("https%3A%2F%2Fwww.webofscience.com%2Fwos%2Fwoscc%2Ffull-record%2FWOS:A1996UQ20500007","View Full Record in Web of Science")</f>
        <v>View Full Record in Web of Science</v>
      </c>
    </row>
    <row r="234" spans="1:72" x14ac:dyDescent="0.15">
      <c r="A234" t="s">
        <v>72</v>
      </c>
      <c r="B234" t="s">
        <v>3070</v>
      </c>
      <c r="C234" t="s">
        <v>74</v>
      </c>
      <c r="D234" t="s">
        <v>74</v>
      </c>
      <c r="E234" t="s">
        <v>74</v>
      </c>
      <c r="F234" t="s">
        <v>3070</v>
      </c>
      <c r="G234" t="s">
        <v>74</v>
      </c>
      <c r="H234" t="s">
        <v>74</v>
      </c>
      <c r="I234" t="s">
        <v>3071</v>
      </c>
      <c r="J234" t="s">
        <v>3072</v>
      </c>
      <c r="K234" t="s">
        <v>74</v>
      </c>
      <c r="L234" t="s">
        <v>74</v>
      </c>
      <c r="M234" t="s">
        <v>77</v>
      </c>
      <c r="N234" t="s">
        <v>78</v>
      </c>
      <c r="O234" t="s">
        <v>74</v>
      </c>
      <c r="P234" t="s">
        <v>74</v>
      </c>
      <c r="Q234" t="s">
        <v>74</v>
      </c>
      <c r="R234" t="s">
        <v>74</v>
      </c>
      <c r="S234" t="s">
        <v>74</v>
      </c>
      <c r="T234" t="s">
        <v>74</v>
      </c>
      <c r="U234" t="s">
        <v>3073</v>
      </c>
      <c r="V234" t="s">
        <v>3074</v>
      </c>
      <c r="W234" t="s">
        <v>3075</v>
      </c>
      <c r="X234" t="s">
        <v>552</v>
      </c>
      <c r="Y234" t="s">
        <v>3076</v>
      </c>
      <c r="Z234" t="s">
        <v>74</v>
      </c>
      <c r="AA234" t="s">
        <v>74</v>
      </c>
      <c r="AB234" t="s">
        <v>3077</v>
      </c>
      <c r="AC234" t="s">
        <v>74</v>
      </c>
      <c r="AD234" t="s">
        <v>74</v>
      </c>
      <c r="AE234" t="s">
        <v>74</v>
      </c>
      <c r="AF234" t="s">
        <v>74</v>
      </c>
      <c r="AG234">
        <v>24</v>
      </c>
      <c r="AH234">
        <v>10</v>
      </c>
      <c r="AI234">
        <v>10</v>
      </c>
      <c r="AJ234">
        <v>0</v>
      </c>
      <c r="AK234">
        <v>8</v>
      </c>
      <c r="AL234" t="s">
        <v>116</v>
      </c>
      <c r="AM234" t="s">
        <v>186</v>
      </c>
      <c r="AN234" t="s">
        <v>292</v>
      </c>
      <c r="AO234" t="s">
        <v>3078</v>
      </c>
      <c r="AP234" t="s">
        <v>3079</v>
      </c>
      <c r="AQ234" t="s">
        <v>74</v>
      </c>
      <c r="AR234" t="s">
        <v>3080</v>
      </c>
      <c r="AS234" t="s">
        <v>3081</v>
      </c>
      <c r="AT234" t="s">
        <v>2780</v>
      </c>
      <c r="AU234">
        <v>1996</v>
      </c>
      <c r="AV234">
        <v>124</v>
      </c>
      <c r="AW234">
        <v>1</v>
      </c>
      <c r="AX234" t="s">
        <v>74</v>
      </c>
      <c r="AY234" t="s">
        <v>74</v>
      </c>
      <c r="AZ234" t="s">
        <v>74</v>
      </c>
      <c r="BA234" t="s">
        <v>74</v>
      </c>
      <c r="BB234">
        <v>98</v>
      </c>
      <c r="BC234">
        <v>103</v>
      </c>
      <c r="BD234" t="s">
        <v>74</v>
      </c>
      <c r="BE234" t="s">
        <v>3082</v>
      </c>
      <c r="BF234" t="str">
        <f>HYPERLINK("http://dx.doi.org/10.1007/s004100050177","http://dx.doi.org/10.1007/s004100050177")</f>
        <v>http://dx.doi.org/10.1007/s004100050177</v>
      </c>
      <c r="BG234" t="s">
        <v>74</v>
      </c>
      <c r="BH234" t="s">
        <v>74</v>
      </c>
      <c r="BI234">
        <v>6</v>
      </c>
      <c r="BJ234" t="s">
        <v>3083</v>
      </c>
      <c r="BK234" t="s">
        <v>93</v>
      </c>
      <c r="BL234" t="s">
        <v>3083</v>
      </c>
      <c r="BM234" t="s">
        <v>3084</v>
      </c>
      <c r="BN234" t="s">
        <v>74</v>
      </c>
      <c r="BO234" t="s">
        <v>74</v>
      </c>
      <c r="BP234" t="s">
        <v>74</v>
      </c>
      <c r="BQ234" t="s">
        <v>74</v>
      </c>
      <c r="BR234" t="s">
        <v>96</v>
      </c>
      <c r="BS234" t="s">
        <v>3085</v>
      </c>
      <c r="BT234" t="str">
        <f>HYPERLINK("https%3A%2F%2Fwww.webofscience.com%2Fwos%2Fwoscc%2Ffull-record%2FWOS:A1996UV52600009","View Full Record in Web of Science")</f>
        <v>View Full Record in Web of Science</v>
      </c>
    </row>
    <row r="235" spans="1:72" x14ac:dyDescent="0.15">
      <c r="A235" t="s">
        <v>72</v>
      </c>
      <c r="B235" t="s">
        <v>3086</v>
      </c>
      <c r="C235" t="s">
        <v>74</v>
      </c>
      <c r="D235" t="s">
        <v>74</v>
      </c>
      <c r="E235" t="s">
        <v>74</v>
      </c>
      <c r="F235" t="s">
        <v>3086</v>
      </c>
      <c r="G235" t="s">
        <v>74</v>
      </c>
      <c r="H235" t="s">
        <v>74</v>
      </c>
      <c r="I235" t="s">
        <v>3087</v>
      </c>
      <c r="J235" t="s">
        <v>214</v>
      </c>
      <c r="K235" t="s">
        <v>74</v>
      </c>
      <c r="L235" t="s">
        <v>74</v>
      </c>
      <c r="M235" t="s">
        <v>77</v>
      </c>
      <c r="N235" t="s">
        <v>515</v>
      </c>
      <c r="O235" t="s">
        <v>74</v>
      </c>
      <c r="P235" t="s">
        <v>74</v>
      </c>
      <c r="Q235" t="s">
        <v>74</v>
      </c>
      <c r="R235" t="s">
        <v>74</v>
      </c>
      <c r="S235" t="s">
        <v>74</v>
      </c>
      <c r="T235" t="s">
        <v>74</v>
      </c>
      <c r="U235" t="s">
        <v>74</v>
      </c>
      <c r="V235" t="s">
        <v>74</v>
      </c>
      <c r="W235" t="s">
        <v>74</v>
      </c>
      <c r="X235" t="s">
        <v>74</v>
      </c>
      <c r="Y235" t="s">
        <v>74</v>
      </c>
      <c r="Z235" t="s">
        <v>74</v>
      </c>
      <c r="AA235" t="s">
        <v>74</v>
      </c>
      <c r="AB235" t="s">
        <v>74</v>
      </c>
      <c r="AC235" t="s">
        <v>74</v>
      </c>
      <c r="AD235" t="s">
        <v>74</v>
      </c>
      <c r="AE235" t="s">
        <v>74</v>
      </c>
      <c r="AF235" t="s">
        <v>74</v>
      </c>
      <c r="AG235">
        <v>1</v>
      </c>
      <c r="AH235">
        <v>0</v>
      </c>
      <c r="AI235">
        <v>0</v>
      </c>
      <c r="AJ235">
        <v>0</v>
      </c>
      <c r="AK235">
        <v>5</v>
      </c>
      <c r="AL235" t="s">
        <v>203</v>
      </c>
      <c r="AM235" t="s">
        <v>85</v>
      </c>
      <c r="AN235" t="s">
        <v>204</v>
      </c>
      <c r="AO235" t="s">
        <v>220</v>
      </c>
      <c r="AP235" t="s">
        <v>74</v>
      </c>
      <c r="AQ235" t="s">
        <v>74</v>
      </c>
      <c r="AR235" t="s">
        <v>221</v>
      </c>
      <c r="AS235" t="s">
        <v>222</v>
      </c>
      <c r="AT235" t="s">
        <v>2780</v>
      </c>
      <c r="AU235">
        <v>1996</v>
      </c>
      <c r="AV235">
        <v>43</v>
      </c>
      <c r="AW235">
        <v>6</v>
      </c>
      <c r="AX235" t="s">
        <v>74</v>
      </c>
      <c r="AY235" t="s">
        <v>74</v>
      </c>
      <c r="AZ235" t="s">
        <v>74</v>
      </c>
      <c r="BA235" t="s">
        <v>74</v>
      </c>
      <c r="BB235">
        <v>959</v>
      </c>
      <c r="BC235">
        <v>959</v>
      </c>
      <c r="BD235" t="s">
        <v>74</v>
      </c>
      <c r="BE235" t="s">
        <v>74</v>
      </c>
      <c r="BF235" t="s">
        <v>74</v>
      </c>
      <c r="BG235" t="s">
        <v>74</v>
      </c>
      <c r="BH235" t="s">
        <v>74</v>
      </c>
      <c r="BI235">
        <v>1</v>
      </c>
      <c r="BJ235" t="s">
        <v>209</v>
      </c>
      <c r="BK235" t="s">
        <v>93</v>
      </c>
      <c r="BL235" t="s">
        <v>209</v>
      </c>
      <c r="BM235" t="s">
        <v>3088</v>
      </c>
      <c r="BN235" t="s">
        <v>74</v>
      </c>
      <c r="BO235" t="s">
        <v>74</v>
      </c>
      <c r="BP235" t="s">
        <v>74</v>
      </c>
      <c r="BQ235" t="s">
        <v>74</v>
      </c>
      <c r="BR235" t="s">
        <v>96</v>
      </c>
      <c r="BS235" t="s">
        <v>3089</v>
      </c>
      <c r="BT235" t="str">
        <f>HYPERLINK("https%3A%2F%2Fwww.webofscience.com%2Fwos%2Fwoscc%2Ffull-record%2FWOS:A1996VL00300010","View Full Record in Web of Science")</f>
        <v>View Full Record in Web of Science</v>
      </c>
    </row>
    <row r="236" spans="1:72" x14ac:dyDescent="0.15">
      <c r="A236" t="s">
        <v>72</v>
      </c>
      <c r="B236" t="s">
        <v>3090</v>
      </c>
      <c r="C236" t="s">
        <v>74</v>
      </c>
      <c r="D236" t="s">
        <v>74</v>
      </c>
      <c r="E236" t="s">
        <v>74</v>
      </c>
      <c r="F236" t="s">
        <v>3090</v>
      </c>
      <c r="G236" t="s">
        <v>74</v>
      </c>
      <c r="H236" t="s">
        <v>74</v>
      </c>
      <c r="I236" t="s">
        <v>3091</v>
      </c>
      <c r="J236" t="s">
        <v>228</v>
      </c>
      <c r="K236" t="s">
        <v>74</v>
      </c>
      <c r="L236" t="s">
        <v>74</v>
      </c>
      <c r="M236" t="s">
        <v>229</v>
      </c>
      <c r="N236" t="s">
        <v>78</v>
      </c>
      <c r="O236" t="s">
        <v>74</v>
      </c>
      <c r="P236" t="s">
        <v>74</v>
      </c>
      <c r="Q236" t="s">
        <v>74</v>
      </c>
      <c r="R236" t="s">
        <v>74</v>
      </c>
      <c r="S236" t="s">
        <v>74</v>
      </c>
      <c r="T236" t="s">
        <v>74</v>
      </c>
      <c r="U236" t="s">
        <v>3092</v>
      </c>
      <c r="V236" t="s">
        <v>74</v>
      </c>
      <c r="W236" t="s">
        <v>74</v>
      </c>
      <c r="X236" t="s">
        <v>74</v>
      </c>
      <c r="Y236" t="s">
        <v>3093</v>
      </c>
      <c r="Z236" t="s">
        <v>74</v>
      </c>
      <c r="AA236" t="s">
        <v>74</v>
      </c>
      <c r="AB236" t="s">
        <v>74</v>
      </c>
      <c r="AC236" t="s">
        <v>74</v>
      </c>
      <c r="AD236" t="s">
        <v>74</v>
      </c>
      <c r="AE236" t="s">
        <v>74</v>
      </c>
      <c r="AF236" t="s">
        <v>74</v>
      </c>
      <c r="AG236">
        <v>8</v>
      </c>
      <c r="AH236">
        <v>0</v>
      </c>
      <c r="AI236">
        <v>0</v>
      </c>
      <c r="AJ236">
        <v>0</v>
      </c>
      <c r="AK236">
        <v>0</v>
      </c>
      <c r="AL236" t="s">
        <v>231</v>
      </c>
      <c r="AM236" t="s">
        <v>232</v>
      </c>
      <c r="AN236" t="s">
        <v>233</v>
      </c>
      <c r="AO236" t="s">
        <v>234</v>
      </c>
      <c r="AP236" t="s">
        <v>74</v>
      </c>
      <c r="AQ236" t="s">
        <v>74</v>
      </c>
      <c r="AR236" t="s">
        <v>235</v>
      </c>
      <c r="AS236" t="s">
        <v>236</v>
      </c>
      <c r="AT236" t="s">
        <v>2780</v>
      </c>
      <c r="AU236">
        <v>1996</v>
      </c>
      <c r="AV236">
        <v>348</v>
      </c>
      <c r="AW236">
        <v>4</v>
      </c>
      <c r="AX236" t="s">
        <v>74</v>
      </c>
      <c r="AY236" t="s">
        <v>74</v>
      </c>
      <c r="AZ236" t="s">
        <v>74</v>
      </c>
      <c r="BA236" t="s">
        <v>74</v>
      </c>
      <c r="BB236">
        <v>512</v>
      </c>
      <c r="BC236">
        <v>515</v>
      </c>
      <c r="BD236" t="s">
        <v>74</v>
      </c>
      <c r="BE236" t="s">
        <v>74</v>
      </c>
      <c r="BF236" t="s">
        <v>74</v>
      </c>
      <c r="BG236" t="s">
        <v>74</v>
      </c>
      <c r="BH236" t="s">
        <v>74</v>
      </c>
      <c r="BI236">
        <v>4</v>
      </c>
      <c r="BJ236" t="s">
        <v>237</v>
      </c>
      <c r="BK236" t="s">
        <v>93</v>
      </c>
      <c r="BL236" t="s">
        <v>238</v>
      </c>
      <c r="BM236" t="s">
        <v>3094</v>
      </c>
      <c r="BN236" t="s">
        <v>74</v>
      </c>
      <c r="BO236" t="s">
        <v>74</v>
      </c>
      <c r="BP236" t="s">
        <v>74</v>
      </c>
      <c r="BQ236" t="s">
        <v>74</v>
      </c>
      <c r="BR236" t="s">
        <v>96</v>
      </c>
      <c r="BS236" t="s">
        <v>3095</v>
      </c>
      <c r="BT236" t="str">
        <f>HYPERLINK("https%3A%2F%2Fwww.webofscience.com%2Fwos%2Fwoscc%2Ffull-record%2FWOS:A1996VD07000022","View Full Record in Web of Science")</f>
        <v>View Full Record in Web of Science</v>
      </c>
    </row>
    <row r="237" spans="1:72" x14ac:dyDescent="0.15">
      <c r="A237" t="s">
        <v>72</v>
      </c>
      <c r="B237" t="s">
        <v>3096</v>
      </c>
      <c r="C237" t="s">
        <v>74</v>
      </c>
      <c r="D237" t="s">
        <v>74</v>
      </c>
      <c r="E237" t="s">
        <v>74</v>
      </c>
      <c r="F237" t="s">
        <v>3096</v>
      </c>
      <c r="G237" t="s">
        <v>74</v>
      </c>
      <c r="H237" t="s">
        <v>74</v>
      </c>
      <c r="I237" t="s">
        <v>3097</v>
      </c>
      <c r="J237" t="s">
        <v>253</v>
      </c>
      <c r="K237" t="s">
        <v>74</v>
      </c>
      <c r="L237" t="s">
        <v>74</v>
      </c>
      <c r="M237" t="s">
        <v>77</v>
      </c>
      <c r="N237" t="s">
        <v>78</v>
      </c>
      <c r="O237" t="s">
        <v>74</v>
      </c>
      <c r="P237" t="s">
        <v>74</v>
      </c>
      <c r="Q237" t="s">
        <v>74</v>
      </c>
      <c r="R237" t="s">
        <v>74</v>
      </c>
      <c r="S237" t="s">
        <v>74</v>
      </c>
      <c r="T237" t="s">
        <v>3098</v>
      </c>
      <c r="U237" t="s">
        <v>3099</v>
      </c>
      <c r="V237" t="s">
        <v>3100</v>
      </c>
      <c r="W237" t="s">
        <v>3101</v>
      </c>
      <c r="X237" t="s">
        <v>3102</v>
      </c>
      <c r="Y237" t="s">
        <v>3103</v>
      </c>
      <c r="Z237" t="s">
        <v>74</v>
      </c>
      <c r="AA237" t="s">
        <v>3104</v>
      </c>
      <c r="AB237" t="s">
        <v>74</v>
      </c>
      <c r="AC237" t="s">
        <v>74</v>
      </c>
      <c r="AD237" t="s">
        <v>74</v>
      </c>
      <c r="AE237" t="s">
        <v>74</v>
      </c>
      <c r="AF237" t="s">
        <v>74</v>
      </c>
      <c r="AG237">
        <v>47</v>
      </c>
      <c r="AH237">
        <v>151</v>
      </c>
      <c r="AI237">
        <v>159</v>
      </c>
      <c r="AJ237">
        <v>1</v>
      </c>
      <c r="AK237">
        <v>35</v>
      </c>
      <c r="AL237" t="s">
        <v>261</v>
      </c>
      <c r="AM237" t="s">
        <v>262</v>
      </c>
      <c r="AN237" t="s">
        <v>263</v>
      </c>
      <c r="AO237" t="s">
        <v>264</v>
      </c>
      <c r="AP237" t="s">
        <v>74</v>
      </c>
      <c r="AQ237" t="s">
        <v>74</v>
      </c>
      <c r="AR237" t="s">
        <v>266</v>
      </c>
      <c r="AS237" t="s">
        <v>267</v>
      </c>
      <c r="AT237" t="s">
        <v>2780</v>
      </c>
      <c r="AU237">
        <v>1996</v>
      </c>
      <c r="AV237">
        <v>141</v>
      </c>
      <c r="AW237" t="s">
        <v>268</v>
      </c>
      <c r="AX237" t="s">
        <v>74</v>
      </c>
      <c r="AY237" t="s">
        <v>74</v>
      </c>
      <c r="AZ237" t="s">
        <v>74</v>
      </c>
      <c r="BA237" t="s">
        <v>74</v>
      </c>
      <c r="BB237">
        <v>109</v>
      </c>
      <c r="BC237">
        <v>123</v>
      </c>
      <c r="BD237" t="s">
        <v>74</v>
      </c>
      <c r="BE237" t="s">
        <v>3105</v>
      </c>
      <c r="BF237" t="str">
        <f>HYPERLINK("http://dx.doi.org/10.1016/0012-821X(96)00070-2","http://dx.doi.org/10.1016/0012-821X(96)00070-2")</f>
        <v>http://dx.doi.org/10.1016/0012-821X(96)00070-2</v>
      </c>
      <c r="BG237" t="s">
        <v>74</v>
      </c>
      <c r="BH237" t="s">
        <v>74</v>
      </c>
      <c r="BI237">
        <v>15</v>
      </c>
      <c r="BJ237" t="s">
        <v>270</v>
      </c>
      <c r="BK237" t="s">
        <v>93</v>
      </c>
      <c r="BL237" t="s">
        <v>270</v>
      </c>
      <c r="BM237" t="s">
        <v>3106</v>
      </c>
      <c r="BN237" t="s">
        <v>74</v>
      </c>
      <c r="BO237" t="s">
        <v>74</v>
      </c>
      <c r="BP237" t="s">
        <v>74</v>
      </c>
      <c r="BQ237" t="s">
        <v>74</v>
      </c>
      <c r="BR237" t="s">
        <v>96</v>
      </c>
      <c r="BS237" t="s">
        <v>3107</v>
      </c>
      <c r="BT237" t="str">
        <f>HYPERLINK("https%3A%2F%2Fwww.webofscience.com%2Fwos%2Fwoscc%2Ffull-record%2FWOS:A1996UW51300009","View Full Record in Web of Science")</f>
        <v>View Full Record in Web of Science</v>
      </c>
    </row>
    <row r="238" spans="1:72" x14ac:dyDescent="0.15">
      <c r="A238" t="s">
        <v>72</v>
      </c>
      <c r="B238" t="s">
        <v>3108</v>
      </c>
      <c r="C238" t="s">
        <v>74</v>
      </c>
      <c r="D238" t="s">
        <v>74</v>
      </c>
      <c r="E238" t="s">
        <v>74</v>
      </c>
      <c r="F238" t="s">
        <v>3108</v>
      </c>
      <c r="G238" t="s">
        <v>74</v>
      </c>
      <c r="H238" t="s">
        <v>74</v>
      </c>
      <c r="I238" t="s">
        <v>3109</v>
      </c>
      <c r="J238" t="s">
        <v>3110</v>
      </c>
      <c r="K238" t="s">
        <v>74</v>
      </c>
      <c r="L238" t="s">
        <v>74</v>
      </c>
      <c r="M238" t="s">
        <v>77</v>
      </c>
      <c r="N238" t="s">
        <v>472</v>
      </c>
      <c r="O238" t="s">
        <v>3111</v>
      </c>
      <c r="P238" t="s">
        <v>3112</v>
      </c>
      <c r="Q238" t="s">
        <v>3113</v>
      </c>
      <c r="R238" t="s">
        <v>74</v>
      </c>
      <c r="S238" t="s">
        <v>74</v>
      </c>
      <c r="T238" t="s">
        <v>74</v>
      </c>
      <c r="U238" t="s">
        <v>3114</v>
      </c>
      <c r="V238" t="s">
        <v>3115</v>
      </c>
      <c r="W238" t="s">
        <v>74</v>
      </c>
      <c r="X238" t="s">
        <v>74</v>
      </c>
      <c r="Y238" t="s">
        <v>3116</v>
      </c>
      <c r="Z238" t="s">
        <v>74</v>
      </c>
      <c r="AA238" t="s">
        <v>3117</v>
      </c>
      <c r="AB238" t="s">
        <v>3118</v>
      </c>
      <c r="AC238" t="s">
        <v>74</v>
      </c>
      <c r="AD238" t="s">
        <v>74</v>
      </c>
      <c r="AE238" t="s">
        <v>74</v>
      </c>
      <c r="AF238" t="s">
        <v>74</v>
      </c>
      <c r="AG238">
        <v>22</v>
      </c>
      <c r="AH238">
        <v>3</v>
      </c>
      <c r="AI238">
        <v>3</v>
      </c>
      <c r="AJ238">
        <v>0</v>
      </c>
      <c r="AK238">
        <v>3</v>
      </c>
      <c r="AL238" t="s">
        <v>203</v>
      </c>
      <c r="AM238" t="s">
        <v>85</v>
      </c>
      <c r="AN238" t="s">
        <v>1459</v>
      </c>
      <c r="AO238" t="s">
        <v>3119</v>
      </c>
      <c r="AP238" t="s">
        <v>3120</v>
      </c>
      <c r="AQ238" t="s">
        <v>74</v>
      </c>
      <c r="AR238" t="s">
        <v>3121</v>
      </c>
      <c r="AS238" t="s">
        <v>3122</v>
      </c>
      <c r="AT238" t="s">
        <v>3123</v>
      </c>
      <c r="AU238">
        <v>1996</v>
      </c>
      <c r="AV238">
        <v>37</v>
      </c>
      <c r="AW238" t="s">
        <v>3124</v>
      </c>
      <c r="AX238" t="s">
        <v>74</v>
      </c>
      <c r="AY238" t="s">
        <v>74</v>
      </c>
      <c r="AZ238" t="s">
        <v>74</v>
      </c>
      <c r="BA238" t="s">
        <v>74</v>
      </c>
      <c r="BB238">
        <v>1007</v>
      </c>
      <c r="BC238">
        <v>1012</v>
      </c>
      <c r="BD238" t="s">
        <v>74</v>
      </c>
      <c r="BE238" t="s">
        <v>3125</v>
      </c>
      <c r="BF238" t="str">
        <f>HYPERLINK("http://dx.doi.org/10.1016/0196-8904(95)00290-1","http://dx.doi.org/10.1016/0196-8904(95)00290-1")</f>
        <v>http://dx.doi.org/10.1016/0196-8904(95)00290-1</v>
      </c>
      <c r="BG238" t="s">
        <v>74</v>
      </c>
      <c r="BH238" t="s">
        <v>74</v>
      </c>
      <c r="BI238">
        <v>6</v>
      </c>
      <c r="BJ238" t="s">
        <v>3126</v>
      </c>
      <c r="BK238" t="s">
        <v>1874</v>
      </c>
      <c r="BL238" t="s">
        <v>3126</v>
      </c>
      <c r="BM238" t="s">
        <v>3127</v>
      </c>
      <c r="BN238" t="s">
        <v>74</v>
      </c>
      <c r="BO238" t="s">
        <v>74</v>
      </c>
      <c r="BP238" t="s">
        <v>74</v>
      </c>
      <c r="BQ238" t="s">
        <v>74</v>
      </c>
      <c r="BR238" t="s">
        <v>96</v>
      </c>
      <c r="BS238" t="s">
        <v>3128</v>
      </c>
      <c r="BT238" t="str">
        <f>HYPERLINK("https%3A%2F%2Fwww.webofscience.com%2Fwos%2Fwoscc%2Ffull-record%2FWOS:A1996TX57900060","View Full Record in Web of Science")</f>
        <v>View Full Record in Web of Science</v>
      </c>
    </row>
    <row r="239" spans="1:72" x14ac:dyDescent="0.15">
      <c r="A239" t="s">
        <v>72</v>
      </c>
      <c r="B239" t="s">
        <v>3129</v>
      </c>
      <c r="C239" t="s">
        <v>74</v>
      </c>
      <c r="D239" t="s">
        <v>74</v>
      </c>
      <c r="E239" t="s">
        <v>74</v>
      </c>
      <c r="F239" t="s">
        <v>3129</v>
      </c>
      <c r="G239" t="s">
        <v>74</v>
      </c>
      <c r="H239" t="s">
        <v>74</v>
      </c>
      <c r="I239" t="s">
        <v>3130</v>
      </c>
      <c r="J239" t="s">
        <v>3131</v>
      </c>
      <c r="K239" t="s">
        <v>74</v>
      </c>
      <c r="L239" t="s">
        <v>74</v>
      </c>
      <c r="M239" t="s">
        <v>77</v>
      </c>
      <c r="N239" t="s">
        <v>472</v>
      </c>
      <c r="O239" t="s">
        <v>3132</v>
      </c>
      <c r="P239" t="s">
        <v>3133</v>
      </c>
      <c r="Q239" t="s">
        <v>3134</v>
      </c>
      <c r="R239" t="s">
        <v>74</v>
      </c>
      <c r="S239" t="s">
        <v>74</v>
      </c>
      <c r="T239" t="s">
        <v>74</v>
      </c>
      <c r="U239" t="s">
        <v>3135</v>
      </c>
      <c r="V239" t="s">
        <v>3136</v>
      </c>
      <c r="W239" t="s">
        <v>3137</v>
      </c>
      <c r="X239" t="s">
        <v>3138</v>
      </c>
      <c r="Y239" t="s">
        <v>3139</v>
      </c>
      <c r="Z239" t="s">
        <v>74</v>
      </c>
      <c r="AA239" t="s">
        <v>74</v>
      </c>
      <c r="AB239" t="s">
        <v>74</v>
      </c>
      <c r="AC239" t="s">
        <v>74</v>
      </c>
      <c r="AD239" t="s">
        <v>74</v>
      </c>
      <c r="AE239" t="s">
        <v>74</v>
      </c>
      <c r="AF239" t="s">
        <v>74</v>
      </c>
      <c r="AG239">
        <v>25</v>
      </c>
      <c r="AH239">
        <v>18</v>
      </c>
      <c r="AI239">
        <v>23</v>
      </c>
      <c r="AJ239">
        <v>0</v>
      </c>
      <c r="AK239">
        <v>4</v>
      </c>
      <c r="AL239" t="s">
        <v>185</v>
      </c>
      <c r="AM239" t="s">
        <v>186</v>
      </c>
      <c r="AN239" t="s">
        <v>187</v>
      </c>
      <c r="AO239" t="s">
        <v>3140</v>
      </c>
      <c r="AP239" t="s">
        <v>74</v>
      </c>
      <c r="AQ239" t="s">
        <v>74</v>
      </c>
      <c r="AR239" t="s">
        <v>3141</v>
      </c>
      <c r="AS239" t="s">
        <v>3142</v>
      </c>
      <c r="AT239" t="s">
        <v>2780</v>
      </c>
      <c r="AU239">
        <v>1996</v>
      </c>
      <c r="AV239">
        <v>355</v>
      </c>
      <c r="AW239" t="s">
        <v>3143</v>
      </c>
      <c r="AX239" t="s">
        <v>74</v>
      </c>
      <c r="AY239" t="s">
        <v>74</v>
      </c>
      <c r="AZ239" t="s">
        <v>74</v>
      </c>
      <c r="BA239" t="s">
        <v>74</v>
      </c>
      <c r="BB239">
        <v>332</v>
      </c>
      <c r="BC239">
        <v>335</v>
      </c>
      <c r="BD239" t="s">
        <v>74</v>
      </c>
      <c r="BE239" t="s">
        <v>74</v>
      </c>
      <c r="BF239" t="s">
        <v>74</v>
      </c>
      <c r="BG239" t="s">
        <v>74</v>
      </c>
      <c r="BH239" t="s">
        <v>74</v>
      </c>
      <c r="BI239">
        <v>4</v>
      </c>
      <c r="BJ239" t="s">
        <v>3144</v>
      </c>
      <c r="BK239" t="s">
        <v>492</v>
      </c>
      <c r="BL239" t="s">
        <v>926</v>
      </c>
      <c r="BM239" t="s">
        <v>3145</v>
      </c>
      <c r="BN239">
        <v>15045403</v>
      </c>
      <c r="BO239" t="s">
        <v>74</v>
      </c>
      <c r="BP239" t="s">
        <v>74</v>
      </c>
      <c r="BQ239" t="s">
        <v>74</v>
      </c>
      <c r="BR239" t="s">
        <v>96</v>
      </c>
      <c r="BS239" t="s">
        <v>3146</v>
      </c>
      <c r="BT239" t="str">
        <f>HYPERLINK("https%3A%2F%2Fwww.webofscience.com%2Fwos%2Fwoscc%2Ffull-record%2FWOS:A1996UT01900040","View Full Record in Web of Science")</f>
        <v>View Full Record in Web of Science</v>
      </c>
    </row>
    <row r="240" spans="1:72" x14ac:dyDescent="0.15">
      <c r="A240" t="s">
        <v>72</v>
      </c>
      <c r="B240" t="s">
        <v>3147</v>
      </c>
      <c r="C240" t="s">
        <v>74</v>
      </c>
      <c r="D240" t="s">
        <v>74</v>
      </c>
      <c r="E240" t="s">
        <v>74</v>
      </c>
      <c r="F240" t="s">
        <v>3147</v>
      </c>
      <c r="G240" t="s">
        <v>74</v>
      </c>
      <c r="H240" t="s">
        <v>74</v>
      </c>
      <c r="I240" t="s">
        <v>3148</v>
      </c>
      <c r="J240" t="s">
        <v>3149</v>
      </c>
      <c r="K240" t="s">
        <v>74</v>
      </c>
      <c r="L240" t="s">
        <v>74</v>
      </c>
      <c r="M240" t="s">
        <v>77</v>
      </c>
      <c r="N240" t="s">
        <v>78</v>
      </c>
      <c r="O240" t="s">
        <v>74</v>
      </c>
      <c r="P240" t="s">
        <v>74</v>
      </c>
      <c r="Q240" t="s">
        <v>74</v>
      </c>
      <c r="R240" t="s">
        <v>74</v>
      </c>
      <c r="S240" t="s">
        <v>74</v>
      </c>
      <c r="T240" t="s">
        <v>3150</v>
      </c>
      <c r="U240" t="s">
        <v>3151</v>
      </c>
      <c r="V240" t="s">
        <v>3152</v>
      </c>
      <c r="W240" t="s">
        <v>3153</v>
      </c>
      <c r="X240" t="s">
        <v>3154</v>
      </c>
      <c r="Y240" t="s">
        <v>3155</v>
      </c>
      <c r="Z240" t="s">
        <v>74</v>
      </c>
      <c r="AA240" t="s">
        <v>74</v>
      </c>
      <c r="AB240" t="s">
        <v>3156</v>
      </c>
      <c r="AC240" t="s">
        <v>74</v>
      </c>
      <c r="AD240" t="s">
        <v>74</v>
      </c>
      <c r="AE240" t="s">
        <v>74</v>
      </c>
      <c r="AF240" t="s">
        <v>74</v>
      </c>
      <c r="AG240">
        <v>25</v>
      </c>
      <c r="AH240">
        <v>71</v>
      </c>
      <c r="AI240">
        <v>74</v>
      </c>
      <c r="AJ240">
        <v>4</v>
      </c>
      <c r="AK240">
        <v>37</v>
      </c>
      <c r="AL240" t="s">
        <v>84</v>
      </c>
      <c r="AM240" t="s">
        <v>85</v>
      </c>
      <c r="AN240" t="s">
        <v>86</v>
      </c>
      <c r="AO240" t="s">
        <v>3157</v>
      </c>
      <c r="AP240" t="s">
        <v>74</v>
      </c>
      <c r="AQ240" t="s">
        <v>74</v>
      </c>
      <c r="AR240" t="s">
        <v>3158</v>
      </c>
      <c r="AS240" t="s">
        <v>3159</v>
      </c>
      <c r="AT240" t="s">
        <v>2780</v>
      </c>
      <c r="AU240">
        <v>1996</v>
      </c>
      <c r="AV240">
        <v>10</v>
      </c>
      <c r="AW240">
        <v>3</v>
      </c>
      <c r="AX240" t="s">
        <v>74</v>
      </c>
      <c r="AY240" t="s">
        <v>74</v>
      </c>
      <c r="AZ240" t="s">
        <v>74</v>
      </c>
      <c r="BA240" t="s">
        <v>74</v>
      </c>
      <c r="BB240">
        <v>314</v>
      </c>
      <c r="BC240">
        <v>321</v>
      </c>
      <c r="BD240" t="s">
        <v>74</v>
      </c>
      <c r="BE240" t="s">
        <v>3160</v>
      </c>
      <c r="BF240" t="str">
        <f>HYPERLINK("http://dx.doi.org/10.2307/2390278","http://dx.doi.org/10.2307/2390278")</f>
        <v>http://dx.doi.org/10.2307/2390278</v>
      </c>
      <c r="BG240" t="s">
        <v>74</v>
      </c>
      <c r="BH240" t="s">
        <v>74</v>
      </c>
      <c r="BI240">
        <v>8</v>
      </c>
      <c r="BJ240" t="s">
        <v>2464</v>
      </c>
      <c r="BK240" t="s">
        <v>93</v>
      </c>
      <c r="BL240" t="s">
        <v>1367</v>
      </c>
      <c r="BM240" t="s">
        <v>3161</v>
      </c>
      <c r="BN240" t="s">
        <v>74</v>
      </c>
      <c r="BO240" t="s">
        <v>74</v>
      </c>
      <c r="BP240" t="s">
        <v>74</v>
      </c>
      <c r="BQ240" t="s">
        <v>74</v>
      </c>
      <c r="BR240" t="s">
        <v>96</v>
      </c>
      <c r="BS240" t="s">
        <v>3162</v>
      </c>
      <c r="BT240" t="str">
        <f>HYPERLINK("https%3A%2F%2Fwww.webofscience.com%2Fwos%2Fwoscc%2Ffull-record%2FWOS:A1996VH86100002","View Full Record in Web of Science")</f>
        <v>View Full Record in Web of Science</v>
      </c>
    </row>
    <row r="241" spans="1:72" x14ac:dyDescent="0.15">
      <c r="A241" t="s">
        <v>72</v>
      </c>
      <c r="B241" t="s">
        <v>3163</v>
      </c>
      <c r="C241" t="s">
        <v>74</v>
      </c>
      <c r="D241" t="s">
        <v>74</v>
      </c>
      <c r="E241" t="s">
        <v>74</v>
      </c>
      <c r="F241" t="s">
        <v>3163</v>
      </c>
      <c r="G241" t="s">
        <v>74</v>
      </c>
      <c r="H241" t="s">
        <v>74</v>
      </c>
      <c r="I241" t="s">
        <v>3164</v>
      </c>
      <c r="J241" t="s">
        <v>3165</v>
      </c>
      <c r="K241" t="s">
        <v>74</v>
      </c>
      <c r="L241" t="s">
        <v>74</v>
      </c>
      <c r="M241" t="s">
        <v>77</v>
      </c>
      <c r="N241" t="s">
        <v>78</v>
      </c>
      <c r="O241" t="s">
        <v>74</v>
      </c>
      <c r="P241" t="s">
        <v>74</v>
      </c>
      <c r="Q241" t="s">
        <v>74</v>
      </c>
      <c r="R241" t="s">
        <v>74</v>
      </c>
      <c r="S241" t="s">
        <v>74</v>
      </c>
      <c r="T241" t="s">
        <v>74</v>
      </c>
      <c r="U241" t="s">
        <v>3166</v>
      </c>
      <c r="V241" t="s">
        <v>3167</v>
      </c>
      <c r="W241" t="s">
        <v>3168</v>
      </c>
      <c r="X241" t="s">
        <v>3169</v>
      </c>
      <c r="Y241" t="s">
        <v>1636</v>
      </c>
      <c r="Z241" t="s">
        <v>74</v>
      </c>
      <c r="AA241" t="s">
        <v>3170</v>
      </c>
      <c r="AB241" t="s">
        <v>74</v>
      </c>
      <c r="AC241" t="s">
        <v>74</v>
      </c>
      <c r="AD241" t="s">
        <v>74</v>
      </c>
      <c r="AE241" t="s">
        <v>74</v>
      </c>
      <c r="AF241" t="s">
        <v>74</v>
      </c>
      <c r="AG241">
        <v>87</v>
      </c>
      <c r="AH241">
        <v>46</v>
      </c>
      <c r="AI241">
        <v>46</v>
      </c>
      <c r="AJ241">
        <v>0</v>
      </c>
      <c r="AK241">
        <v>7</v>
      </c>
      <c r="AL241" t="s">
        <v>1411</v>
      </c>
      <c r="AM241" t="s">
        <v>414</v>
      </c>
      <c r="AN241" t="s">
        <v>1412</v>
      </c>
      <c r="AO241" t="s">
        <v>3171</v>
      </c>
      <c r="AP241" t="s">
        <v>3172</v>
      </c>
      <c r="AQ241" t="s">
        <v>74</v>
      </c>
      <c r="AR241" t="s">
        <v>3173</v>
      </c>
      <c r="AS241" t="s">
        <v>3174</v>
      </c>
      <c r="AT241" t="s">
        <v>2780</v>
      </c>
      <c r="AU241">
        <v>1996</v>
      </c>
      <c r="AV241">
        <v>108</v>
      </c>
      <c r="AW241">
        <v>6</v>
      </c>
      <c r="AX241" t="s">
        <v>74</v>
      </c>
      <c r="AY241" t="s">
        <v>74</v>
      </c>
      <c r="AZ241" t="s">
        <v>74</v>
      </c>
      <c r="BA241" t="s">
        <v>74</v>
      </c>
      <c r="BB241">
        <v>685</v>
      </c>
      <c r="BC241">
        <v>707</v>
      </c>
      <c r="BD241" t="s">
        <v>74</v>
      </c>
      <c r="BE241" t="s">
        <v>3175</v>
      </c>
      <c r="BF241" t="str">
        <f>HYPERLINK("http://dx.doi.org/10.1130/0016-7606(1996)108&lt;0685:EPSMAD&gt;2.3.CO;2","http://dx.doi.org/10.1130/0016-7606(1996)108&lt;0685:EPSMAD&gt;2.3.CO;2")</f>
        <v>http://dx.doi.org/10.1130/0016-7606(1996)108&lt;0685:EPSMAD&gt;2.3.CO;2</v>
      </c>
      <c r="BG241" t="s">
        <v>74</v>
      </c>
      <c r="BH241" t="s">
        <v>74</v>
      </c>
      <c r="BI241">
        <v>23</v>
      </c>
      <c r="BJ241" t="s">
        <v>364</v>
      </c>
      <c r="BK241" t="s">
        <v>93</v>
      </c>
      <c r="BL241" t="s">
        <v>365</v>
      </c>
      <c r="BM241" t="s">
        <v>3176</v>
      </c>
      <c r="BN241" t="s">
        <v>74</v>
      </c>
      <c r="BO241" t="s">
        <v>74</v>
      </c>
      <c r="BP241" t="s">
        <v>74</v>
      </c>
      <c r="BQ241" t="s">
        <v>74</v>
      </c>
      <c r="BR241" t="s">
        <v>96</v>
      </c>
      <c r="BS241" t="s">
        <v>3177</v>
      </c>
      <c r="BT241" t="str">
        <f>HYPERLINK("https%3A%2F%2Fwww.webofscience.com%2Fwos%2Fwoscc%2Ffull-record%2FWOS:A1996UQ17500005","View Full Record in Web of Science")</f>
        <v>View Full Record in Web of Science</v>
      </c>
    </row>
    <row r="242" spans="1:72" x14ac:dyDescent="0.15">
      <c r="A242" t="s">
        <v>72</v>
      </c>
      <c r="B242" t="s">
        <v>3178</v>
      </c>
      <c r="C242" t="s">
        <v>74</v>
      </c>
      <c r="D242" t="s">
        <v>74</v>
      </c>
      <c r="E242" t="s">
        <v>74</v>
      </c>
      <c r="F242" t="s">
        <v>3178</v>
      </c>
      <c r="G242" t="s">
        <v>74</v>
      </c>
      <c r="H242" t="s">
        <v>74</v>
      </c>
      <c r="I242" t="s">
        <v>3179</v>
      </c>
      <c r="J242" t="s">
        <v>1120</v>
      </c>
      <c r="K242" t="s">
        <v>74</v>
      </c>
      <c r="L242" t="s">
        <v>74</v>
      </c>
      <c r="M242" t="s">
        <v>77</v>
      </c>
      <c r="N242" t="s">
        <v>78</v>
      </c>
      <c r="O242" t="s">
        <v>74</v>
      </c>
      <c r="P242" t="s">
        <v>74</v>
      </c>
      <c r="Q242" t="s">
        <v>74</v>
      </c>
      <c r="R242" t="s">
        <v>74</v>
      </c>
      <c r="S242" t="s">
        <v>74</v>
      </c>
      <c r="T242" t="s">
        <v>74</v>
      </c>
      <c r="U242" t="s">
        <v>3180</v>
      </c>
      <c r="V242" t="s">
        <v>3181</v>
      </c>
      <c r="W242" t="s">
        <v>74</v>
      </c>
      <c r="X242" t="s">
        <v>74</v>
      </c>
      <c r="Y242" t="s">
        <v>3182</v>
      </c>
      <c r="Z242" t="s">
        <v>74</v>
      </c>
      <c r="AA242" t="s">
        <v>74</v>
      </c>
      <c r="AB242" t="s">
        <v>74</v>
      </c>
      <c r="AC242" t="s">
        <v>74</v>
      </c>
      <c r="AD242" t="s">
        <v>74</v>
      </c>
      <c r="AE242" t="s">
        <v>74</v>
      </c>
      <c r="AF242" t="s">
        <v>74</v>
      </c>
      <c r="AG242">
        <v>26</v>
      </c>
      <c r="AH242">
        <v>15</v>
      </c>
      <c r="AI242">
        <v>16</v>
      </c>
      <c r="AJ242">
        <v>0</v>
      </c>
      <c r="AK242">
        <v>6</v>
      </c>
      <c r="AL242" t="s">
        <v>946</v>
      </c>
      <c r="AM242" t="s">
        <v>312</v>
      </c>
      <c r="AN242" t="s">
        <v>947</v>
      </c>
      <c r="AO242" t="s">
        <v>1126</v>
      </c>
      <c r="AP242" t="s">
        <v>74</v>
      </c>
      <c r="AQ242" t="s">
        <v>74</v>
      </c>
      <c r="AR242" t="s">
        <v>1127</v>
      </c>
      <c r="AS242" t="s">
        <v>1128</v>
      </c>
      <c r="AT242" t="s">
        <v>2949</v>
      </c>
      <c r="AU242">
        <v>1996</v>
      </c>
      <c r="AV242">
        <v>23</v>
      </c>
      <c r="AW242">
        <v>12</v>
      </c>
      <c r="AX242" t="s">
        <v>74</v>
      </c>
      <c r="AY242" t="s">
        <v>74</v>
      </c>
      <c r="AZ242" t="s">
        <v>74</v>
      </c>
      <c r="BA242" t="s">
        <v>74</v>
      </c>
      <c r="BB242">
        <v>1521</v>
      </c>
      <c r="BC242">
        <v>1524</v>
      </c>
      <c r="BD242" t="s">
        <v>74</v>
      </c>
      <c r="BE242" t="s">
        <v>3183</v>
      </c>
      <c r="BF242" t="str">
        <f>HYPERLINK("http://dx.doi.org/10.1029/96GL01281","http://dx.doi.org/10.1029/96GL01281")</f>
        <v>http://dx.doi.org/10.1029/96GL01281</v>
      </c>
      <c r="BG242" t="s">
        <v>74</v>
      </c>
      <c r="BH242" t="s">
        <v>74</v>
      </c>
      <c r="BI242">
        <v>4</v>
      </c>
      <c r="BJ242" t="s">
        <v>364</v>
      </c>
      <c r="BK242" t="s">
        <v>93</v>
      </c>
      <c r="BL242" t="s">
        <v>365</v>
      </c>
      <c r="BM242" t="s">
        <v>3184</v>
      </c>
      <c r="BN242" t="s">
        <v>74</v>
      </c>
      <c r="BO242" t="s">
        <v>74</v>
      </c>
      <c r="BP242" t="s">
        <v>74</v>
      </c>
      <c r="BQ242" t="s">
        <v>74</v>
      </c>
      <c r="BR242" t="s">
        <v>96</v>
      </c>
      <c r="BS242" t="s">
        <v>3185</v>
      </c>
      <c r="BT242" t="str">
        <f>HYPERLINK("https%3A%2F%2Fwww.webofscience.com%2Fwos%2Fwoscc%2Ffull-record%2FWOS:A1996UP85700018","View Full Record in Web of Science")</f>
        <v>View Full Record in Web of Science</v>
      </c>
    </row>
    <row r="243" spans="1:72" x14ac:dyDescent="0.15">
      <c r="A243" t="s">
        <v>72</v>
      </c>
      <c r="B243" t="s">
        <v>3186</v>
      </c>
      <c r="C243" t="s">
        <v>74</v>
      </c>
      <c r="D243" t="s">
        <v>74</v>
      </c>
      <c r="E243" t="s">
        <v>74</v>
      </c>
      <c r="F243" t="s">
        <v>3186</v>
      </c>
      <c r="G243" t="s">
        <v>74</v>
      </c>
      <c r="H243" t="s">
        <v>74</v>
      </c>
      <c r="I243" t="s">
        <v>3187</v>
      </c>
      <c r="J243" t="s">
        <v>1120</v>
      </c>
      <c r="K243" t="s">
        <v>74</v>
      </c>
      <c r="L243" t="s">
        <v>74</v>
      </c>
      <c r="M243" t="s">
        <v>77</v>
      </c>
      <c r="N243" t="s">
        <v>78</v>
      </c>
      <c r="O243" t="s">
        <v>74</v>
      </c>
      <c r="P243" t="s">
        <v>74</v>
      </c>
      <c r="Q243" t="s">
        <v>74</v>
      </c>
      <c r="R243" t="s">
        <v>74</v>
      </c>
      <c r="S243" t="s">
        <v>74</v>
      </c>
      <c r="T243" t="s">
        <v>74</v>
      </c>
      <c r="U243" t="s">
        <v>3188</v>
      </c>
      <c r="V243" t="s">
        <v>3189</v>
      </c>
      <c r="W243" t="s">
        <v>3190</v>
      </c>
      <c r="X243" t="s">
        <v>3191</v>
      </c>
      <c r="Y243" t="s">
        <v>3192</v>
      </c>
      <c r="Z243" t="s">
        <v>74</v>
      </c>
      <c r="AA243" t="s">
        <v>3193</v>
      </c>
      <c r="AB243" t="s">
        <v>3194</v>
      </c>
      <c r="AC243" t="s">
        <v>74</v>
      </c>
      <c r="AD243" t="s">
        <v>74</v>
      </c>
      <c r="AE243" t="s">
        <v>74</v>
      </c>
      <c r="AF243" t="s">
        <v>74</v>
      </c>
      <c r="AG243">
        <v>11</v>
      </c>
      <c r="AH243">
        <v>9</v>
      </c>
      <c r="AI243">
        <v>9</v>
      </c>
      <c r="AJ243">
        <v>0</v>
      </c>
      <c r="AK243">
        <v>3</v>
      </c>
      <c r="AL243" t="s">
        <v>946</v>
      </c>
      <c r="AM243" t="s">
        <v>312</v>
      </c>
      <c r="AN243" t="s">
        <v>947</v>
      </c>
      <c r="AO243" t="s">
        <v>1126</v>
      </c>
      <c r="AP243" t="s">
        <v>74</v>
      </c>
      <c r="AQ243" t="s">
        <v>74</v>
      </c>
      <c r="AR243" t="s">
        <v>1127</v>
      </c>
      <c r="AS243" t="s">
        <v>1128</v>
      </c>
      <c r="AT243" t="s">
        <v>2949</v>
      </c>
      <c r="AU243">
        <v>1996</v>
      </c>
      <c r="AV243">
        <v>23</v>
      </c>
      <c r="AW243">
        <v>12</v>
      </c>
      <c r="AX243" t="s">
        <v>74</v>
      </c>
      <c r="AY243" t="s">
        <v>74</v>
      </c>
      <c r="AZ243" t="s">
        <v>74</v>
      </c>
      <c r="BA243" t="s">
        <v>74</v>
      </c>
      <c r="BB243">
        <v>1533</v>
      </c>
      <c r="BC243">
        <v>1536</v>
      </c>
      <c r="BD243" t="s">
        <v>74</v>
      </c>
      <c r="BE243" t="s">
        <v>3195</v>
      </c>
      <c r="BF243" t="str">
        <f>HYPERLINK("http://dx.doi.org/10.1029/96GL00150","http://dx.doi.org/10.1029/96GL00150")</f>
        <v>http://dx.doi.org/10.1029/96GL00150</v>
      </c>
      <c r="BG243" t="s">
        <v>74</v>
      </c>
      <c r="BH243" t="s">
        <v>74</v>
      </c>
      <c r="BI243">
        <v>4</v>
      </c>
      <c r="BJ243" t="s">
        <v>364</v>
      </c>
      <c r="BK243" t="s">
        <v>93</v>
      </c>
      <c r="BL243" t="s">
        <v>365</v>
      </c>
      <c r="BM243" t="s">
        <v>3184</v>
      </c>
      <c r="BN243" t="s">
        <v>74</v>
      </c>
      <c r="BO243" t="s">
        <v>74</v>
      </c>
      <c r="BP243" t="s">
        <v>74</v>
      </c>
      <c r="BQ243" t="s">
        <v>74</v>
      </c>
      <c r="BR243" t="s">
        <v>96</v>
      </c>
      <c r="BS243" t="s">
        <v>3196</v>
      </c>
      <c r="BT243" t="str">
        <f>HYPERLINK("https%3A%2F%2Fwww.webofscience.com%2Fwos%2Fwoscc%2Ffull-record%2FWOS:A1996UP85700021","View Full Record in Web of Science")</f>
        <v>View Full Record in Web of Science</v>
      </c>
    </row>
    <row r="244" spans="1:72" x14ac:dyDescent="0.15">
      <c r="A244" t="s">
        <v>72</v>
      </c>
      <c r="B244" t="s">
        <v>3197</v>
      </c>
      <c r="C244" t="s">
        <v>74</v>
      </c>
      <c r="D244" t="s">
        <v>74</v>
      </c>
      <c r="E244" t="s">
        <v>74</v>
      </c>
      <c r="F244" t="s">
        <v>3197</v>
      </c>
      <c r="G244" t="s">
        <v>74</v>
      </c>
      <c r="H244" t="s">
        <v>74</v>
      </c>
      <c r="I244" t="s">
        <v>3198</v>
      </c>
      <c r="J244" t="s">
        <v>1120</v>
      </c>
      <c r="K244" t="s">
        <v>74</v>
      </c>
      <c r="L244" t="s">
        <v>74</v>
      </c>
      <c r="M244" t="s">
        <v>77</v>
      </c>
      <c r="N244" t="s">
        <v>78</v>
      </c>
      <c r="O244" t="s">
        <v>74</v>
      </c>
      <c r="P244" t="s">
        <v>74</v>
      </c>
      <c r="Q244" t="s">
        <v>74</v>
      </c>
      <c r="R244" t="s">
        <v>74</v>
      </c>
      <c r="S244" t="s">
        <v>74</v>
      </c>
      <c r="T244" t="s">
        <v>74</v>
      </c>
      <c r="U244" t="s">
        <v>3199</v>
      </c>
      <c r="V244" t="s">
        <v>3200</v>
      </c>
      <c r="W244" t="s">
        <v>3201</v>
      </c>
      <c r="X244" t="s">
        <v>3202</v>
      </c>
      <c r="Y244" t="s">
        <v>3203</v>
      </c>
      <c r="Z244" t="s">
        <v>74</v>
      </c>
      <c r="AA244" t="s">
        <v>74</v>
      </c>
      <c r="AB244" t="s">
        <v>74</v>
      </c>
      <c r="AC244" t="s">
        <v>74</v>
      </c>
      <c r="AD244" t="s">
        <v>74</v>
      </c>
      <c r="AE244" t="s">
        <v>74</v>
      </c>
      <c r="AF244" t="s">
        <v>74</v>
      </c>
      <c r="AG244">
        <v>18</v>
      </c>
      <c r="AH244">
        <v>31</v>
      </c>
      <c r="AI244">
        <v>37</v>
      </c>
      <c r="AJ244">
        <v>0</v>
      </c>
      <c r="AK244">
        <v>2</v>
      </c>
      <c r="AL244" t="s">
        <v>946</v>
      </c>
      <c r="AM244" t="s">
        <v>312</v>
      </c>
      <c r="AN244" t="s">
        <v>947</v>
      </c>
      <c r="AO244" t="s">
        <v>1126</v>
      </c>
      <c r="AP244" t="s">
        <v>74</v>
      </c>
      <c r="AQ244" t="s">
        <v>74</v>
      </c>
      <c r="AR244" t="s">
        <v>1127</v>
      </c>
      <c r="AS244" t="s">
        <v>1128</v>
      </c>
      <c r="AT244" t="s">
        <v>2949</v>
      </c>
      <c r="AU244">
        <v>1996</v>
      </c>
      <c r="AV244">
        <v>23</v>
      </c>
      <c r="AW244">
        <v>12</v>
      </c>
      <c r="AX244" t="s">
        <v>74</v>
      </c>
      <c r="AY244" t="s">
        <v>74</v>
      </c>
      <c r="AZ244" t="s">
        <v>74</v>
      </c>
      <c r="BA244" t="s">
        <v>74</v>
      </c>
      <c r="BB244">
        <v>1545</v>
      </c>
      <c r="BC244">
        <v>1548</v>
      </c>
      <c r="BD244" t="s">
        <v>74</v>
      </c>
      <c r="BE244" t="s">
        <v>3204</v>
      </c>
      <c r="BF244" t="str">
        <f>HYPERLINK("http://dx.doi.org/10.1029/96GL01318","http://dx.doi.org/10.1029/96GL01318")</f>
        <v>http://dx.doi.org/10.1029/96GL01318</v>
      </c>
      <c r="BG244" t="s">
        <v>74</v>
      </c>
      <c r="BH244" t="s">
        <v>74</v>
      </c>
      <c r="BI244">
        <v>4</v>
      </c>
      <c r="BJ244" t="s">
        <v>364</v>
      </c>
      <c r="BK244" t="s">
        <v>93</v>
      </c>
      <c r="BL244" t="s">
        <v>365</v>
      </c>
      <c r="BM244" t="s">
        <v>3184</v>
      </c>
      <c r="BN244" t="s">
        <v>74</v>
      </c>
      <c r="BO244" t="s">
        <v>74</v>
      </c>
      <c r="BP244" t="s">
        <v>74</v>
      </c>
      <c r="BQ244" t="s">
        <v>74</v>
      </c>
      <c r="BR244" t="s">
        <v>96</v>
      </c>
      <c r="BS244" t="s">
        <v>3205</v>
      </c>
      <c r="BT244" t="str">
        <f>HYPERLINK("https%3A%2F%2Fwww.webofscience.com%2Fwos%2Fwoscc%2Ffull-record%2FWOS:A1996UP85700024","View Full Record in Web of Science")</f>
        <v>View Full Record in Web of Science</v>
      </c>
    </row>
    <row r="245" spans="1:72" x14ac:dyDescent="0.15">
      <c r="A245" t="s">
        <v>72</v>
      </c>
      <c r="B245" t="s">
        <v>3206</v>
      </c>
      <c r="C245" t="s">
        <v>74</v>
      </c>
      <c r="D245" t="s">
        <v>74</v>
      </c>
      <c r="E245" t="s">
        <v>74</v>
      </c>
      <c r="F245" t="s">
        <v>3206</v>
      </c>
      <c r="G245" t="s">
        <v>74</v>
      </c>
      <c r="H245" t="s">
        <v>74</v>
      </c>
      <c r="I245" t="s">
        <v>3207</v>
      </c>
      <c r="J245" t="s">
        <v>3208</v>
      </c>
      <c r="K245" t="s">
        <v>74</v>
      </c>
      <c r="L245" t="s">
        <v>74</v>
      </c>
      <c r="M245" t="s">
        <v>77</v>
      </c>
      <c r="N245" t="s">
        <v>78</v>
      </c>
      <c r="O245" t="s">
        <v>74</v>
      </c>
      <c r="P245" t="s">
        <v>74</v>
      </c>
      <c r="Q245" t="s">
        <v>74</v>
      </c>
      <c r="R245" t="s">
        <v>74</v>
      </c>
      <c r="S245" t="s">
        <v>74</v>
      </c>
      <c r="T245" t="s">
        <v>74</v>
      </c>
      <c r="U245" t="s">
        <v>3209</v>
      </c>
      <c r="V245" t="s">
        <v>3210</v>
      </c>
      <c r="W245" t="s">
        <v>3211</v>
      </c>
      <c r="X245" t="s">
        <v>3212</v>
      </c>
      <c r="Y245" t="s">
        <v>3213</v>
      </c>
      <c r="Z245" t="s">
        <v>74</v>
      </c>
      <c r="AA245" t="s">
        <v>3214</v>
      </c>
      <c r="AB245" t="s">
        <v>74</v>
      </c>
      <c r="AC245" t="s">
        <v>74</v>
      </c>
      <c r="AD245" t="s">
        <v>74</v>
      </c>
      <c r="AE245" t="s">
        <v>74</v>
      </c>
      <c r="AF245" t="s">
        <v>74</v>
      </c>
      <c r="AG245">
        <v>44</v>
      </c>
      <c r="AH245">
        <v>24</v>
      </c>
      <c r="AI245">
        <v>24</v>
      </c>
      <c r="AJ245">
        <v>0</v>
      </c>
      <c r="AK245">
        <v>2</v>
      </c>
      <c r="AL245" t="s">
        <v>946</v>
      </c>
      <c r="AM245" t="s">
        <v>312</v>
      </c>
      <c r="AN245" t="s">
        <v>947</v>
      </c>
      <c r="AO245" t="s">
        <v>3215</v>
      </c>
      <c r="AP245" t="s">
        <v>74</v>
      </c>
      <c r="AQ245" t="s">
        <v>74</v>
      </c>
      <c r="AR245" t="s">
        <v>3216</v>
      </c>
      <c r="AS245" t="s">
        <v>3217</v>
      </c>
      <c r="AT245" t="s">
        <v>2780</v>
      </c>
      <c r="AU245">
        <v>1996</v>
      </c>
      <c r="AV245">
        <v>10</v>
      </c>
      <c r="AW245">
        <v>2</v>
      </c>
      <c r="AX245" t="s">
        <v>74</v>
      </c>
      <c r="AY245" t="s">
        <v>74</v>
      </c>
      <c r="AZ245" t="s">
        <v>74</v>
      </c>
      <c r="BA245" t="s">
        <v>74</v>
      </c>
      <c r="BB245">
        <v>223</v>
      </c>
      <c r="BC245">
        <v>231</v>
      </c>
      <c r="BD245" t="s">
        <v>74</v>
      </c>
      <c r="BE245" t="s">
        <v>3218</v>
      </c>
      <c r="BF245" t="str">
        <f>HYPERLINK("http://dx.doi.org/10.1029/96GB00038","http://dx.doi.org/10.1029/96GB00038")</f>
        <v>http://dx.doi.org/10.1029/96GB00038</v>
      </c>
      <c r="BG245" t="s">
        <v>74</v>
      </c>
      <c r="BH245" t="s">
        <v>74</v>
      </c>
      <c r="BI245">
        <v>9</v>
      </c>
      <c r="BJ245" t="s">
        <v>3219</v>
      </c>
      <c r="BK245" t="s">
        <v>93</v>
      </c>
      <c r="BL245" t="s">
        <v>3220</v>
      </c>
      <c r="BM245" t="s">
        <v>3221</v>
      </c>
      <c r="BN245" t="s">
        <v>74</v>
      </c>
      <c r="BO245" t="s">
        <v>74</v>
      </c>
      <c r="BP245" t="s">
        <v>74</v>
      </c>
      <c r="BQ245" t="s">
        <v>74</v>
      </c>
      <c r="BR245" t="s">
        <v>96</v>
      </c>
      <c r="BS245" t="s">
        <v>3222</v>
      </c>
      <c r="BT245" t="str">
        <f>HYPERLINK("https%3A%2F%2Fwww.webofscience.com%2Fwos%2Fwoscc%2Ffull-record%2FWOS:A1996UP37800002","View Full Record in Web of Science")</f>
        <v>View Full Record in Web of Science</v>
      </c>
    </row>
    <row r="246" spans="1:72" x14ac:dyDescent="0.15">
      <c r="A246" t="s">
        <v>72</v>
      </c>
      <c r="B246" t="s">
        <v>3223</v>
      </c>
      <c r="C246" t="s">
        <v>74</v>
      </c>
      <c r="D246" t="s">
        <v>74</v>
      </c>
      <c r="E246" t="s">
        <v>74</v>
      </c>
      <c r="F246" t="s">
        <v>3223</v>
      </c>
      <c r="G246" t="s">
        <v>74</v>
      </c>
      <c r="H246" t="s">
        <v>74</v>
      </c>
      <c r="I246" t="s">
        <v>3224</v>
      </c>
      <c r="J246" t="s">
        <v>3225</v>
      </c>
      <c r="K246" t="s">
        <v>74</v>
      </c>
      <c r="L246" t="s">
        <v>74</v>
      </c>
      <c r="M246" t="s">
        <v>77</v>
      </c>
      <c r="N246" t="s">
        <v>78</v>
      </c>
      <c r="O246" t="s">
        <v>74</v>
      </c>
      <c r="P246" t="s">
        <v>74</v>
      </c>
      <c r="Q246" t="s">
        <v>74</v>
      </c>
      <c r="R246" t="s">
        <v>74</v>
      </c>
      <c r="S246" t="s">
        <v>74</v>
      </c>
      <c r="T246" t="s">
        <v>3226</v>
      </c>
      <c r="U246" t="s">
        <v>3227</v>
      </c>
      <c r="V246" t="s">
        <v>3228</v>
      </c>
      <c r="W246" t="s">
        <v>74</v>
      </c>
      <c r="X246" t="s">
        <v>74</v>
      </c>
      <c r="Y246" t="s">
        <v>3229</v>
      </c>
      <c r="Z246" t="s">
        <v>74</v>
      </c>
      <c r="AA246" t="s">
        <v>74</v>
      </c>
      <c r="AB246" t="s">
        <v>74</v>
      </c>
      <c r="AC246" t="s">
        <v>74</v>
      </c>
      <c r="AD246" t="s">
        <v>74</v>
      </c>
      <c r="AE246" t="s">
        <v>74</v>
      </c>
      <c r="AF246" t="s">
        <v>74</v>
      </c>
      <c r="AG246">
        <v>19</v>
      </c>
      <c r="AH246">
        <v>25</v>
      </c>
      <c r="AI246">
        <v>28</v>
      </c>
      <c r="AJ246">
        <v>0</v>
      </c>
      <c r="AK246">
        <v>1</v>
      </c>
      <c r="AL246" t="s">
        <v>2338</v>
      </c>
      <c r="AM246" t="s">
        <v>436</v>
      </c>
      <c r="AN246" t="s">
        <v>2339</v>
      </c>
      <c r="AO246" t="s">
        <v>3230</v>
      </c>
      <c r="AP246" t="s">
        <v>74</v>
      </c>
      <c r="AQ246" t="s">
        <v>74</v>
      </c>
      <c r="AR246" t="s">
        <v>3231</v>
      </c>
      <c r="AS246" t="s">
        <v>3232</v>
      </c>
      <c r="AT246" t="s">
        <v>2780</v>
      </c>
      <c r="AU246">
        <v>1996</v>
      </c>
      <c r="AV246">
        <v>53</v>
      </c>
      <c r="AW246">
        <v>3</v>
      </c>
      <c r="AX246" t="s">
        <v>74</v>
      </c>
      <c r="AY246" t="s">
        <v>74</v>
      </c>
      <c r="AZ246" t="s">
        <v>74</v>
      </c>
      <c r="BA246" t="s">
        <v>74</v>
      </c>
      <c r="BB246">
        <v>565</v>
      </c>
      <c r="BC246">
        <v>575</v>
      </c>
      <c r="BD246" t="s">
        <v>74</v>
      </c>
      <c r="BE246" t="s">
        <v>3233</v>
      </c>
      <c r="BF246" t="str">
        <f>HYPERLINK("http://dx.doi.org/10.1006/jmsc.1996.0078","http://dx.doi.org/10.1006/jmsc.1996.0078")</f>
        <v>http://dx.doi.org/10.1006/jmsc.1996.0078</v>
      </c>
      <c r="BG246" t="s">
        <v>74</v>
      </c>
      <c r="BH246" t="s">
        <v>74</v>
      </c>
      <c r="BI246">
        <v>11</v>
      </c>
      <c r="BJ246" t="s">
        <v>3234</v>
      </c>
      <c r="BK246" t="s">
        <v>93</v>
      </c>
      <c r="BL246" t="s">
        <v>3234</v>
      </c>
      <c r="BM246" t="s">
        <v>3235</v>
      </c>
      <c r="BN246" t="s">
        <v>74</v>
      </c>
      <c r="BO246" t="s">
        <v>161</v>
      </c>
      <c r="BP246" t="s">
        <v>74</v>
      </c>
      <c r="BQ246" t="s">
        <v>74</v>
      </c>
      <c r="BR246" t="s">
        <v>96</v>
      </c>
      <c r="BS246" t="s">
        <v>3236</v>
      </c>
      <c r="BT246" t="str">
        <f>HYPERLINK("https%3A%2F%2Fwww.webofscience.com%2Fwos%2Fwoscc%2Ffull-record%2FWOS:A1996UP95400002","View Full Record in Web of Science")</f>
        <v>View Full Record in Web of Science</v>
      </c>
    </row>
    <row r="247" spans="1:72" x14ac:dyDescent="0.15">
      <c r="A247" t="s">
        <v>72</v>
      </c>
      <c r="B247" t="s">
        <v>3237</v>
      </c>
      <c r="C247" t="s">
        <v>74</v>
      </c>
      <c r="D247" t="s">
        <v>74</v>
      </c>
      <c r="E247" t="s">
        <v>74</v>
      </c>
      <c r="F247" t="s">
        <v>3237</v>
      </c>
      <c r="G247" t="s">
        <v>74</v>
      </c>
      <c r="H247" t="s">
        <v>74</v>
      </c>
      <c r="I247" t="s">
        <v>3238</v>
      </c>
      <c r="J247" t="s">
        <v>433</v>
      </c>
      <c r="K247" t="s">
        <v>74</v>
      </c>
      <c r="L247" t="s">
        <v>74</v>
      </c>
      <c r="M247" t="s">
        <v>77</v>
      </c>
      <c r="N247" t="s">
        <v>448</v>
      </c>
      <c r="O247" t="s">
        <v>74</v>
      </c>
      <c r="P247" t="s">
        <v>74</v>
      </c>
      <c r="Q247" t="s">
        <v>74</v>
      </c>
      <c r="R247" t="s">
        <v>74</v>
      </c>
      <c r="S247" t="s">
        <v>74</v>
      </c>
      <c r="T247" t="s">
        <v>74</v>
      </c>
      <c r="U247" t="s">
        <v>74</v>
      </c>
      <c r="V247" t="s">
        <v>74</v>
      </c>
      <c r="W247" t="s">
        <v>3239</v>
      </c>
      <c r="X247" t="s">
        <v>82</v>
      </c>
      <c r="Y247" t="s">
        <v>74</v>
      </c>
      <c r="Z247" t="s">
        <v>74</v>
      </c>
      <c r="AA247" t="s">
        <v>74</v>
      </c>
      <c r="AB247" t="s">
        <v>74</v>
      </c>
      <c r="AC247" t="s">
        <v>74</v>
      </c>
      <c r="AD247" t="s">
        <v>74</v>
      </c>
      <c r="AE247" t="s">
        <v>74</v>
      </c>
      <c r="AF247" t="s">
        <v>74</v>
      </c>
      <c r="AG247">
        <v>1</v>
      </c>
      <c r="AH247">
        <v>0</v>
      </c>
      <c r="AI247">
        <v>0</v>
      </c>
      <c r="AJ247">
        <v>0</v>
      </c>
      <c r="AK247">
        <v>0</v>
      </c>
      <c r="AL247" t="s">
        <v>435</v>
      </c>
      <c r="AM247" t="s">
        <v>436</v>
      </c>
      <c r="AN247" t="s">
        <v>437</v>
      </c>
      <c r="AO247" t="s">
        <v>438</v>
      </c>
      <c r="AP247" t="s">
        <v>74</v>
      </c>
      <c r="AQ247" t="s">
        <v>74</v>
      </c>
      <c r="AR247" t="s">
        <v>439</v>
      </c>
      <c r="AS247" t="s">
        <v>440</v>
      </c>
      <c r="AT247" t="s">
        <v>2780</v>
      </c>
      <c r="AU247">
        <v>1996</v>
      </c>
      <c r="AV247">
        <v>21</v>
      </c>
      <c r="AW247">
        <v>2</v>
      </c>
      <c r="AX247" t="s">
        <v>74</v>
      </c>
      <c r="AY247" t="s">
        <v>74</v>
      </c>
      <c r="AZ247" t="s">
        <v>74</v>
      </c>
      <c r="BA247" t="s">
        <v>74</v>
      </c>
      <c r="BB247">
        <v>174</v>
      </c>
      <c r="BC247">
        <v>175</v>
      </c>
      <c r="BD247" t="s">
        <v>74</v>
      </c>
      <c r="BE247" t="s">
        <v>74</v>
      </c>
      <c r="BF247" t="s">
        <v>74</v>
      </c>
      <c r="BG247" t="s">
        <v>74</v>
      </c>
      <c r="BH247" t="s">
        <v>74</v>
      </c>
      <c r="BI247">
        <v>2</v>
      </c>
      <c r="BJ247" t="s">
        <v>441</v>
      </c>
      <c r="BK247" t="s">
        <v>442</v>
      </c>
      <c r="BL247" t="s">
        <v>443</v>
      </c>
      <c r="BM247" t="s">
        <v>3240</v>
      </c>
      <c r="BN247" t="s">
        <v>74</v>
      </c>
      <c r="BO247" t="s">
        <v>74</v>
      </c>
      <c r="BP247" t="s">
        <v>74</v>
      </c>
      <c r="BQ247" t="s">
        <v>74</v>
      </c>
      <c r="BR247" t="s">
        <v>96</v>
      </c>
      <c r="BS247" t="s">
        <v>3241</v>
      </c>
      <c r="BT247" t="str">
        <f>HYPERLINK("https%3A%2F%2Fwww.webofscience.com%2Fwos%2Fwoscc%2Ffull-record%2FWOS:A1996UV32400013","View Full Record in Web of Science")</f>
        <v>View Full Record in Web of Science</v>
      </c>
    </row>
    <row r="248" spans="1:72" x14ac:dyDescent="0.15">
      <c r="A248" t="s">
        <v>72</v>
      </c>
      <c r="B248" t="s">
        <v>3242</v>
      </c>
      <c r="C248" t="s">
        <v>74</v>
      </c>
      <c r="D248" t="s">
        <v>74</v>
      </c>
      <c r="E248" t="s">
        <v>74</v>
      </c>
      <c r="F248" t="s">
        <v>3242</v>
      </c>
      <c r="G248" t="s">
        <v>74</v>
      </c>
      <c r="H248" t="s">
        <v>74</v>
      </c>
      <c r="I248" t="s">
        <v>3243</v>
      </c>
      <c r="J248" t="s">
        <v>1493</v>
      </c>
      <c r="K248" t="s">
        <v>74</v>
      </c>
      <c r="L248" t="s">
        <v>74</v>
      </c>
      <c r="M248" t="s">
        <v>77</v>
      </c>
      <c r="N248" t="s">
        <v>78</v>
      </c>
      <c r="O248" t="s">
        <v>74</v>
      </c>
      <c r="P248" t="s">
        <v>74</v>
      </c>
      <c r="Q248" t="s">
        <v>74</v>
      </c>
      <c r="R248" t="s">
        <v>74</v>
      </c>
      <c r="S248" t="s">
        <v>74</v>
      </c>
      <c r="T248" t="s">
        <v>74</v>
      </c>
      <c r="U248" t="s">
        <v>3244</v>
      </c>
      <c r="V248" t="s">
        <v>3245</v>
      </c>
      <c r="W248" t="s">
        <v>3246</v>
      </c>
      <c r="X248" t="s">
        <v>3247</v>
      </c>
      <c r="Y248" t="s">
        <v>3248</v>
      </c>
      <c r="Z248" t="s">
        <v>74</v>
      </c>
      <c r="AA248" t="s">
        <v>3249</v>
      </c>
      <c r="AB248" t="s">
        <v>74</v>
      </c>
      <c r="AC248" t="s">
        <v>74</v>
      </c>
      <c r="AD248" t="s">
        <v>74</v>
      </c>
      <c r="AE248" t="s">
        <v>74</v>
      </c>
      <c r="AF248" t="s">
        <v>74</v>
      </c>
      <c r="AG248">
        <v>27</v>
      </c>
      <c r="AH248">
        <v>80</v>
      </c>
      <c r="AI248">
        <v>83</v>
      </c>
      <c r="AJ248">
        <v>0</v>
      </c>
      <c r="AK248">
        <v>1</v>
      </c>
      <c r="AL248" t="s">
        <v>946</v>
      </c>
      <c r="AM248" t="s">
        <v>312</v>
      </c>
      <c r="AN248" t="s">
        <v>1017</v>
      </c>
      <c r="AO248" t="s">
        <v>1501</v>
      </c>
      <c r="AP248" t="s">
        <v>1502</v>
      </c>
      <c r="AQ248" t="s">
        <v>74</v>
      </c>
      <c r="AR248" t="s">
        <v>1503</v>
      </c>
      <c r="AS248" t="s">
        <v>1504</v>
      </c>
      <c r="AT248" t="s">
        <v>2949</v>
      </c>
      <c r="AU248">
        <v>1996</v>
      </c>
      <c r="AV248">
        <v>101</v>
      </c>
      <c r="AW248" t="s">
        <v>3250</v>
      </c>
      <c r="AX248" t="s">
        <v>74</v>
      </c>
      <c r="AY248" t="s">
        <v>74</v>
      </c>
      <c r="AZ248" t="s">
        <v>74</v>
      </c>
      <c r="BA248" t="s">
        <v>74</v>
      </c>
      <c r="BB248">
        <v>13429</v>
      </c>
      <c r="BC248">
        <v>13435</v>
      </c>
      <c r="BD248" t="s">
        <v>74</v>
      </c>
      <c r="BE248" t="s">
        <v>3251</v>
      </c>
      <c r="BF248" t="str">
        <f>HYPERLINK("http://dx.doi.org/10.1029/95JA03672","http://dx.doi.org/10.1029/95JA03672")</f>
        <v>http://dx.doi.org/10.1029/95JA03672</v>
      </c>
      <c r="BG248" t="s">
        <v>74</v>
      </c>
      <c r="BH248" t="s">
        <v>74</v>
      </c>
      <c r="BI248">
        <v>7</v>
      </c>
      <c r="BJ248" t="s">
        <v>936</v>
      </c>
      <c r="BK248" t="s">
        <v>93</v>
      </c>
      <c r="BL248" t="s">
        <v>936</v>
      </c>
      <c r="BM248" t="s">
        <v>3252</v>
      </c>
      <c r="BN248" t="s">
        <v>74</v>
      </c>
      <c r="BO248" t="s">
        <v>74</v>
      </c>
      <c r="BP248" t="s">
        <v>74</v>
      </c>
      <c r="BQ248" t="s">
        <v>74</v>
      </c>
      <c r="BR248" t="s">
        <v>96</v>
      </c>
      <c r="BS248" t="s">
        <v>3253</v>
      </c>
      <c r="BT248" t="str">
        <f>HYPERLINK("https%3A%2F%2Fwww.webofscience.com%2Fwos%2Fwoscc%2Ffull-record%2FWOS:A1996UP35300037","View Full Record in Web of Science")</f>
        <v>View Full Record in Web of Science</v>
      </c>
    </row>
    <row r="249" spans="1:72" x14ac:dyDescent="0.15">
      <c r="A249" t="s">
        <v>72</v>
      </c>
      <c r="B249" t="s">
        <v>3254</v>
      </c>
      <c r="C249" t="s">
        <v>74</v>
      </c>
      <c r="D249" t="s">
        <v>74</v>
      </c>
      <c r="E249" t="s">
        <v>74</v>
      </c>
      <c r="F249" t="s">
        <v>3254</v>
      </c>
      <c r="G249" t="s">
        <v>74</v>
      </c>
      <c r="H249" t="s">
        <v>74</v>
      </c>
      <c r="I249" t="s">
        <v>3255</v>
      </c>
      <c r="J249" t="s">
        <v>640</v>
      </c>
      <c r="K249" t="s">
        <v>74</v>
      </c>
      <c r="L249" t="s">
        <v>74</v>
      </c>
      <c r="M249" t="s">
        <v>77</v>
      </c>
      <c r="N249" t="s">
        <v>78</v>
      </c>
      <c r="O249" t="s">
        <v>74</v>
      </c>
      <c r="P249" t="s">
        <v>74</v>
      </c>
      <c r="Q249" t="s">
        <v>74</v>
      </c>
      <c r="R249" t="s">
        <v>74</v>
      </c>
      <c r="S249" t="s">
        <v>74</v>
      </c>
      <c r="T249" t="s">
        <v>3256</v>
      </c>
      <c r="U249" t="s">
        <v>3257</v>
      </c>
      <c r="V249" t="s">
        <v>3258</v>
      </c>
      <c r="W249" t="s">
        <v>3259</v>
      </c>
      <c r="X249" t="s">
        <v>3260</v>
      </c>
      <c r="Y249" t="s">
        <v>3261</v>
      </c>
      <c r="Z249" t="s">
        <v>74</v>
      </c>
      <c r="AA249" t="s">
        <v>3262</v>
      </c>
      <c r="AB249" t="s">
        <v>74</v>
      </c>
      <c r="AC249" t="s">
        <v>74</v>
      </c>
      <c r="AD249" t="s">
        <v>74</v>
      </c>
      <c r="AE249" t="s">
        <v>74</v>
      </c>
      <c r="AF249" t="s">
        <v>74</v>
      </c>
      <c r="AG249">
        <v>26</v>
      </c>
      <c r="AH249">
        <v>19</v>
      </c>
      <c r="AI249">
        <v>21</v>
      </c>
      <c r="AJ249">
        <v>0</v>
      </c>
      <c r="AK249">
        <v>8</v>
      </c>
      <c r="AL249" t="s">
        <v>644</v>
      </c>
      <c r="AM249" t="s">
        <v>436</v>
      </c>
      <c r="AN249" t="s">
        <v>645</v>
      </c>
      <c r="AO249" t="s">
        <v>646</v>
      </c>
      <c r="AP249" t="s">
        <v>74</v>
      </c>
      <c r="AQ249" t="s">
        <v>74</v>
      </c>
      <c r="AR249" t="s">
        <v>647</v>
      </c>
      <c r="AS249" t="s">
        <v>648</v>
      </c>
      <c r="AT249" t="s">
        <v>2780</v>
      </c>
      <c r="AU249">
        <v>1996</v>
      </c>
      <c r="AV249">
        <v>30</v>
      </c>
      <c r="AW249">
        <v>7</v>
      </c>
      <c r="AX249" t="s">
        <v>74</v>
      </c>
      <c r="AY249" t="s">
        <v>74</v>
      </c>
      <c r="AZ249" t="s">
        <v>74</v>
      </c>
      <c r="BA249" t="s">
        <v>74</v>
      </c>
      <c r="BB249">
        <v>1059</v>
      </c>
      <c r="BC249">
        <v>1067</v>
      </c>
      <c r="BD249" t="s">
        <v>74</v>
      </c>
      <c r="BE249" t="s">
        <v>3263</v>
      </c>
      <c r="BF249" t="str">
        <f>HYPERLINK("http://dx.doi.org/10.1080/00222939600770561","http://dx.doi.org/10.1080/00222939600770561")</f>
        <v>http://dx.doi.org/10.1080/00222939600770561</v>
      </c>
      <c r="BG249" t="s">
        <v>74</v>
      </c>
      <c r="BH249" t="s">
        <v>74</v>
      </c>
      <c r="BI249">
        <v>9</v>
      </c>
      <c r="BJ249" t="s">
        <v>650</v>
      </c>
      <c r="BK249" t="s">
        <v>93</v>
      </c>
      <c r="BL249" t="s">
        <v>651</v>
      </c>
      <c r="BM249" t="s">
        <v>3264</v>
      </c>
      <c r="BN249" t="s">
        <v>74</v>
      </c>
      <c r="BO249" t="s">
        <v>74</v>
      </c>
      <c r="BP249" t="s">
        <v>74</v>
      </c>
      <c r="BQ249" t="s">
        <v>74</v>
      </c>
      <c r="BR249" t="s">
        <v>96</v>
      </c>
      <c r="BS249" t="s">
        <v>3265</v>
      </c>
      <c r="BT249" t="str">
        <f>HYPERLINK("https%3A%2F%2Fwww.webofscience.com%2Fwos%2Fwoscc%2Ffull-record%2FWOS:A1996UX34400006","View Full Record in Web of Science")</f>
        <v>View Full Record in Web of Science</v>
      </c>
    </row>
    <row r="250" spans="1:72" x14ac:dyDescent="0.15">
      <c r="A250" t="s">
        <v>72</v>
      </c>
      <c r="B250" t="s">
        <v>3266</v>
      </c>
      <c r="C250" t="s">
        <v>74</v>
      </c>
      <c r="D250" t="s">
        <v>74</v>
      </c>
      <c r="E250" t="s">
        <v>74</v>
      </c>
      <c r="F250" t="s">
        <v>3266</v>
      </c>
      <c r="G250" t="s">
        <v>74</v>
      </c>
      <c r="H250" t="s">
        <v>74</v>
      </c>
      <c r="I250" t="s">
        <v>3267</v>
      </c>
      <c r="J250" t="s">
        <v>640</v>
      </c>
      <c r="K250" t="s">
        <v>74</v>
      </c>
      <c r="L250" t="s">
        <v>74</v>
      </c>
      <c r="M250" t="s">
        <v>77</v>
      </c>
      <c r="N250" t="s">
        <v>78</v>
      </c>
      <c r="O250" t="s">
        <v>74</v>
      </c>
      <c r="P250" t="s">
        <v>74</v>
      </c>
      <c r="Q250" t="s">
        <v>74</v>
      </c>
      <c r="R250" t="s">
        <v>74</v>
      </c>
      <c r="S250" t="s">
        <v>74</v>
      </c>
      <c r="T250" t="s">
        <v>3268</v>
      </c>
      <c r="U250" t="s">
        <v>3269</v>
      </c>
      <c r="V250" t="s">
        <v>3270</v>
      </c>
      <c r="W250" t="s">
        <v>74</v>
      </c>
      <c r="X250" t="s">
        <v>74</v>
      </c>
      <c r="Y250" t="s">
        <v>3271</v>
      </c>
      <c r="Z250" t="s">
        <v>74</v>
      </c>
      <c r="AA250" t="s">
        <v>74</v>
      </c>
      <c r="AB250" t="s">
        <v>74</v>
      </c>
      <c r="AC250" t="s">
        <v>74</v>
      </c>
      <c r="AD250" t="s">
        <v>74</v>
      </c>
      <c r="AE250" t="s">
        <v>74</v>
      </c>
      <c r="AF250" t="s">
        <v>74</v>
      </c>
      <c r="AG250">
        <v>69</v>
      </c>
      <c r="AH250">
        <v>1</v>
      </c>
      <c r="AI250">
        <v>4</v>
      </c>
      <c r="AJ250">
        <v>0</v>
      </c>
      <c r="AK250">
        <v>5</v>
      </c>
      <c r="AL250" t="s">
        <v>644</v>
      </c>
      <c r="AM250" t="s">
        <v>436</v>
      </c>
      <c r="AN250" t="s">
        <v>645</v>
      </c>
      <c r="AO250" t="s">
        <v>646</v>
      </c>
      <c r="AP250" t="s">
        <v>74</v>
      </c>
      <c r="AQ250" t="s">
        <v>74</v>
      </c>
      <c r="AR250" t="s">
        <v>647</v>
      </c>
      <c r="AS250" t="s">
        <v>648</v>
      </c>
      <c r="AT250" t="s">
        <v>2780</v>
      </c>
      <c r="AU250">
        <v>1996</v>
      </c>
      <c r="AV250">
        <v>30</v>
      </c>
      <c r="AW250">
        <v>7</v>
      </c>
      <c r="AX250" t="s">
        <v>74</v>
      </c>
      <c r="AY250" t="s">
        <v>74</v>
      </c>
      <c r="AZ250" t="s">
        <v>74</v>
      </c>
      <c r="BA250" t="s">
        <v>74</v>
      </c>
      <c r="BB250">
        <v>1069</v>
      </c>
      <c r="BC250">
        <v>1086</v>
      </c>
      <c r="BD250" t="s">
        <v>74</v>
      </c>
      <c r="BE250" t="s">
        <v>3272</v>
      </c>
      <c r="BF250" t="str">
        <f>HYPERLINK("http://dx.doi.org/10.1080/00222939600770571","http://dx.doi.org/10.1080/00222939600770571")</f>
        <v>http://dx.doi.org/10.1080/00222939600770571</v>
      </c>
      <c r="BG250" t="s">
        <v>74</v>
      </c>
      <c r="BH250" t="s">
        <v>74</v>
      </c>
      <c r="BI250">
        <v>18</v>
      </c>
      <c r="BJ250" t="s">
        <v>650</v>
      </c>
      <c r="BK250" t="s">
        <v>93</v>
      </c>
      <c r="BL250" t="s">
        <v>651</v>
      </c>
      <c r="BM250" t="s">
        <v>3264</v>
      </c>
      <c r="BN250" t="s">
        <v>74</v>
      </c>
      <c r="BO250" t="s">
        <v>74</v>
      </c>
      <c r="BP250" t="s">
        <v>74</v>
      </c>
      <c r="BQ250" t="s">
        <v>74</v>
      </c>
      <c r="BR250" t="s">
        <v>96</v>
      </c>
      <c r="BS250" t="s">
        <v>3273</v>
      </c>
      <c r="BT250" t="str">
        <f>HYPERLINK("https%3A%2F%2Fwww.webofscience.com%2Fwos%2Fwoscc%2Ffull-record%2FWOS:A1996UX34400007","View Full Record in Web of Science")</f>
        <v>View Full Record in Web of Science</v>
      </c>
    </row>
    <row r="251" spans="1:72" x14ac:dyDescent="0.15">
      <c r="A251" t="s">
        <v>72</v>
      </c>
      <c r="B251" t="s">
        <v>3274</v>
      </c>
      <c r="C251" t="s">
        <v>74</v>
      </c>
      <c r="D251" t="s">
        <v>74</v>
      </c>
      <c r="E251" t="s">
        <v>74</v>
      </c>
      <c r="F251" t="s">
        <v>3274</v>
      </c>
      <c r="G251" t="s">
        <v>74</v>
      </c>
      <c r="H251" t="s">
        <v>74</v>
      </c>
      <c r="I251" t="s">
        <v>3275</v>
      </c>
      <c r="J251" t="s">
        <v>1576</v>
      </c>
      <c r="K251" t="s">
        <v>74</v>
      </c>
      <c r="L251" t="s">
        <v>74</v>
      </c>
      <c r="M251" t="s">
        <v>77</v>
      </c>
      <c r="N251" t="s">
        <v>78</v>
      </c>
      <c r="O251" t="s">
        <v>74</v>
      </c>
      <c r="P251" t="s">
        <v>74</v>
      </c>
      <c r="Q251" t="s">
        <v>74</v>
      </c>
      <c r="R251" t="s">
        <v>74</v>
      </c>
      <c r="S251" t="s">
        <v>74</v>
      </c>
      <c r="T251" t="s">
        <v>74</v>
      </c>
      <c r="U251" t="s">
        <v>3276</v>
      </c>
      <c r="V251" t="s">
        <v>3277</v>
      </c>
      <c r="W251" t="s">
        <v>3278</v>
      </c>
      <c r="X251" t="s">
        <v>74</v>
      </c>
      <c r="Y251" t="s">
        <v>74</v>
      </c>
      <c r="Z251" t="s">
        <v>74</v>
      </c>
      <c r="AA251" t="s">
        <v>74</v>
      </c>
      <c r="AB251" t="s">
        <v>3279</v>
      </c>
      <c r="AC251" t="s">
        <v>74</v>
      </c>
      <c r="AD251" t="s">
        <v>74</v>
      </c>
      <c r="AE251" t="s">
        <v>74</v>
      </c>
      <c r="AF251" t="s">
        <v>74</v>
      </c>
      <c r="AG251">
        <v>36</v>
      </c>
      <c r="AH251">
        <v>11</v>
      </c>
      <c r="AI251">
        <v>11</v>
      </c>
      <c r="AJ251">
        <v>0</v>
      </c>
      <c r="AK251">
        <v>5</v>
      </c>
      <c r="AL251" t="s">
        <v>1532</v>
      </c>
      <c r="AM251" t="s">
        <v>85</v>
      </c>
      <c r="AN251" t="s">
        <v>1533</v>
      </c>
      <c r="AO251" t="s">
        <v>1581</v>
      </c>
      <c r="AP251" t="s">
        <v>74</v>
      </c>
      <c r="AQ251" t="s">
        <v>74</v>
      </c>
      <c r="AR251" t="s">
        <v>1583</v>
      </c>
      <c r="AS251" t="s">
        <v>1584</v>
      </c>
      <c r="AT251" t="s">
        <v>2780</v>
      </c>
      <c r="AU251">
        <v>1996</v>
      </c>
      <c r="AV251">
        <v>18</v>
      </c>
      <c r="AW251">
        <v>6</v>
      </c>
      <c r="AX251" t="s">
        <v>74</v>
      </c>
      <c r="AY251" t="s">
        <v>74</v>
      </c>
      <c r="AZ251" t="s">
        <v>74</v>
      </c>
      <c r="BA251" t="s">
        <v>74</v>
      </c>
      <c r="BB251">
        <v>895</v>
      </c>
      <c r="BC251">
        <v>906</v>
      </c>
      <c r="BD251" t="s">
        <v>74</v>
      </c>
      <c r="BE251" t="s">
        <v>3280</v>
      </c>
      <c r="BF251" t="str">
        <f>HYPERLINK("http://dx.doi.org/10.1093/plankt/18.6.895","http://dx.doi.org/10.1093/plankt/18.6.895")</f>
        <v>http://dx.doi.org/10.1093/plankt/18.6.895</v>
      </c>
      <c r="BG251" t="s">
        <v>74</v>
      </c>
      <c r="BH251" t="s">
        <v>74</v>
      </c>
      <c r="BI251">
        <v>12</v>
      </c>
      <c r="BJ251" t="s">
        <v>686</v>
      </c>
      <c r="BK251" t="s">
        <v>93</v>
      </c>
      <c r="BL251" t="s">
        <v>686</v>
      </c>
      <c r="BM251" t="s">
        <v>3281</v>
      </c>
      <c r="BN251" t="s">
        <v>74</v>
      </c>
      <c r="BO251" t="s">
        <v>1334</v>
      </c>
      <c r="BP251" t="s">
        <v>74</v>
      </c>
      <c r="BQ251" t="s">
        <v>74</v>
      </c>
      <c r="BR251" t="s">
        <v>96</v>
      </c>
      <c r="BS251" t="s">
        <v>3282</v>
      </c>
      <c r="BT251" t="str">
        <f>HYPERLINK("https%3A%2F%2Fwww.webofscience.com%2Fwos%2Fwoscc%2Ffull-record%2FWOS:A1996UU79900003","View Full Record in Web of Science")</f>
        <v>View Full Record in Web of Science</v>
      </c>
    </row>
    <row r="252" spans="1:72" x14ac:dyDescent="0.15">
      <c r="A252" t="s">
        <v>72</v>
      </c>
      <c r="B252" t="s">
        <v>3266</v>
      </c>
      <c r="C252" t="s">
        <v>74</v>
      </c>
      <c r="D252" t="s">
        <v>74</v>
      </c>
      <c r="E252" t="s">
        <v>74</v>
      </c>
      <c r="F252" t="s">
        <v>3266</v>
      </c>
      <c r="G252" t="s">
        <v>74</v>
      </c>
      <c r="H252" t="s">
        <v>74</v>
      </c>
      <c r="I252" t="s">
        <v>3283</v>
      </c>
      <c r="J252" t="s">
        <v>1631</v>
      </c>
      <c r="K252" t="s">
        <v>74</v>
      </c>
      <c r="L252" t="s">
        <v>74</v>
      </c>
      <c r="M252" t="s">
        <v>77</v>
      </c>
      <c r="N252" t="s">
        <v>78</v>
      </c>
      <c r="O252" t="s">
        <v>74</v>
      </c>
      <c r="P252" t="s">
        <v>74</v>
      </c>
      <c r="Q252" t="s">
        <v>74</v>
      </c>
      <c r="R252" t="s">
        <v>74</v>
      </c>
      <c r="S252" t="s">
        <v>74</v>
      </c>
      <c r="T252" t="s">
        <v>74</v>
      </c>
      <c r="U252" t="s">
        <v>3284</v>
      </c>
      <c r="V252" t="s">
        <v>3285</v>
      </c>
      <c r="W252" t="s">
        <v>81</v>
      </c>
      <c r="X252" t="s">
        <v>82</v>
      </c>
      <c r="Y252" t="s">
        <v>74</v>
      </c>
      <c r="Z252" t="s">
        <v>74</v>
      </c>
      <c r="AA252" t="s">
        <v>74</v>
      </c>
      <c r="AB252" t="s">
        <v>74</v>
      </c>
      <c r="AC252" t="s">
        <v>74</v>
      </c>
      <c r="AD252" t="s">
        <v>74</v>
      </c>
      <c r="AE252" t="s">
        <v>74</v>
      </c>
      <c r="AF252" t="s">
        <v>74</v>
      </c>
      <c r="AG252">
        <v>67</v>
      </c>
      <c r="AH252">
        <v>1</v>
      </c>
      <c r="AI252">
        <v>1</v>
      </c>
      <c r="AJ252">
        <v>0</v>
      </c>
      <c r="AK252">
        <v>7</v>
      </c>
      <c r="AL252" t="s">
        <v>1532</v>
      </c>
      <c r="AM252" t="s">
        <v>85</v>
      </c>
      <c r="AN252" t="s">
        <v>1533</v>
      </c>
      <c r="AO252" t="s">
        <v>1638</v>
      </c>
      <c r="AP252" t="s">
        <v>74</v>
      </c>
      <c r="AQ252" t="s">
        <v>74</v>
      </c>
      <c r="AR252" t="s">
        <v>1640</v>
      </c>
      <c r="AS252" t="s">
        <v>1641</v>
      </c>
      <c r="AT252" t="s">
        <v>2780</v>
      </c>
      <c r="AU252">
        <v>1996</v>
      </c>
      <c r="AV252">
        <v>239</v>
      </c>
      <c r="AW252" t="s">
        <v>74</v>
      </c>
      <c r="AX252">
        <v>2</v>
      </c>
      <c r="AY252" t="s">
        <v>74</v>
      </c>
      <c r="AZ252" t="s">
        <v>74</v>
      </c>
      <c r="BA252" t="s">
        <v>74</v>
      </c>
      <c r="BB252">
        <v>285</v>
      </c>
      <c r="BC252">
        <v>300</v>
      </c>
      <c r="BD252" t="s">
        <v>74</v>
      </c>
      <c r="BE252" t="s">
        <v>3286</v>
      </c>
      <c r="BF252" t="str">
        <f>HYPERLINK("http://dx.doi.org/10.1111/j.1469-7998.1996.tb05452.x","http://dx.doi.org/10.1111/j.1469-7998.1996.tb05452.x")</f>
        <v>http://dx.doi.org/10.1111/j.1469-7998.1996.tb05452.x</v>
      </c>
      <c r="BG252" t="s">
        <v>74</v>
      </c>
      <c r="BH252" t="s">
        <v>74</v>
      </c>
      <c r="BI252">
        <v>16</v>
      </c>
      <c r="BJ252" t="s">
        <v>176</v>
      </c>
      <c r="BK252" t="s">
        <v>93</v>
      </c>
      <c r="BL252" t="s">
        <v>176</v>
      </c>
      <c r="BM252" t="s">
        <v>3287</v>
      </c>
      <c r="BN252" t="s">
        <v>74</v>
      </c>
      <c r="BO252" t="s">
        <v>74</v>
      </c>
      <c r="BP252" t="s">
        <v>74</v>
      </c>
      <c r="BQ252" t="s">
        <v>74</v>
      </c>
      <c r="BR252" t="s">
        <v>96</v>
      </c>
      <c r="BS252" t="s">
        <v>3288</v>
      </c>
      <c r="BT252" t="str">
        <f>HYPERLINK("https%3A%2F%2Fwww.webofscience.com%2Fwos%2Fwoscc%2Ffull-record%2FWOS:A1996VB04300005","View Full Record in Web of Science")</f>
        <v>View Full Record in Web of Science</v>
      </c>
    </row>
    <row r="253" spans="1:72" x14ac:dyDescent="0.15">
      <c r="A253" t="s">
        <v>72</v>
      </c>
      <c r="B253" t="s">
        <v>3289</v>
      </c>
      <c r="C253" t="s">
        <v>74</v>
      </c>
      <c r="D253" t="s">
        <v>74</v>
      </c>
      <c r="E253" t="s">
        <v>74</v>
      </c>
      <c r="F253" t="s">
        <v>3289</v>
      </c>
      <c r="G253" t="s">
        <v>74</v>
      </c>
      <c r="H253" t="s">
        <v>74</v>
      </c>
      <c r="I253" t="s">
        <v>3290</v>
      </c>
      <c r="J253" t="s">
        <v>3291</v>
      </c>
      <c r="K253" t="s">
        <v>74</v>
      </c>
      <c r="L253" t="s">
        <v>74</v>
      </c>
      <c r="M253" t="s">
        <v>77</v>
      </c>
      <c r="N253" t="s">
        <v>78</v>
      </c>
      <c r="O253" t="s">
        <v>74</v>
      </c>
      <c r="P253" t="s">
        <v>74</v>
      </c>
      <c r="Q253" t="s">
        <v>74</v>
      </c>
      <c r="R253" t="s">
        <v>74</v>
      </c>
      <c r="S253" t="s">
        <v>74</v>
      </c>
      <c r="T253" t="s">
        <v>3292</v>
      </c>
      <c r="U253" t="s">
        <v>3293</v>
      </c>
      <c r="V253" t="s">
        <v>3294</v>
      </c>
      <c r="W253" t="s">
        <v>3295</v>
      </c>
      <c r="X253" t="s">
        <v>3296</v>
      </c>
      <c r="Y253" t="s">
        <v>3297</v>
      </c>
      <c r="Z253" t="s">
        <v>74</v>
      </c>
      <c r="AA253" t="s">
        <v>3298</v>
      </c>
      <c r="AB253" t="s">
        <v>3299</v>
      </c>
      <c r="AC253" t="s">
        <v>74</v>
      </c>
      <c r="AD253" t="s">
        <v>74</v>
      </c>
      <c r="AE253" t="s">
        <v>74</v>
      </c>
      <c r="AF253" t="s">
        <v>74</v>
      </c>
      <c r="AG253">
        <v>39</v>
      </c>
      <c r="AH253">
        <v>18</v>
      </c>
      <c r="AI253">
        <v>20</v>
      </c>
      <c r="AJ253">
        <v>0</v>
      </c>
      <c r="AK253">
        <v>11</v>
      </c>
      <c r="AL253" t="s">
        <v>3300</v>
      </c>
      <c r="AM253" t="s">
        <v>3301</v>
      </c>
      <c r="AN253" t="s">
        <v>3302</v>
      </c>
      <c r="AO253" t="s">
        <v>3303</v>
      </c>
      <c r="AP253" t="s">
        <v>74</v>
      </c>
      <c r="AQ253" t="s">
        <v>74</v>
      </c>
      <c r="AR253" t="s">
        <v>3291</v>
      </c>
      <c r="AS253" t="s">
        <v>3304</v>
      </c>
      <c r="AT253" t="s">
        <v>2780</v>
      </c>
      <c r="AU253">
        <v>1996</v>
      </c>
      <c r="AV253">
        <v>29</v>
      </c>
      <c r="AW253">
        <v>2</v>
      </c>
      <c r="AX253" t="s">
        <v>74</v>
      </c>
      <c r="AY253" t="s">
        <v>74</v>
      </c>
      <c r="AZ253" t="s">
        <v>74</v>
      </c>
      <c r="BA253" t="s">
        <v>74</v>
      </c>
      <c r="BB253">
        <v>203</v>
      </c>
      <c r="BC253">
        <v>212</v>
      </c>
      <c r="BD253" t="s">
        <v>74</v>
      </c>
      <c r="BE253" t="s">
        <v>3305</v>
      </c>
      <c r="BF253" t="str">
        <f>HYPERLINK("http://dx.doi.org/10.1111/j.1502-3931.1996.tb01877.x","http://dx.doi.org/10.1111/j.1502-3931.1996.tb01877.x")</f>
        <v>http://dx.doi.org/10.1111/j.1502-3931.1996.tb01877.x</v>
      </c>
      <c r="BG253" t="s">
        <v>74</v>
      </c>
      <c r="BH253" t="s">
        <v>74</v>
      </c>
      <c r="BI253">
        <v>10</v>
      </c>
      <c r="BJ253" t="s">
        <v>1669</v>
      </c>
      <c r="BK253" t="s">
        <v>93</v>
      </c>
      <c r="BL253" t="s">
        <v>1669</v>
      </c>
      <c r="BM253" t="s">
        <v>3306</v>
      </c>
      <c r="BN253" t="s">
        <v>74</v>
      </c>
      <c r="BO253" t="s">
        <v>74</v>
      </c>
      <c r="BP253" t="s">
        <v>74</v>
      </c>
      <c r="BQ253" t="s">
        <v>74</v>
      </c>
      <c r="BR253" t="s">
        <v>96</v>
      </c>
      <c r="BS253" t="s">
        <v>3307</v>
      </c>
      <c r="BT253" t="str">
        <f>HYPERLINK("https%3A%2F%2Fwww.webofscience.com%2Fwos%2Fwoscc%2Ffull-record%2FWOS:A1996WL44700008","View Full Record in Web of Science")</f>
        <v>View Full Record in Web of Science</v>
      </c>
    </row>
    <row r="254" spans="1:72" x14ac:dyDescent="0.15">
      <c r="A254" t="s">
        <v>72</v>
      </c>
      <c r="B254" t="s">
        <v>3308</v>
      </c>
      <c r="C254" t="s">
        <v>74</v>
      </c>
      <c r="D254" t="s">
        <v>74</v>
      </c>
      <c r="E254" t="s">
        <v>74</v>
      </c>
      <c r="F254" t="s">
        <v>3308</v>
      </c>
      <c r="G254" t="s">
        <v>74</v>
      </c>
      <c r="H254" t="s">
        <v>74</v>
      </c>
      <c r="I254" t="s">
        <v>3309</v>
      </c>
      <c r="J254" t="s">
        <v>770</v>
      </c>
      <c r="K254" t="s">
        <v>74</v>
      </c>
      <c r="L254" t="s">
        <v>74</v>
      </c>
      <c r="M254" t="s">
        <v>77</v>
      </c>
      <c r="N254" t="s">
        <v>78</v>
      </c>
      <c r="O254" t="s">
        <v>74</v>
      </c>
      <c r="P254" t="s">
        <v>74</v>
      </c>
      <c r="Q254" t="s">
        <v>74</v>
      </c>
      <c r="R254" t="s">
        <v>74</v>
      </c>
      <c r="S254" t="s">
        <v>74</v>
      </c>
      <c r="T254" t="s">
        <v>3310</v>
      </c>
      <c r="U254" t="s">
        <v>3311</v>
      </c>
      <c r="V254" t="s">
        <v>3312</v>
      </c>
      <c r="W254" t="s">
        <v>74</v>
      </c>
      <c r="X254" t="s">
        <v>74</v>
      </c>
      <c r="Y254" t="s">
        <v>3313</v>
      </c>
      <c r="Z254" t="s">
        <v>74</v>
      </c>
      <c r="AA254" t="s">
        <v>3314</v>
      </c>
      <c r="AB254" t="s">
        <v>3315</v>
      </c>
      <c r="AC254" t="s">
        <v>74</v>
      </c>
      <c r="AD254" t="s">
        <v>74</v>
      </c>
      <c r="AE254" t="s">
        <v>74</v>
      </c>
      <c r="AF254" t="s">
        <v>74</v>
      </c>
      <c r="AG254">
        <v>12</v>
      </c>
      <c r="AH254">
        <v>133</v>
      </c>
      <c r="AI254">
        <v>140</v>
      </c>
      <c r="AJ254">
        <v>0</v>
      </c>
      <c r="AK254">
        <v>18</v>
      </c>
      <c r="AL254" t="s">
        <v>775</v>
      </c>
      <c r="AM254" t="s">
        <v>776</v>
      </c>
      <c r="AN254" t="s">
        <v>777</v>
      </c>
      <c r="AO254" t="s">
        <v>778</v>
      </c>
      <c r="AP254" t="s">
        <v>74</v>
      </c>
      <c r="AQ254" t="s">
        <v>74</v>
      </c>
      <c r="AR254" t="s">
        <v>779</v>
      </c>
      <c r="AS254" t="s">
        <v>780</v>
      </c>
      <c r="AT254" t="s">
        <v>2780</v>
      </c>
      <c r="AU254">
        <v>1996</v>
      </c>
      <c r="AV254">
        <v>137</v>
      </c>
      <c r="AW254" t="s">
        <v>781</v>
      </c>
      <c r="AX254" t="s">
        <v>74</v>
      </c>
      <c r="AY254" t="s">
        <v>74</v>
      </c>
      <c r="AZ254" t="s">
        <v>74</v>
      </c>
      <c r="BA254" t="s">
        <v>74</v>
      </c>
      <c r="BB254">
        <v>311</v>
      </c>
      <c r="BC254">
        <v>316</v>
      </c>
      <c r="BD254" t="s">
        <v>74</v>
      </c>
      <c r="BE254" t="s">
        <v>3316</v>
      </c>
      <c r="BF254" t="str">
        <f>HYPERLINK("http://dx.doi.org/10.3354/meps137311","http://dx.doi.org/10.3354/meps137311")</f>
        <v>http://dx.doi.org/10.3354/meps137311</v>
      </c>
      <c r="BG254" t="s">
        <v>74</v>
      </c>
      <c r="BH254" t="s">
        <v>74</v>
      </c>
      <c r="BI254">
        <v>6</v>
      </c>
      <c r="BJ254" t="s">
        <v>783</v>
      </c>
      <c r="BK254" t="s">
        <v>93</v>
      </c>
      <c r="BL254" t="s">
        <v>784</v>
      </c>
      <c r="BM254" t="s">
        <v>3317</v>
      </c>
      <c r="BN254" t="s">
        <v>74</v>
      </c>
      <c r="BO254" t="s">
        <v>161</v>
      </c>
      <c r="BP254" t="s">
        <v>74</v>
      </c>
      <c r="BQ254" t="s">
        <v>74</v>
      </c>
      <c r="BR254" t="s">
        <v>96</v>
      </c>
      <c r="BS254" t="s">
        <v>3318</v>
      </c>
      <c r="BT254" t="str">
        <f>HYPERLINK("https%3A%2F%2Fwww.webofscience.com%2Fwos%2Fwoscc%2Ffull-record%2FWOS:A1996UY58800031","View Full Record in Web of Science")</f>
        <v>View Full Record in Web of Science</v>
      </c>
    </row>
    <row r="255" spans="1:72" x14ac:dyDescent="0.15">
      <c r="A255" t="s">
        <v>72</v>
      </c>
      <c r="B255" t="s">
        <v>3319</v>
      </c>
      <c r="C255" t="s">
        <v>74</v>
      </c>
      <c r="D255" t="s">
        <v>74</v>
      </c>
      <c r="E255" t="s">
        <v>74</v>
      </c>
      <c r="F255" t="s">
        <v>3319</v>
      </c>
      <c r="G255" t="s">
        <v>74</v>
      </c>
      <c r="H255" t="s">
        <v>74</v>
      </c>
      <c r="I255" t="s">
        <v>3320</v>
      </c>
      <c r="J255" t="s">
        <v>770</v>
      </c>
      <c r="K255" t="s">
        <v>74</v>
      </c>
      <c r="L255" t="s">
        <v>74</v>
      </c>
      <c r="M255" t="s">
        <v>77</v>
      </c>
      <c r="N255" t="s">
        <v>78</v>
      </c>
      <c r="O255" t="s">
        <v>74</v>
      </c>
      <c r="P255" t="s">
        <v>74</v>
      </c>
      <c r="Q255" t="s">
        <v>74</v>
      </c>
      <c r="R255" t="s">
        <v>74</v>
      </c>
      <c r="S255" t="s">
        <v>74</v>
      </c>
      <c r="T255" t="s">
        <v>3321</v>
      </c>
      <c r="U255" t="s">
        <v>3322</v>
      </c>
      <c r="V255" t="s">
        <v>3323</v>
      </c>
      <c r="W255" t="s">
        <v>74</v>
      </c>
      <c r="X255" t="s">
        <v>74</v>
      </c>
      <c r="Y255" t="s">
        <v>3324</v>
      </c>
      <c r="Z255" t="s">
        <v>74</v>
      </c>
      <c r="AA255" t="s">
        <v>3325</v>
      </c>
      <c r="AB255" t="s">
        <v>74</v>
      </c>
      <c r="AC255" t="s">
        <v>74</v>
      </c>
      <c r="AD255" t="s">
        <v>74</v>
      </c>
      <c r="AE255" t="s">
        <v>74</v>
      </c>
      <c r="AF255" t="s">
        <v>74</v>
      </c>
      <c r="AG255">
        <v>45</v>
      </c>
      <c r="AH255">
        <v>106</v>
      </c>
      <c r="AI255">
        <v>110</v>
      </c>
      <c r="AJ255">
        <v>0</v>
      </c>
      <c r="AK255">
        <v>23</v>
      </c>
      <c r="AL255" t="s">
        <v>775</v>
      </c>
      <c r="AM255" t="s">
        <v>776</v>
      </c>
      <c r="AN255" t="s">
        <v>777</v>
      </c>
      <c r="AO255" t="s">
        <v>778</v>
      </c>
      <c r="AP255" t="s">
        <v>74</v>
      </c>
      <c r="AQ255" t="s">
        <v>74</v>
      </c>
      <c r="AR255" t="s">
        <v>779</v>
      </c>
      <c r="AS255" t="s">
        <v>780</v>
      </c>
      <c r="AT255" t="s">
        <v>2780</v>
      </c>
      <c r="AU255">
        <v>1996</v>
      </c>
      <c r="AV255">
        <v>136</v>
      </c>
      <c r="AW255" t="s">
        <v>781</v>
      </c>
      <c r="AX255" t="s">
        <v>74</v>
      </c>
      <c r="AY255" t="s">
        <v>74</v>
      </c>
      <c r="AZ255" t="s">
        <v>74</v>
      </c>
      <c r="BA255" t="s">
        <v>74</v>
      </c>
      <c r="BB255">
        <v>37</v>
      </c>
      <c r="BC255">
        <v>50</v>
      </c>
      <c r="BD255" t="s">
        <v>74</v>
      </c>
      <c r="BE255" t="s">
        <v>3326</v>
      </c>
      <c r="BF255" t="str">
        <f>HYPERLINK("http://dx.doi.org/10.3354/meps136037","http://dx.doi.org/10.3354/meps136037")</f>
        <v>http://dx.doi.org/10.3354/meps136037</v>
      </c>
      <c r="BG255" t="s">
        <v>74</v>
      </c>
      <c r="BH255" t="s">
        <v>74</v>
      </c>
      <c r="BI255">
        <v>14</v>
      </c>
      <c r="BJ255" t="s">
        <v>783</v>
      </c>
      <c r="BK255" t="s">
        <v>93</v>
      </c>
      <c r="BL255" t="s">
        <v>784</v>
      </c>
      <c r="BM255" t="s">
        <v>3327</v>
      </c>
      <c r="BN255" t="s">
        <v>74</v>
      </c>
      <c r="BO255" t="s">
        <v>161</v>
      </c>
      <c r="BP255" t="s">
        <v>74</v>
      </c>
      <c r="BQ255" t="s">
        <v>74</v>
      </c>
      <c r="BR255" t="s">
        <v>96</v>
      </c>
      <c r="BS255" t="s">
        <v>3328</v>
      </c>
      <c r="BT255" t="str">
        <f>HYPERLINK("https%3A%2F%2Fwww.webofscience.com%2Fwos%2Fwoscc%2Ffull-record%2FWOS:A1996UU02600004","View Full Record in Web of Science")</f>
        <v>View Full Record in Web of Science</v>
      </c>
    </row>
    <row r="256" spans="1:72" x14ac:dyDescent="0.15">
      <c r="A256" t="s">
        <v>72</v>
      </c>
      <c r="B256" t="s">
        <v>3329</v>
      </c>
      <c r="C256" t="s">
        <v>74</v>
      </c>
      <c r="D256" t="s">
        <v>74</v>
      </c>
      <c r="E256" t="s">
        <v>74</v>
      </c>
      <c r="F256" t="s">
        <v>3329</v>
      </c>
      <c r="G256" t="s">
        <v>74</v>
      </c>
      <c r="H256" t="s">
        <v>74</v>
      </c>
      <c r="I256" t="s">
        <v>3330</v>
      </c>
      <c r="J256" t="s">
        <v>770</v>
      </c>
      <c r="K256" t="s">
        <v>74</v>
      </c>
      <c r="L256" t="s">
        <v>74</v>
      </c>
      <c r="M256" t="s">
        <v>77</v>
      </c>
      <c r="N256" t="s">
        <v>78</v>
      </c>
      <c r="O256" t="s">
        <v>74</v>
      </c>
      <c r="P256" t="s">
        <v>74</v>
      </c>
      <c r="Q256" t="s">
        <v>74</v>
      </c>
      <c r="R256" t="s">
        <v>74</v>
      </c>
      <c r="S256" t="s">
        <v>74</v>
      </c>
      <c r="T256" t="s">
        <v>3331</v>
      </c>
      <c r="U256" t="s">
        <v>3332</v>
      </c>
      <c r="V256" t="s">
        <v>3333</v>
      </c>
      <c r="W256" t="s">
        <v>3334</v>
      </c>
      <c r="X256" t="s">
        <v>3335</v>
      </c>
      <c r="Y256" t="s">
        <v>3336</v>
      </c>
      <c r="Z256" t="s">
        <v>74</v>
      </c>
      <c r="AA256" t="s">
        <v>74</v>
      </c>
      <c r="AB256" t="s">
        <v>3337</v>
      </c>
      <c r="AC256" t="s">
        <v>74</v>
      </c>
      <c r="AD256" t="s">
        <v>74</v>
      </c>
      <c r="AE256" t="s">
        <v>74</v>
      </c>
      <c r="AF256" t="s">
        <v>74</v>
      </c>
      <c r="AG256">
        <v>48</v>
      </c>
      <c r="AH256">
        <v>71</v>
      </c>
      <c r="AI256">
        <v>75</v>
      </c>
      <c r="AJ256">
        <v>1</v>
      </c>
      <c r="AK256">
        <v>13</v>
      </c>
      <c r="AL256" t="s">
        <v>775</v>
      </c>
      <c r="AM256" t="s">
        <v>776</v>
      </c>
      <c r="AN256" t="s">
        <v>777</v>
      </c>
      <c r="AO256" t="s">
        <v>778</v>
      </c>
      <c r="AP256" t="s">
        <v>74</v>
      </c>
      <c r="AQ256" t="s">
        <v>74</v>
      </c>
      <c r="AR256" t="s">
        <v>779</v>
      </c>
      <c r="AS256" t="s">
        <v>780</v>
      </c>
      <c r="AT256" t="s">
        <v>2780</v>
      </c>
      <c r="AU256">
        <v>1996</v>
      </c>
      <c r="AV256">
        <v>136</v>
      </c>
      <c r="AW256" t="s">
        <v>781</v>
      </c>
      <c r="AX256" t="s">
        <v>74</v>
      </c>
      <c r="AY256" t="s">
        <v>74</v>
      </c>
      <c r="AZ256" t="s">
        <v>74</v>
      </c>
      <c r="BA256" t="s">
        <v>74</v>
      </c>
      <c r="BB256">
        <v>51</v>
      </c>
      <c r="BC256">
        <v>58</v>
      </c>
      <c r="BD256" t="s">
        <v>74</v>
      </c>
      <c r="BE256" t="s">
        <v>3338</v>
      </c>
      <c r="BF256" t="str">
        <f>HYPERLINK("http://dx.doi.org/10.3354/meps136051","http://dx.doi.org/10.3354/meps136051")</f>
        <v>http://dx.doi.org/10.3354/meps136051</v>
      </c>
      <c r="BG256" t="s">
        <v>74</v>
      </c>
      <c r="BH256" t="s">
        <v>74</v>
      </c>
      <c r="BI256">
        <v>8</v>
      </c>
      <c r="BJ256" t="s">
        <v>783</v>
      </c>
      <c r="BK256" t="s">
        <v>93</v>
      </c>
      <c r="BL256" t="s">
        <v>784</v>
      </c>
      <c r="BM256" t="s">
        <v>3327</v>
      </c>
      <c r="BN256" t="s">
        <v>74</v>
      </c>
      <c r="BO256" t="s">
        <v>161</v>
      </c>
      <c r="BP256" t="s">
        <v>74</v>
      </c>
      <c r="BQ256" t="s">
        <v>74</v>
      </c>
      <c r="BR256" t="s">
        <v>96</v>
      </c>
      <c r="BS256" t="s">
        <v>3339</v>
      </c>
      <c r="BT256" t="str">
        <f>HYPERLINK("https%3A%2F%2Fwww.webofscience.com%2Fwos%2Fwoscc%2Ffull-record%2FWOS:A1996UU02600005","View Full Record in Web of Science")</f>
        <v>View Full Record in Web of Science</v>
      </c>
    </row>
    <row r="257" spans="1:72" x14ac:dyDescent="0.15">
      <c r="A257" t="s">
        <v>72</v>
      </c>
      <c r="B257" t="s">
        <v>3340</v>
      </c>
      <c r="C257" t="s">
        <v>74</v>
      </c>
      <c r="D257" t="s">
        <v>74</v>
      </c>
      <c r="E257" t="s">
        <v>74</v>
      </c>
      <c r="F257" t="s">
        <v>3340</v>
      </c>
      <c r="G257" t="s">
        <v>74</v>
      </c>
      <c r="H257" t="s">
        <v>74</v>
      </c>
      <c r="I257" t="s">
        <v>3341</v>
      </c>
      <c r="J257" t="s">
        <v>770</v>
      </c>
      <c r="K257" t="s">
        <v>74</v>
      </c>
      <c r="L257" t="s">
        <v>74</v>
      </c>
      <c r="M257" t="s">
        <v>77</v>
      </c>
      <c r="N257" t="s">
        <v>78</v>
      </c>
      <c r="O257" t="s">
        <v>74</v>
      </c>
      <c r="P257" t="s">
        <v>74</v>
      </c>
      <c r="Q257" t="s">
        <v>74</v>
      </c>
      <c r="R257" t="s">
        <v>74</v>
      </c>
      <c r="S257" t="s">
        <v>74</v>
      </c>
      <c r="T257" t="s">
        <v>3342</v>
      </c>
      <c r="U257" t="s">
        <v>3343</v>
      </c>
      <c r="V257" t="s">
        <v>3344</v>
      </c>
      <c r="W257" t="s">
        <v>960</v>
      </c>
      <c r="X257" t="s">
        <v>82</v>
      </c>
      <c r="Y257" t="s">
        <v>3345</v>
      </c>
      <c r="Z257" t="s">
        <v>74</v>
      </c>
      <c r="AA257" t="s">
        <v>74</v>
      </c>
      <c r="AB257" t="s">
        <v>74</v>
      </c>
      <c r="AC257" t="s">
        <v>74</v>
      </c>
      <c r="AD257" t="s">
        <v>74</v>
      </c>
      <c r="AE257" t="s">
        <v>74</v>
      </c>
      <c r="AF257" t="s">
        <v>74</v>
      </c>
      <c r="AG257">
        <v>28</v>
      </c>
      <c r="AH257">
        <v>30</v>
      </c>
      <c r="AI257">
        <v>31</v>
      </c>
      <c r="AJ257">
        <v>0</v>
      </c>
      <c r="AK257">
        <v>5</v>
      </c>
      <c r="AL257" t="s">
        <v>775</v>
      </c>
      <c r="AM257" t="s">
        <v>776</v>
      </c>
      <c r="AN257" t="s">
        <v>777</v>
      </c>
      <c r="AO257" t="s">
        <v>778</v>
      </c>
      <c r="AP257" t="s">
        <v>74</v>
      </c>
      <c r="AQ257" t="s">
        <v>74</v>
      </c>
      <c r="AR257" t="s">
        <v>779</v>
      </c>
      <c r="AS257" t="s">
        <v>780</v>
      </c>
      <c r="AT257" t="s">
        <v>2780</v>
      </c>
      <c r="AU257">
        <v>1996</v>
      </c>
      <c r="AV257">
        <v>136</v>
      </c>
      <c r="AW257" t="s">
        <v>781</v>
      </c>
      <c r="AX257" t="s">
        <v>74</v>
      </c>
      <c r="AY257" t="s">
        <v>74</v>
      </c>
      <c r="AZ257" t="s">
        <v>74</v>
      </c>
      <c r="BA257" t="s">
        <v>74</v>
      </c>
      <c r="BB257">
        <v>245</v>
      </c>
      <c r="BC257">
        <v>255</v>
      </c>
      <c r="BD257" t="s">
        <v>74</v>
      </c>
      <c r="BE257" t="s">
        <v>3346</v>
      </c>
      <c r="BF257" t="str">
        <f>HYPERLINK("http://dx.doi.org/10.3354/meps136245","http://dx.doi.org/10.3354/meps136245")</f>
        <v>http://dx.doi.org/10.3354/meps136245</v>
      </c>
      <c r="BG257" t="s">
        <v>74</v>
      </c>
      <c r="BH257" t="s">
        <v>74</v>
      </c>
      <c r="BI257">
        <v>11</v>
      </c>
      <c r="BJ257" t="s">
        <v>783</v>
      </c>
      <c r="BK257" t="s">
        <v>93</v>
      </c>
      <c r="BL257" t="s">
        <v>784</v>
      </c>
      <c r="BM257" t="s">
        <v>3327</v>
      </c>
      <c r="BN257" t="s">
        <v>74</v>
      </c>
      <c r="BO257" t="s">
        <v>161</v>
      </c>
      <c r="BP257" t="s">
        <v>74</v>
      </c>
      <c r="BQ257" t="s">
        <v>74</v>
      </c>
      <c r="BR257" t="s">
        <v>96</v>
      </c>
      <c r="BS257" t="s">
        <v>3347</v>
      </c>
      <c r="BT257" t="str">
        <f>HYPERLINK("https%3A%2F%2Fwww.webofscience.com%2Fwos%2Fwoscc%2Ffull-record%2FWOS:A1996UU02600022","View Full Record in Web of Science")</f>
        <v>View Full Record in Web of Science</v>
      </c>
    </row>
    <row r="258" spans="1:72" x14ac:dyDescent="0.15">
      <c r="A258" t="s">
        <v>72</v>
      </c>
      <c r="B258" t="s">
        <v>3348</v>
      </c>
      <c r="C258" t="s">
        <v>74</v>
      </c>
      <c r="D258" t="s">
        <v>74</v>
      </c>
      <c r="E258" t="s">
        <v>74</v>
      </c>
      <c r="F258" t="s">
        <v>3348</v>
      </c>
      <c r="G258" t="s">
        <v>74</v>
      </c>
      <c r="H258" t="s">
        <v>74</v>
      </c>
      <c r="I258" t="s">
        <v>3349</v>
      </c>
      <c r="J258" t="s">
        <v>3350</v>
      </c>
      <c r="K258" t="s">
        <v>74</v>
      </c>
      <c r="L258" t="s">
        <v>74</v>
      </c>
      <c r="M258" t="s">
        <v>77</v>
      </c>
      <c r="N258" t="s">
        <v>472</v>
      </c>
      <c r="O258" t="s">
        <v>3351</v>
      </c>
      <c r="P258" t="s">
        <v>3352</v>
      </c>
      <c r="Q258" t="s">
        <v>3353</v>
      </c>
      <c r="R258" t="s">
        <v>74</v>
      </c>
      <c r="S258" t="s">
        <v>74</v>
      </c>
      <c r="T258" t="s">
        <v>3354</v>
      </c>
      <c r="U258" t="s">
        <v>3355</v>
      </c>
      <c r="V258" t="s">
        <v>3356</v>
      </c>
      <c r="W258" t="s">
        <v>3357</v>
      </c>
      <c r="X258" t="s">
        <v>74</v>
      </c>
      <c r="Y258" t="s">
        <v>3358</v>
      </c>
      <c r="Z258" t="s">
        <v>74</v>
      </c>
      <c r="AA258" t="s">
        <v>74</v>
      </c>
      <c r="AB258" t="s">
        <v>74</v>
      </c>
      <c r="AC258" t="s">
        <v>74</v>
      </c>
      <c r="AD258" t="s">
        <v>74</v>
      </c>
      <c r="AE258" t="s">
        <v>74</v>
      </c>
      <c r="AF258" t="s">
        <v>74</v>
      </c>
      <c r="AG258">
        <v>63</v>
      </c>
      <c r="AH258">
        <v>30</v>
      </c>
      <c r="AI258">
        <v>37</v>
      </c>
      <c r="AJ258">
        <v>1</v>
      </c>
      <c r="AK258">
        <v>16</v>
      </c>
      <c r="AL258" t="s">
        <v>116</v>
      </c>
      <c r="AM258" t="s">
        <v>117</v>
      </c>
      <c r="AN258" t="s">
        <v>118</v>
      </c>
      <c r="AO258" t="s">
        <v>3359</v>
      </c>
      <c r="AP258" t="s">
        <v>3360</v>
      </c>
      <c r="AQ258" t="s">
        <v>74</v>
      </c>
      <c r="AR258" t="s">
        <v>3361</v>
      </c>
      <c r="AS258" t="s">
        <v>3362</v>
      </c>
      <c r="AT258" t="s">
        <v>2780</v>
      </c>
      <c r="AU258">
        <v>1996</v>
      </c>
      <c r="AV258">
        <v>18</v>
      </c>
      <c r="AW258" t="s">
        <v>3363</v>
      </c>
      <c r="AX258" t="s">
        <v>74</v>
      </c>
      <c r="AY258" t="s">
        <v>74</v>
      </c>
      <c r="AZ258" t="s">
        <v>74</v>
      </c>
      <c r="BA258" t="s">
        <v>74</v>
      </c>
      <c r="BB258">
        <v>123</v>
      </c>
      <c r="BC258">
        <v>134</v>
      </c>
      <c r="BD258" t="s">
        <v>74</v>
      </c>
      <c r="BE258" t="s">
        <v>3364</v>
      </c>
      <c r="BF258" t="str">
        <f>HYPERLINK("http://dx.doi.org/10.1007/BF00286073","http://dx.doi.org/10.1007/BF00286073")</f>
        <v>http://dx.doi.org/10.1007/BF00286073</v>
      </c>
      <c r="BG258" t="s">
        <v>74</v>
      </c>
      <c r="BH258" t="s">
        <v>74</v>
      </c>
      <c r="BI258">
        <v>12</v>
      </c>
      <c r="BJ258" t="s">
        <v>3365</v>
      </c>
      <c r="BK258" t="s">
        <v>1874</v>
      </c>
      <c r="BL258" t="s">
        <v>3365</v>
      </c>
      <c r="BM258" t="s">
        <v>3366</v>
      </c>
      <c r="BN258" t="s">
        <v>74</v>
      </c>
      <c r="BO258" t="s">
        <v>74</v>
      </c>
      <c r="BP258" t="s">
        <v>74</v>
      </c>
      <c r="BQ258" t="s">
        <v>74</v>
      </c>
      <c r="BR258" t="s">
        <v>96</v>
      </c>
      <c r="BS258" t="s">
        <v>3367</v>
      </c>
      <c r="BT258" t="str">
        <f>HYPERLINK("https%3A%2F%2Fwww.webofscience.com%2Fwos%2Fwoscc%2Ffull-record%2FWOS:A1996UZ92300003","View Full Record in Web of Science")</f>
        <v>View Full Record in Web of Science</v>
      </c>
    </row>
    <row r="259" spans="1:72" x14ac:dyDescent="0.15">
      <c r="A259" t="s">
        <v>72</v>
      </c>
      <c r="B259" t="s">
        <v>3368</v>
      </c>
      <c r="C259" t="s">
        <v>74</v>
      </c>
      <c r="D259" t="s">
        <v>74</v>
      </c>
      <c r="E259" t="s">
        <v>74</v>
      </c>
      <c r="F259" t="s">
        <v>3368</v>
      </c>
      <c r="G259" t="s">
        <v>74</v>
      </c>
      <c r="H259" t="s">
        <v>74</v>
      </c>
      <c r="I259" t="s">
        <v>3369</v>
      </c>
      <c r="J259" t="s">
        <v>3370</v>
      </c>
      <c r="K259" t="s">
        <v>74</v>
      </c>
      <c r="L259" t="s">
        <v>74</v>
      </c>
      <c r="M259" t="s">
        <v>77</v>
      </c>
      <c r="N259" t="s">
        <v>472</v>
      </c>
      <c r="O259" t="s">
        <v>3351</v>
      </c>
      <c r="P259" t="s">
        <v>3352</v>
      </c>
      <c r="Q259" t="s">
        <v>3353</v>
      </c>
      <c r="R259" t="s">
        <v>74</v>
      </c>
      <c r="S259" t="s">
        <v>74</v>
      </c>
      <c r="T259" t="s">
        <v>3371</v>
      </c>
      <c r="U259" t="s">
        <v>3372</v>
      </c>
      <c r="V259" t="s">
        <v>3373</v>
      </c>
      <c r="W259" t="s">
        <v>3374</v>
      </c>
      <c r="X259" t="s">
        <v>74</v>
      </c>
      <c r="Y259" t="s">
        <v>3375</v>
      </c>
      <c r="Z259" t="s">
        <v>74</v>
      </c>
      <c r="AA259" t="s">
        <v>3376</v>
      </c>
      <c r="AB259" t="s">
        <v>3377</v>
      </c>
      <c r="AC259" t="s">
        <v>74</v>
      </c>
      <c r="AD259" t="s">
        <v>74</v>
      </c>
      <c r="AE259" t="s">
        <v>74</v>
      </c>
      <c r="AF259" t="s">
        <v>74</v>
      </c>
      <c r="AG259">
        <v>24</v>
      </c>
      <c r="AH259">
        <v>19</v>
      </c>
      <c r="AI259">
        <v>19</v>
      </c>
      <c r="AJ259">
        <v>0</v>
      </c>
      <c r="AK259">
        <v>5</v>
      </c>
      <c r="AL259" t="s">
        <v>1342</v>
      </c>
      <c r="AM259" t="s">
        <v>117</v>
      </c>
      <c r="AN259" t="s">
        <v>1343</v>
      </c>
      <c r="AO259" t="s">
        <v>3359</v>
      </c>
      <c r="AP259" t="s">
        <v>74</v>
      </c>
      <c r="AQ259" t="s">
        <v>74</v>
      </c>
      <c r="AR259" t="s">
        <v>3361</v>
      </c>
      <c r="AS259" t="s">
        <v>3362</v>
      </c>
      <c r="AT259" t="s">
        <v>2780</v>
      </c>
      <c r="AU259">
        <v>1996</v>
      </c>
      <c r="AV259">
        <v>18</v>
      </c>
      <c r="AW259" t="s">
        <v>3363</v>
      </c>
      <c r="AX259" t="s">
        <v>74</v>
      </c>
      <c r="AY259" t="s">
        <v>74</v>
      </c>
      <c r="AZ259" t="s">
        <v>74</v>
      </c>
      <c r="BA259" t="s">
        <v>74</v>
      </c>
      <c r="BB259">
        <v>275</v>
      </c>
      <c r="BC259">
        <v>287</v>
      </c>
      <c r="BD259" t="s">
        <v>74</v>
      </c>
      <c r="BE259" t="s">
        <v>3378</v>
      </c>
      <c r="BF259" t="str">
        <f>HYPERLINK("http://dx.doi.org/10.1007/BF00286081","http://dx.doi.org/10.1007/BF00286081")</f>
        <v>http://dx.doi.org/10.1007/BF00286081</v>
      </c>
      <c r="BG259" t="s">
        <v>74</v>
      </c>
      <c r="BH259" t="s">
        <v>74</v>
      </c>
      <c r="BI259">
        <v>13</v>
      </c>
      <c r="BJ259" t="s">
        <v>3365</v>
      </c>
      <c r="BK259" t="s">
        <v>492</v>
      </c>
      <c r="BL259" t="s">
        <v>3365</v>
      </c>
      <c r="BM259" t="s">
        <v>3366</v>
      </c>
      <c r="BN259" t="s">
        <v>74</v>
      </c>
      <c r="BO259" t="s">
        <v>74</v>
      </c>
      <c r="BP259" t="s">
        <v>74</v>
      </c>
      <c r="BQ259" t="s">
        <v>74</v>
      </c>
      <c r="BR259" t="s">
        <v>96</v>
      </c>
      <c r="BS259" t="s">
        <v>3379</v>
      </c>
      <c r="BT259" t="str">
        <f>HYPERLINK("https%3A%2F%2Fwww.webofscience.com%2Fwos%2Fwoscc%2Ffull-record%2FWOS:A1996UZ92300011","View Full Record in Web of Science")</f>
        <v>View Full Record in Web of Science</v>
      </c>
    </row>
    <row r="260" spans="1:72" x14ac:dyDescent="0.15">
      <c r="A260" t="s">
        <v>72</v>
      </c>
      <c r="B260" t="s">
        <v>3380</v>
      </c>
      <c r="C260" t="s">
        <v>74</v>
      </c>
      <c r="D260" t="s">
        <v>74</v>
      </c>
      <c r="E260" t="s">
        <v>74</v>
      </c>
      <c r="F260" t="s">
        <v>3380</v>
      </c>
      <c r="G260" t="s">
        <v>74</v>
      </c>
      <c r="H260" t="s">
        <v>74</v>
      </c>
      <c r="I260" t="s">
        <v>3381</v>
      </c>
      <c r="J260" t="s">
        <v>3370</v>
      </c>
      <c r="K260" t="s">
        <v>74</v>
      </c>
      <c r="L260" t="s">
        <v>74</v>
      </c>
      <c r="M260" t="s">
        <v>77</v>
      </c>
      <c r="N260" t="s">
        <v>472</v>
      </c>
      <c r="O260" t="s">
        <v>3351</v>
      </c>
      <c r="P260" t="s">
        <v>3352</v>
      </c>
      <c r="Q260" t="s">
        <v>3353</v>
      </c>
      <c r="R260" t="s">
        <v>74</v>
      </c>
      <c r="S260" t="s">
        <v>74</v>
      </c>
      <c r="T260" t="s">
        <v>3382</v>
      </c>
      <c r="U260" t="s">
        <v>3383</v>
      </c>
      <c r="V260" t="s">
        <v>3384</v>
      </c>
      <c r="W260" t="s">
        <v>3385</v>
      </c>
      <c r="X260" t="s">
        <v>3386</v>
      </c>
      <c r="Y260" t="s">
        <v>3387</v>
      </c>
      <c r="Z260" t="s">
        <v>74</v>
      </c>
      <c r="AA260" t="s">
        <v>3388</v>
      </c>
      <c r="AB260" t="s">
        <v>3389</v>
      </c>
      <c r="AC260" t="s">
        <v>74</v>
      </c>
      <c r="AD260" t="s">
        <v>74</v>
      </c>
      <c r="AE260" t="s">
        <v>74</v>
      </c>
      <c r="AF260" t="s">
        <v>74</v>
      </c>
      <c r="AG260">
        <v>34</v>
      </c>
      <c r="AH260">
        <v>102</v>
      </c>
      <c r="AI260">
        <v>106</v>
      </c>
      <c r="AJ260">
        <v>1</v>
      </c>
      <c r="AK260">
        <v>17</v>
      </c>
      <c r="AL260" t="s">
        <v>1342</v>
      </c>
      <c r="AM260" t="s">
        <v>117</v>
      </c>
      <c r="AN260" t="s">
        <v>1343</v>
      </c>
      <c r="AO260" t="s">
        <v>3359</v>
      </c>
      <c r="AP260" t="s">
        <v>74</v>
      </c>
      <c r="AQ260" t="s">
        <v>74</v>
      </c>
      <c r="AR260" t="s">
        <v>3361</v>
      </c>
      <c r="AS260" t="s">
        <v>3362</v>
      </c>
      <c r="AT260" t="s">
        <v>2780</v>
      </c>
      <c r="AU260">
        <v>1996</v>
      </c>
      <c r="AV260">
        <v>18</v>
      </c>
      <c r="AW260" t="s">
        <v>3363</v>
      </c>
      <c r="AX260" t="s">
        <v>74</v>
      </c>
      <c r="AY260" t="s">
        <v>74</v>
      </c>
      <c r="AZ260" t="s">
        <v>74</v>
      </c>
      <c r="BA260" t="s">
        <v>74</v>
      </c>
      <c r="BB260">
        <v>429</v>
      </c>
      <c r="BC260">
        <v>448</v>
      </c>
      <c r="BD260" t="s">
        <v>74</v>
      </c>
      <c r="BE260" t="s">
        <v>3390</v>
      </c>
      <c r="BF260" t="str">
        <f>HYPERLINK("http://dx.doi.org/10.1007/BF00286088","http://dx.doi.org/10.1007/BF00286088")</f>
        <v>http://dx.doi.org/10.1007/BF00286088</v>
      </c>
      <c r="BG260" t="s">
        <v>74</v>
      </c>
      <c r="BH260" t="s">
        <v>74</v>
      </c>
      <c r="BI260">
        <v>20</v>
      </c>
      <c r="BJ260" t="s">
        <v>3365</v>
      </c>
      <c r="BK260" t="s">
        <v>492</v>
      </c>
      <c r="BL260" t="s">
        <v>3365</v>
      </c>
      <c r="BM260" t="s">
        <v>3366</v>
      </c>
      <c r="BN260" t="s">
        <v>74</v>
      </c>
      <c r="BO260" t="s">
        <v>74</v>
      </c>
      <c r="BP260" t="s">
        <v>74</v>
      </c>
      <c r="BQ260" t="s">
        <v>74</v>
      </c>
      <c r="BR260" t="s">
        <v>96</v>
      </c>
      <c r="BS260" t="s">
        <v>3391</v>
      </c>
      <c r="BT260" t="str">
        <f>HYPERLINK("https%3A%2F%2Fwww.webofscience.com%2Fwos%2Fwoscc%2Ffull-record%2FWOS:A1996UZ92300018","View Full Record in Web of Science")</f>
        <v>View Full Record in Web of Science</v>
      </c>
    </row>
    <row r="261" spans="1:72" x14ac:dyDescent="0.15">
      <c r="A261" t="s">
        <v>72</v>
      </c>
      <c r="B261" t="s">
        <v>3392</v>
      </c>
      <c r="C261" t="s">
        <v>74</v>
      </c>
      <c r="D261" t="s">
        <v>74</v>
      </c>
      <c r="E261" t="s">
        <v>74</v>
      </c>
      <c r="F261" t="s">
        <v>3392</v>
      </c>
      <c r="G261" t="s">
        <v>74</v>
      </c>
      <c r="H261" t="s">
        <v>74</v>
      </c>
      <c r="I261" t="s">
        <v>3393</v>
      </c>
      <c r="J261" t="s">
        <v>3394</v>
      </c>
      <c r="K261" t="s">
        <v>74</v>
      </c>
      <c r="L261" t="s">
        <v>74</v>
      </c>
      <c r="M261" t="s">
        <v>77</v>
      </c>
      <c r="N261" t="s">
        <v>78</v>
      </c>
      <c r="O261" t="s">
        <v>74</v>
      </c>
      <c r="P261" t="s">
        <v>74</v>
      </c>
      <c r="Q261" t="s">
        <v>74</v>
      </c>
      <c r="R261" t="s">
        <v>74</v>
      </c>
      <c r="S261" t="s">
        <v>74</v>
      </c>
      <c r="T261" t="s">
        <v>3395</v>
      </c>
      <c r="U261" t="s">
        <v>3396</v>
      </c>
      <c r="V261" t="s">
        <v>3397</v>
      </c>
      <c r="W261" t="s">
        <v>74</v>
      </c>
      <c r="X261" t="s">
        <v>74</v>
      </c>
      <c r="Y261" t="s">
        <v>3398</v>
      </c>
      <c r="Z261" t="s">
        <v>74</v>
      </c>
      <c r="AA261" t="s">
        <v>74</v>
      </c>
      <c r="AB261" t="s">
        <v>74</v>
      </c>
      <c r="AC261" t="s">
        <v>74</v>
      </c>
      <c r="AD261" t="s">
        <v>74</v>
      </c>
      <c r="AE261" t="s">
        <v>74</v>
      </c>
      <c r="AF261" t="s">
        <v>74</v>
      </c>
      <c r="AG261">
        <v>35</v>
      </c>
      <c r="AH261">
        <v>19</v>
      </c>
      <c r="AI261">
        <v>20</v>
      </c>
      <c r="AJ261">
        <v>1</v>
      </c>
      <c r="AK261">
        <v>17</v>
      </c>
      <c r="AL261" t="s">
        <v>358</v>
      </c>
      <c r="AM261" t="s">
        <v>186</v>
      </c>
      <c r="AN261" t="s">
        <v>359</v>
      </c>
      <c r="AO261" t="s">
        <v>3399</v>
      </c>
      <c r="AP261" t="s">
        <v>74</v>
      </c>
      <c r="AQ261" t="s">
        <v>74</v>
      </c>
      <c r="AR261" t="s">
        <v>3400</v>
      </c>
      <c r="AS261" t="s">
        <v>3401</v>
      </c>
      <c r="AT261" t="s">
        <v>2780</v>
      </c>
      <c r="AU261">
        <v>1996</v>
      </c>
      <c r="AV261">
        <v>133</v>
      </c>
      <c r="AW261">
        <v>2</v>
      </c>
      <c r="AX261" t="s">
        <v>74</v>
      </c>
      <c r="AY261" t="s">
        <v>74</v>
      </c>
      <c r="AZ261" t="s">
        <v>74</v>
      </c>
      <c r="BA261" t="s">
        <v>74</v>
      </c>
      <c r="BB261">
        <v>363</v>
      </c>
      <c r="BC261">
        <v>373</v>
      </c>
      <c r="BD261" t="s">
        <v>74</v>
      </c>
      <c r="BE261" t="s">
        <v>3402</v>
      </c>
      <c r="BF261" t="str">
        <f>HYPERLINK("http://dx.doi.org/10.1111/j.1469-8137.1996.tb01903.x","http://dx.doi.org/10.1111/j.1469-8137.1996.tb01903.x")</f>
        <v>http://dx.doi.org/10.1111/j.1469-8137.1996.tb01903.x</v>
      </c>
      <c r="BG261" t="s">
        <v>74</v>
      </c>
      <c r="BH261" t="s">
        <v>74</v>
      </c>
      <c r="BI261">
        <v>11</v>
      </c>
      <c r="BJ261" t="s">
        <v>859</v>
      </c>
      <c r="BK261" t="s">
        <v>93</v>
      </c>
      <c r="BL261" t="s">
        <v>859</v>
      </c>
      <c r="BM261" t="s">
        <v>3403</v>
      </c>
      <c r="BN261">
        <v>29681076</v>
      </c>
      <c r="BO261" t="s">
        <v>74</v>
      </c>
      <c r="BP261" t="s">
        <v>74</v>
      </c>
      <c r="BQ261" t="s">
        <v>74</v>
      </c>
      <c r="BR261" t="s">
        <v>96</v>
      </c>
      <c r="BS261" t="s">
        <v>3404</v>
      </c>
      <c r="BT261" t="str">
        <f>HYPERLINK("https%3A%2F%2Fwww.webofscience.com%2Fwos%2Fwoscc%2Ffull-record%2FWOS:A1996UX39000018","View Full Record in Web of Science")</f>
        <v>View Full Record in Web of Science</v>
      </c>
    </row>
    <row r="262" spans="1:72" x14ac:dyDescent="0.15">
      <c r="A262" t="s">
        <v>72</v>
      </c>
      <c r="B262" t="s">
        <v>3405</v>
      </c>
      <c r="C262" t="s">
        <v>74</v>
      </c>
      <c r="D262" t="s">
        <v>74</v>
      </c>
      <c r="E262" t="s">
        <v>74</v>
      </c>
      <c r="F262" t="s">
        <v>3405</v>
      </c>
      <c r="G262" t="s">
        <v>74</v>
      </c>
      <c r="H262" t="s">
        <v>74</v>
      </c>
      <c r="I262" t="s">
        <v>3406</v>
      </c>
      <c r="J262" t="s">
        <v>1717</v>
      </c>
      <c r="K262" t="s">
        <v>74</v>
      </c>
      <c r="L262" t="s">
        <v>74</v>
      </c>
      <c r="M262" t="s">
        <v>77</v>
      </c>
      <c r="N262" t="s">
        <v>371</v>
      </c>
      <c r="O262" t="s">
        <v>74</v>
      </c>
      <c r="P262" t="s">
        <v>74</v>
      </c>
      <c r="Q262" t="s">
        <v>74</v>
      </c>
      <c r="R262" t="s">
        <v>74</v>
      </c>
      <c r="S262" t="s">
        <v>74</v>
      </c>
      <c r="T262" t="s">
        <v>74</v>
      </c>
      <c r="U262" t="s">
        <v>3407</v>
      </c>
      <c r="V262" t="s">
        <v>3408</v>
      </c>
      <c r="W262" t="s">
        <v>3409</v>
      </c>
      <c r="X262" t="s">
        <v>3410</v>
      </c>
      <c r="Y262" t="s">
        <v>3411</v>
      </c>
      <c r="Z262" t="s">
        <v>74</v>
      </c>
      <c r="AA262" t="s">
        <v>3412</v>
      </c>
      <c r="AB262" t="s">
        <v>3413</v>
      </c>
      <c r="AC262" t="s">
        <v>74</v>
      </c>
      <c r="AD262" t="s">
        <v>74</v>
      </c>
      <c r="AE262" t="s">
        <v>74</v>
      </c>
      <c r="AF262" t="s">
        <v>74</v>
      </c>
      <c r="AG262">
        <v>109</v>
      </c>
      <c r="AH262">
        <v>328</v>
      </c>
      <c r="AI262">
        <v>389</v>
      </c>
      <c r="AJ262">
        <v>4</v>
      </c>
      <c r="AK262">
        <v>70</v>
      </c>
      <c r="AL262" t="s">
        <v>946</v>
      </c>
      <c r="AM262" t="s">
        <v>312</v>
      </c>
      <c r="AN262" t="s">
        <v>1017</v>
      </c>
      <c r="AO262" t="s">
        <v>1723</v>
      </c>
      <c r="AP262" t="s">
        <v>74</v>
      </c>
      <c r="AQ262" t="s">
        <v>74</v>
      </c>
      <c r="AR262" t="s">
        <v>1717</v>
      </c>
      <c r="AS262" t="s">
        <v>1725</v>
      </c>
      <c r="AT262" t="s">
        <v>2780</v>
      </c>
      <c r="AU262">
        <v>1996</v>
      </c>
      <c r="AV262">
        <v>11</v>
      </c>
      <c r="AW262">
        <v>3</v>
      </c>
      <c r="AX262" t="s">
        <v>74</v>
      </c>
      <c r="AY262" t="s">
        <v>74</v>
      </c>
      <c r="AZ262" t="s">
        <v>74</v>
      </c>
      <c r="BA262" t="s">
        <v>74</v>
      </c>
      <c r="BB262">
        <v>251</v>
      </c>
      <c r="BC262">
        <v>266</v>
      </c>
      <c r="BD262" t="s">
        <v>74</v>
      </c>
      <c r="BE262" t="s">
        <v>3414</v>
      </c>
      <c r="BF262" t="str">
        <f>HYPERLINK("http://dx.doi.org/10.1029/96PA00571","http://dx.doi.org/10.1029/96PA00571")</f>
        <v>http://dx.doi.org/10.1029/96PA00571</v>
      </c>
      <c r="BG262" t="s">
        <v>74</v>
      </c>
      <c r="BH262" t="s">
        <v>74</v>
      </c>
      <c r="BI262">
        <v>16</v>
      </c>
      <c r="BJ262" t="s">
        <v>1727</v>
      </c>
      <c r="BK262" t="s">
        <v>93</v>
      </c>
      <c r="BL262" t="s">
        <v>1728</v>
      </c>
      <c r="BM262" t="s">
        <v>3415</v>
      </c>
      <c r="BN262" t="s">
        <v>74</v>
      </c>
      <c r="BO262" t="s">
        <v>74</v>
      </c>
      <c r="BP262" t="s">
        <v>74</v>
      </c>
      <c r="BQ262" t="s">
        <v>74</v>
      </c>
      <c r="BR262" t="s">
        <v>96</v>
      </c>
      <c r="BS262" t="s">
        <v>3416</v>
      </c>
      <c r="BT262" t="str">
        <f>HYPERLINK("https%3A%2F%2Fwww.webofscience.com%2Fwos%2Fwoscc%2Ffull-record%2FWOS:A1996VM32800002","View Full Record in Web of Science")</f>
        <v>View Full Record in Web of Science</v>
      </c>
    </row>
    <row r="263" spans="1:72" x14ac:dyDescent="0.15">
      <c r="A263" t="s">
        <v>72</v>
      </c>
      <c r="B263" t="s">
        <v>3417</v>
      </c>
      <c r="C263" t="s">
        <v>74</v>
      </c>
      <c r="D263" t="s">
        <v>74</v>
      </c>
      <c r="E263" t="s">
        <v>74</v>
      </c>
      <c r="F263" t="s">
        <v>3417</v>
      </c>
      <c r="G263" t="s">
        <v>74</v>
      </c>
      <c r="H263" t="s">
        <v>74</v>
      </c>
      <c r="I263" t="s">
        <v>3418</v>
      </c>
      <c r="J263" t="s">
        <v>3419</v>
      </c>
      <c r="K263" t="s">
        <v>74</v>
      </c>
      <c r="L263" t="s">
        <v>74</v>
      </c>
      <c r="M263" t="s">
        <v>77</v>
      </c>
      <c r="N263" t="s">
        <v>78</v>
      </c>
      <c r="O263" t="s">
        <v>74</v>
      </c>
      <c r="P263" t="s">
        <v>74</v>
      </c>
      <c r="Q263" t="s">
        <v>74</v>
      </c>
      <c r="R263" t="s">
        <v>74</v>
      </c>
      <c r="S263" t="s">
        <v>74</v>
      </c>
      <c r="T263" t="s">
        <v>74</v>
      </c>
      <c r="U263" t="s">
        <v>3420</v>
      </c>
      <c r="V263" t="s">
        <v>3421</v>
      </c>
      <c r="W263" t="s">
        <v>3422</v>
      </c>
      <c r="X263" t="s">
        <v>1093</v>
      </c>
      <c r="Y263" t="s">
        <v>3423</v>
      </c>
      <c r="Z263" t="s">
        <v>74</v>
      </c>
      <c r="AA263" t="s">
        <v>74</v>
      </c>
      <c r="AB263" t="s">
        <v>74</v>
      </c>
      <c r="AC263" t="s">
        <v>74</v>
      </c>
      <c r="AD263" t="s">
        <v>74</v>
      </c>
      <c r="AE263" t="s">
        <v>74</v>
      </c>
      <c r="AF263" t="s">
        <v>74</v>
      </c>
      <c r="AG263">
        <v>26</v>
      </c>
      <c r="AH263">
        <v>10</v>
      </c>
      <c r="AI263">
        <v>12</v>
      </c>
      <c r="AJ263">
        <v>0</v>
      </c>
      <c r="AK263">
        <v>7</v>
      </c>
      <c r="AL263" t="s">
        <v>3424</v>
      </c>
      <c r="AM263" t="s">
        <v>3425</v>
      </c>
      <c r="AN263" t="s">
        <v>3426</v>
      </c>
      <c r="AO263" t="s">
        <v>3427</v>
      </c>
      <c r="AP263" t="s">
        <v>3428</v>
      </c>
      <c r="AQ263" t="s">
        <v>74</v>
      </c>
      <c r="AR263" t="s">
        <v>3429</v>
      </c>
      <c r="AS263" t="s">
        <v>3430</v>
      </c>
      <c r="AT263" t="s">
        <v>2780</v>
      </c>
      <c r="AU263">
        <v>1996</v>
      </c>
      <c r="AV263">
        <v>15</v>
      </c>
      <c r="AW263">
        <v>1</v>
      </c>
      <c r="AX263" t="s">
        <v>74</v>
      </c>
      <c r="AY263" t="s">
        <v>74</v>
      </c>
      <c r="AZ263" t="s">
        <v>74</v>
      </c>
      <c r="BA263" t="s">
        <v>74</v>
      </c>
      <c r="BB263">
        <v>43</v>
      </c>
      <c r="BC263">
        <v>52</v>
      </c>
      <c r="BD263" t="s">
        <v>74</v>
      </c>
      <c r="BE263" t="s">
        <v>3431</v>
      </c>
      <c r="BF263" t="str">
        <f>HYPERLINK("http://dx.doi.org/10.1111/j.1751-8369.1996.tb00457.x","http://dx.doi.org/10.1111/j.1751-8369.1996.tb00457.x")</f>
        <v>http://dx.doi.org/10.1111/j.1751-8369.1996.tb00457.x</v>
      </c>
      <c r="BG263" t="s">
        <v>74</v>
      </c>
      <c r="BH263" t="s">
        <v>74</v>
      </c>
      <c r="BI263">
        <v>10</v>
      </c>
      <c r="BJ263" t="s">
        <v>3432</v>
      </c>
      <c r="BK263" t="s">
        <v>93</v>
      </c>
      <c r="BL263" t="s">
        <v>3433</v>
      </c>
      <c r="BM263" t="s">
        <v>3434</v>
      </c>
      <c r="BN263" t="s">
        <v>74</v>
      </c>
      <c r="BO263" t="s">
        <v>272</v>
      </c>
      <c r="BP263" t="s">
        <v>74</v>
      </c>
      <c r="BQ263" t="s">
        <v>74</v>
      </c>
      <c r="BR263" t="s">
        <v>96</v>
      </c>
      <c r="BS263" t="s">
        <v>3435</v>
      </c>
      <c r="BT263" t="str">
        <f>HYPERLINK("https%3A%2F%2Fwww.webofscience.com%2Fwos%2Fwoscc%2Ffull-record%2FWOS:A1996VC55500004","View Full Record in Web of Science")</f>
        <v>View Full Record in Web of Science</v>
      </c>
    </row>
    <row r="264" spans="1:72" x14ac:dyDescent="0.15">
      <c r="A264" t="s">
        <v>72</v>
      </c>
      <c r="B264" t="s">
        <v>3436</v>
      </c>
      <c r="C264" t="s">
        <v>74</v>
      </c>
      <c r="D264" t="s">
        <v>74</v>
      </c>
      <c r="E264" t="s">
        <v>74</v>
      </c>
      <c r="F264" t="s">
        <v>3436</v>
      </c>
      <c r="G264" t="s">
        <v>74</v>
      </c>
      <c r="H264" t="s">
        <v>74</v>
      </c>
      <c r="I264" t="s">
        <v>3437</v>
      </c>
      <c r="J264" t="s">
        <v>3438</v>
      </c>
      <c r="K264" t="s">
        <v>74</v>
      </c>
      <c r="L264" t="s">
        <v>74</v>
      </c>
      <c r="M264" t="s">
        <v>77</v>
      </c>
      <c r="N264" t="s">
        <v>78</v>
      </c>
      <c r="O264" t="s">
        <v>74</v>
      </c>
      <c r="P264" t="s">
        <v>74</v>
      </c>
      <c r="Q264" t="s">
        <v>74</v>
      </c>
      <c r="R264" t="s">
        <v>74</v>
      </c>
      <c r="S264" t="s">
        <v>74</v>
      </c>
      <c r="T264" t="s">
        <v>74</v>
      </c>
      <c r="U264" t="s">
        <v>74</v>
      </c>
      <c r="V264" t="s">
        <v>74</v>
      </c>
      <c r="W264" t="s">
        <v>3439</v>
      </c>
      <c r="X264" t="s">
        <v>218</v>
      </c>
      <c r="Y264" t="s">
        <v>3440</v>
      </c>
      <c r="Z264" t="s">
        <v>74</v>
      </c>
      <c r="AA264" t="s">
        <v>74</v>
      </c>
      <c r="AB264" t="s">
        <v>74</v>
      </c>
      <c r="AC264" t="s">
        <v>74</v>
      </c>
      <c r="AD264" t="s">
        <v>74</v>
      </c>
      <c r="AE264" t="s">
        <v>74</v>
      </c>
      <c r="AF264" t="s">
        <v>74</v>
      </c>
      <c r="AG264">
        <v>2</v>
      </c>
      <c r="AH264">
        <v>1</v>
      </c>
      <c r="AI264">
        <v>1</v>
      </c>
      <c r="AJ264">
        <v>0</v>
      </c>
      <c r="AK264">
        <v>2</v>
      </c>
      <c r="AL264" t="s">
        <v>3441</v>
      </c>
      <c r="AM264" t="s">
        <v>3442</v>
      </c>
      <c r="AN264" t="s">
        <v>3443</v>
      </c>
      <c r="AO264" t="s">
        <v>3444</v>
      </c>
      <c r="AP264" t="s">
        <v>74</v>
      </c>
      <c r="AQ264" t="s">
        <v>74</v>
      </c>
      <c r="AR264" t="s">
        <v>3445</v>
      </c>
      <c r="AS264" t="s">
        <v>3446</v>
      </c>
      <c r="AT264" t="s">
        <v>2780</v>
      </c>
      <c r="AU264">
        <v>1996</v>
      </c>
      <c r="AV264">
        <v>37</v>
      </c>
      <c r="AW264">
        <v>6</v>
      </c>
      <c r="AX264" t="s">
        <v>74</v>
      </c>
      <c r="AY264" t="s">
        <v>74</v>
      </c>
      <c r="AZ264" t="s">
        <v>74</v>
      </c>
      <c r="BA264" t="s">
        <v>74</v>
      </c>
      <c r="BB264">
        <v>10</v>
      </c>
      <c r="BC264">
        <v>13</v>
      </c>
      <c r="BD264" t="s">
        <v>74</v>
      </c>
      <c r="BE264" t="s">
        <v>74</v>
      </c>
      <c r="BF264" t="s">
        <v>74</v>
      </c>
      <c r="BG264" t="s">
        <v>74</v>
      </c>
      <c r="BH264" t="s">
        <v>74</v>
      </c>
      <c r="BI264">
        <v>4</v>
      </c>
      <c r="BJ264" t="s">
        <v>3447</v>
      </c>
      <c r="BK264" t="s">
        <v>93</v>
      </c>
      <c r="BL264" t="s">
        <v>1626</v>
      </c>
      <c r="BM264" t="s">
        <v>3448</v>
      </c>
      <c r="BN264" t="s">
        <v>74</v>
      </c>
      <c r="BO264" t="s">
        <v>74</v>
      </c>
      <c r="BP264" t="s">
        <v>74</v>
      </c>
      <c r="BQ264" t="s">
        <v>74</v>
      </c>
      <c r="BR264" t="s">
        <v>96</v>
      </c>
      <c r="BS264" t="s">
        <v>3449</v>
      </c>
      <c r="BT264" t="str">
        <f>HYPERLINK("https%3A%2F%2Fwww.webofscience.com%2Fwos%2Fwoscc%2Ffull-record%2FWOS:A1996UT53600002","View Full Record in Web of Science")</f>
        <v>View Full Record in Web of Science</v>
      </c>
    </row>
    <row r="265" spans="1:72" x14ac:dyDescent="0.15">
      <c r="A265" t="s">
        <v>72</v>
      </c>
      <c r="B265" t="s">
        <v>3450</v>
      </c>
      <c r="C265" t="s">
        <v>74</v>
      </c>
      <c r="D265" t="s">
        <v>74</v>
      </c>
      <c r="E265" t="s">
        <v>74</v>
      </c>
      <c r="F265" t="s">
        <v>3450</v>
      </c>
      <c r="G265" t="s">
        <v>74</v>
      </c>
      <c r="H265" t="s">
        <v>74</v>
      </c>
      <c r="I265" t="s">
        <v>3451</v>
      </c>
      <c r="J265" t="s">
        <v>3452</v>
      </c>
      <c r="K265" t="s">
        <v>74</v>
      </c>
      <c r="L265" t="s">
        <v>74</v>
      </c>
      <c r="M265" t="s">
        <v>77</v>
      </c>
      <c r="N265" t="s">
        <v>78</v>
      </c>
      <c r="O265" t="s">
        <v>74</v>
      </c>
      <c r="P265" t="s">
        <v>74</v>
      </c>
      <c r="Q265" t="s">
        <v>74</v>
      </c>
      <c r="R265" t="s">
        <v>74</v>
      </c>
      <c r="S265" t="s">
        <v>74</v>
      </c>
      <c r="T265" t="s">
        <v>74</v>
      </c>
      <c r="U265" t="s">
        <v>3453</v>
      </c>
      <c r="V265" t="s">
        <v>3454</v>
      </c>
      <c r="W265" t="s">
        <v>3455</v>
      </c>
      <c r="X265" t="s">
        <v>3456</v>
      </c>
      <c r="Y265" t="s">
        <v>3457</v>
      </c>
      <c r="Z265" t="s">
        <v>74</v>
      </c>
      <c r="AA265" t="s">
        <v>3458</v>
      </c>
      <c r="AB265" t="s">
        <v>3459</v>
      </c>
      <c r="AC265" t="s">
        <v>74</v>
      </c>
      <c r="AD265" t="s">
        <v>74</v>
      </c>
      <c r="AE265" t="s">
        <v>74</v>
      </c>
      <c r="AF265" t="s">
        <v>74</v>
      </c>
      <c r="AG265">
        <v>62</v>
      </c>
      <c r="AH265">
        <v>75</v>
      </c>
      <c r="AI265">
        <v>82</v>
      </c>
      <c r="AJ265">
        <v>0</v>
      </c>
      <c r="AK265">
        <v>10</v>
      </c>
      <c r="AL265" t="s">
        <v>946</v>
      </c>
      <c r="AM265" t="s">
        <v>312</v>
      </c>
      <c r="AN265" t="s">
        <v>947</v>
      </c>
      <c r="AO265" t="s">
        <v>3460</v>
      </c>
      <c r="AP265" t="s">
        <v>74</v>
      </c>
      <c r="AQ265" t="s">
        <v>74</v>
      </c>
      <c r="AR265" t="s">
        <v>3452</v>
      </c>
      <c r="AS265" t="s">
        <v>3461</v>
      </c>
      <c r="AT265" t="s">
        <v>2780</v>
      </c>
      <c r="AU265">
        <v>1996</v>
      </c>
      <c r="AV265">
        <v>15</v>
      </c>
      <c r="AW265">
        <v>3</v>
      </c>
      <c r="AX265" t="s">
        <v>74</v>
      </c>
      <c r="AY265" t="s">
        <v>74</v>
      </c>
      <c r="AZ265" t="s">
        <v>74</v>
      </c>
      <c r="BA265" t="s">
        <v>74</v>
      </c>
      <c r="BB265">
        <v>660</v>
      </c>
      <c r="BC265">
        <v>676</v>
      </c>
      <c r="BD265" t="s">
        <v>74</v>
      </c>
      <c r="BE265" t="s">
        <v>3462</v>
      </c>
      <c r="BF265" t="str">
        <f>HYPERLINK("http://dx.doi.org/10.1029/95TC03500","http://dx.doi.org/10.1029/95TC03500")</f>
        <v>http://dx.doi.org/10.1029/95TC03500</v>
      </c>
      <c r="BG265" t="s">
        <v>74</v>
      </c>
      <c r="BH265" t="s">
        <v>74</v>
      </c>
      <c r="BI265">
        <v>17</v>
      </c>
      <c r="BJ265" t="s">
        <v>270</v>
      </c>
      <c r="BK265" t="s">
        <v>93</v>
      </c>
      <c r="BL265" t="s">
        <v>270</v>
      </c>
      <c r="BM265" t="s">
        <v>3463</v>
      </c>
      <c r="BN265" t="s">
        <v>74</v>
      </c>
      <c r="BO265" t="s">
        <v>74</v>
      </c>
      <c r="BP265" t="s">
        <v>74</v>
      </c>
      <c r="BQ265" t="s">
        <v>74</v>
      </c>
      <c r="BR265" t="s">
        <v>96</v>
      </c>
      <c r="BS265" t="s">
        <v>3464</v>
      </c>
      <c r="BT265" t="str">
        <f>HYPERLINK("https%3A%2F%2Fwww.webofscience.com%2Fwos%2Fwoscc%2Ffull-record%2FWOS:A1996UU42800008","View Full Record in Web of Science")</f>
        <v>View Full Record in Web of Science</v>
      </c>
    </row>
    <row r="266" spans="1:72" x14ac:dyDescent="0.15">
      <c r="A266" t="s">
        <v>72</v>
      </c>
      <c r="B266" t="s">
        <v>3465</v>
      </c>
      <c r="C266" t="s">
        <v>74</v>
      </c>
      <c r="D266" t="s">
        <v>74</v>
      </c>
      <c r="E266" t="s">
        <v>74</v>
      </c>
      <c r="F266" t="s">
        <v>3465</v>
      </c>
      <c r="G266" t="s">
        <v>74</v>
      </c>
      <c r="H266" t="s">
        <v>74</v>
      </c>
      <c r="I266" t="s">
        <v>3466</v>
      </c>
      <c r="J266" t="s">
        <v>3467</v>
      </c>
      <c r="K266" t="s">
        <v>74</v>
      </c>
      <c r="L266" t="s">
        <v>74</v>
      </c>
      <c r="M266" t="s">
        <v>77</v>
      </c>
      <c r="N266" t="s">
        <v>78</v>
      </c>
      <c r="O266" t="s">
        <v>74</v>
      </c>
      <c r="P266" t="s">
        <v>74</v>
      </c>
      <c r="Q266" t="s">
        <v>74</v>
      </c>
      <c r="R266" t="s">
        <v>74</v>
      </c>
      <c r="S266" t="s">
        <v>74</v>
      </c>
      <c r="T266" t="s">
        <v>74</v>
      </c>
      <c r="U266" t="s">
        <v>3468</v>
      </c>
      <c r="V266" t="s">
        <v>3469</v>
      </c>
      <c r="W266" t="s">
        <v>74</v>
      </c>
      <c r="X266" t="s">
        <v>74</v>
      </c>
      <c r="Y266" t="s">
        <v>3470</v>
      </c>
      <c r="Z266" t="s">
        <v>74</v>
      </c>
      <c r="AA266" t="s">
        <v>74</v>
      </c>
      <c r="AB266" t="s">
        <v>3471</v>
      </c>
      <c r="AC266" t="s">
        <v>74</v>
      </c>
      <c r="AD266" t="s">
        <v>74</v>
      </c>
      <c r="AE266" t="s">
        <v>74</v>
      </c>
      <c r="AF266" t="s">
        <v>74</v>
      </c>
      <c r="AG266">
        <v>45</v>
      </c>
      <c r="AH266">
        <v>45</v>
      </c>
      <c r="AI266">
        <v>50</v>
      </c>
      <c r="AJ266">
        <v>1</v>
      </c>
      <c r="AK266">
        <v>5</v>
      </c>
      <c r="AL266" t="s">
        <v>3472</v>
      </c>
      <c r="AM266" t="s">
        <v>436</v>
      </c>
      <c r="AN266" t="s">
        <v>3473</v>
      </c>
      <c r="AO266" t="s">
        <v>3474</v>
      </c>
      <c r="AP266" t="s">
        <v>74</v>
      </c>
      <c r="AQ266" t="s">
        <v>74</v>
      </c>
      <c r="AR266" t="s">
        <v>3475</v>
      </c>
      <c r="AS266" t="s">
        <v>3476</v>
      </c>
      <c r="AT266" t="s">
        <v>2780</v>
      </c>
      <c r="AU266">
        <v>1996</v>
      </c>
      <c r="AV266">
        <v>7</v>
      </c>
      <c r="AW266">
        <v>6</v>
      </c>
      <c r="AX266" t="s">
        <v>74</v>
      </c>
      <c r="AY266" t="s">
        <v>74</v>
      </c>
      <c r="AZ266" t="s">
        <v>74</v>
      </c>
      <c r="BA266" t="s">
        <v>74</v>
      </c>
      <c r="BB266">
        <v>197</v>
      </c>
      <c r="BC266">
        <v>204</v>
      </c>
      <c r="BD266" t="s">
        <v>74</v>
      </c>
      <c r="BE266" t="s">
        <v>3477</v>
      </c>
      <c r="BF266" t="str">
        <f>HYPERLINK("http://dx.doi.org/10.1016/0924-2244(96)10023-6","http://dx.doi.org/10.1016/0924-2244(96)10023-6")</f>
        <v>http://dx.doi.org/10.1016/0924-2244(96)10023-6</v>
      </c>
      <c r="BG266" t="s">
        <v>74</v>
      </c>
      <c r="BH266" t="s">
        <v>74</v>
      </c>
      <c r="BI266">
        <v>8</v>
      </c>
      <c r="BJ266" t="s">
        <v>3478</v>
      </c>
      <c r="BK266" t="s">
        <v>93</v>
      </c>
      <c r="BL266" t="s">
        <v>3478</v>
      </c>
      <c r="BM266" t="s">
        <v>3479</v>
      </c>
      <c r="BN266" t="s">
        <v>74</v>
      </c>
      <c r="BO266" t="s">
        <v>74</v>
      </c>
      <c r="BP266" t="s">
        <v>74</v>
      </c>
      <c r="BQ266" t="s">
        <v>74</v>
      </c>
      <c r="BR266" t="s">
        <v>96</v>
      </c>
      <c r="BS266" t="s">
        <v>3480</v>
      </c>
      <c r="BT266" t="str">
        <f>HYPERLINK("https%3A%2F%2Fwww.webofscience.com%2Fwos%2Fwoscc%2Ffull-record%2FWOS:A1996UU36300004","View Full Record in Web of Science")</f>
        <v>View Full Record in Web of Science</v>
      </c>
    </row>
    <row r="267" spans="1:72" x14ac:dyDescent="0.15">
      <c r="A267" t="s">
        <v>72</v>
      </c>
      <c r="B267" t="s">
        <v>3481</v>
      </c>
      <c r="C267" t="s">
        <v>74</v>
      </c>
      <c r="D267" t="s">
        <v>74</v>
      </c>
      <c r="E267" t="s">
        <v>74</v>
      </c>
      <c r="F267" t="s">
        <v>3481</v>
      </c>
      <c r="G267" t="s">
        <v>74</v>
      </c>
      <c r="H267" t="s">
        <v>74</v>
      </c>
      <c r="I267" t="s">
        <v>3482</v>
      </c>
      <c r="J267" t="s">
        <v>1835</v>
      </c>
      <c r="K267" t="s">
        <v>74</v>
      </c>
      <c r="L267" t="s">
        <v>74</v>
      </c>
      <c r="M267" t="s">
        <v>229</v>
      </c>
      <c r="N267" t="s">
        <v>78</v>
      </c>
      <c r="O267" t="s">
        <v>74</v>
      </c>
      <c r="P267" t="s">
        <v>74</v>
      </c>
      <c r="Q267" t="s">
        <v>74</v>
      </c>
      <c r="R267" t="s">
        <v>74</v>
      </c>
      <c r="S267" t="s">
        <v>74</v>
      </c>
      <c r="T267" t="s">
        <v>74</v>
      </c>
      <c r="U267" t="s">
        <v>74</v>
      </c>
      <c r="V267" t="s">
        <v>3483</v>
      </c>
      <c r="W267" t="s">
        <v>3484</v>
      </c>
      <c r="X267" t="s">
        <v>3485</v>
      </c>
      <c r="Y267" t="s">
        <v>74</v>
      </c>
      <c r="Z267" t="s">
        <v>74</v>
      </c>
      <c r="AA267" t="s">
        <v>1838</v>
      </c>
      <c r="AB267" t="s">
        <v>74</v>
      </c>
      <c r="AC267" t="s">
        <v>74</v>
      </c>
      <c r="AD267" t="s">
        <v>74</v>
      </c>
      <c r="AE267" t="s">
        <v>74</v>
      </c>
      <c r="AF267" t="s">
        <v>74</v>
      </c>
      <c r="AG267">
        <v>29</v>
      </c>
      <c r="AH267">
        <v>6</v>
      </c>
      <c r="AI267">
        <v>6</v>
      </c>
      <c r="AJ267">
        <v>0</v>
      </c>
      <c r="AK267">
        <v>0</v>
      </c>
      <c r="AL267" t="s">
        <v>231</v>
      </c>
      <c r="AM267" t="s">
        <v>232</v>
      </c>
      <c r="AN267" t="s">
        <v>233</v>
      </c>
      <c r="AO267" t="s">
        <v>1839</v>
      </c>
      <c r="AP267" t="s">
        <v>74</v>
      </c>
      <c r="AQ267" t="s">
        <v>74</v>
      </c>
      <c r="AR267" t="s">
        <v>1840</v>
      </c>
      <c r="AS267" t="s">
        <v>1841</v>
      </c>
      <c r="AT267" t="s">
        <v>2780</v>
      </c>
      <c r="AU267">
        <v>1996</v>
      </c>
      <c r="AV267">
        <v>75</v>
      </c>
      <c r="AW267">
        <v>6</v>
      </c>
      <c r="AX267" t="s">
        <v>74</v>
      </c>
      <c r="AY267" t="s">
        <v>74</v>
      </c>
      <c r="AZ267" t="s">
        <v>74</v>
      </c>
      <c r="BA267" t="s">
        <v>74</v>
      </c>
      <c r="BB267">
        <v>886</v>
      </c>
      <c r="BC267">
        <v>899</v>
      </c>
      <c r="BD267" t="s">
        <v>74</v>
      </c>
      <c r="BE267" t="s">
        <v>74</v>
      </c>
      <c r="BF267" t="s">
        <v>74</v>
      </c>
      <c r="BG267" t="s">
        <v>74</v>
      </c>
      <c r="BH267" t="s">
        <v>74</v>
      </c>
      <c r="BI267">
        <v>14</v>
      </c>
      <c r="BJ267" t="s">
        <v>176</v>
      </c>
      <c r="BK267" t="s">
        <v>93</v>
      </c>
      <c r="BL267" t="s">
        <v>176</v>
      </c>
      <c r="BM267" t="s">
        <v>3486</v>
      </c>
      <c r="BN267" t="s">
        <v>74</v>
      </c>
      <c r="BO267" t="s">
        <v>74</v>
      </c>
      <c r="BP267" t="s">
        <v>74</v>
      </c>
      <c r="BQ267" t="s">
        <v>74</v>
      </c>
      <c r="BR267" t="s">
        <v>96</v>
      </c>
      <c r="BS267" t="s">
        <v>3487</v>
      </c>
      <c r="BT267" t="str">
        <f>HYPERLINK("https%3A%2F%2Fwww.webofscience.com%2Fwos%2Fwoscc%2Ffull-record%2FWOS:A1996UZ88500011","View Full Record in Web of Science")</f>
        <v>View Full Record in Web of Science</v>
      </c>
    </row>
    <row r="268" spans="1:72" x14ac:dyDescent="0.15">
      <c r="A268" t="s">
        <v>72</v>
      </c>
      <c r="B268" t="s">
        <v>3488</v>
      </c>
      <c r="C268" t="s">
        <v>74</v>
      </c>
      <c r="D268" t="s">
        <v>74</v>
      </c>
      <c r="E268" t="s">
        <v>74</v>
      </c>
      <c r="F268" t="s">
        <v>3488</v>
      </c>
      <c r="G268" t="s">
        <v>74</v>
      </c>
      <c r="H268" t="s">
        <v>74</v>
      </c>
      <c r="I268" t="s">
        <v>3489</v>
      </c>
      <c r="J268" t="s">
        <v>2615</v>
      </c>
      <c r="K268" t="s">
        <v>74</v>
      </c>
      <c r="L268" t="s">
        <v>74</v>
      </c>
      <c r="M268" t="s">
        <v>77</v>
      </c>
      <c r="N268" t="s">
        <v>78</v>
      </c>
      <c r="O268" t="s">
        <v>74</v>
      </c>
      <c r="P268" t="s">
        <v>74</v>
      </c>
      <c r="Q268" t="s">
        <v>74</v>
      </c>
      <c r="R268" t="s">
        <v>74</v>
      </c>
      <c r="S268" t="s">
        <v>74</v>
      </c>
      <c r="T268" t="s">
        <v>74</v>
      </c>
      <c r="U268" t="s">
        <v>3490</v>
      </c>
      <c r="V268" t="s">
        <v>3491</v>
      </c>
      <c r="W268" t="s">
        <v>3492</v>
      </c>
      <c r="X268" t="s">
        <v>3493</v>
      </c>
      <c r="Y268" t="s">
        <v>3494</v>
      </c>
      <c r="Z268" t="s">
        <v>74</v>
      </c>
      <c r="AA268" t="s">
        <v>3495</v>
      </c>
      <c r="AB268" t="s">
        <v>3496</v>
      </c>
      <c r="AC268" t="s">
        <v>74</v>
      </c>
      <c r="AD268" t="s">
        <v>74</v>
      </c>
      <c r="AE268" t="s">
        <v>74</v>
      </c>
      <c r="AF268" t="s">
        <v>74</v>
      </c>
      <c r="AG268">
        <v>61</v>
      </c>
      <c r="AH268">
        <v>274</v>
      </c>
      <c r="AI268">
        <v>293</v>
      </c>
      <c r="AJ268">
        <v>2</v>
      </c>
      <c r="AK268">
        <v>52</v>
      </c>
      <c r="AL268" t="s">
        <v>2621</v>
      </c>
      <c r="AM268" t="s">
        <v>312</v>
      </c>
      <c r="AN268" t="s">
        <v>2622</v>
      </c>
      <c r="AO268" t="s">
        <v>2623</v>
      </c>
      <c r="AP268" t="s">
        <v>74</v>
      </c>
      <c r="AQ268" t="s">
        <v>74</v>
      </c>
      <c r="AR268" t="s">
        <v>2615</v>
      </c>
      <c r="AS268" t="s">
        <v>2624</v>
      </c>
      <c r="AT268" t="s">
        <v>3497</v>
      </c>
      <c r="AU268">
        <v>1996</v>
      </c>
      <c r="AV268">
        <v>272</v>
      </c>
      <c r="AW268">
        <v>5266</v>
      </c>
      <c r="AX268" t="s">
        <v>74</v>
      </c>
      <c r="AY268" t="s">
        <v>74</v>
      </c>
      <c r="AZ268" t="s">
        <v>74</v>
      </c>
      <c r="BA268" t="s">
        <v>74</v>
      </c>
      <c r="BB268">
        <v>1318</v>
      </c>
      <c r="BC268">
        <v>1322</v>
      </c>
      <c r="BD268" t="s">
        <v>74</v>
      </c>
      <c r="BE268" t="s">
        <v>3498</v>
      </c>
      <c r="BF268" t="str">
        <f>HYPERLINK("http://dx.doi.org/10.1126/science.272.5266.1318","http://dx.doi.org/10.1126/science.272.5266.1318")</f>
        <v>http://dx.doi.org/10.1126/science.272.5266.1318</v>
      </c>
      <c r="BG268" t="s">
        <v>74</v>
      </c>
      <c r="BH268" t="s">
        <v>74</v>
      </c>
      <c r="BI268">
        <v>5</v>
      </c>
      <c r="BJ268" t="s">
        <v>237</v>
      </c>
      <c r="BK268" t="s">
        <v>93</v>
      </c>
      <c r="BL268" t="s">
        <v>238</v>
      </c>
      <c r="BM268" t="s">
        <v>3499</v>
      </c>
      <c r="BN268">
        <v>8662463</v>
      </c>
      <c r="BO268" t="s">
        <v>74</v>
      </c>
      <c r="BP268" t="s">
        <v>74</v>
      </c>
      <c r="BQ268" t="s">
        <v>74</v>
      </c>
      <c r="BR268" t="s">
        <v>96</v>
      </c>
      <c r="BS268" t="s">
        <v>3500</v>
      </c>
      <c r="BT268" t="str">
        <f>HYPERLINK("https%3A%2F%2Fwww.webofscience.com%2Fwos%2Fwoscc%2Ffull-record%2FWOS:A1996UN47200040","View Full Record in Web of Science")</f>
        <v>View Full Record in Web of Science</v>
      </c>
    </row>
    <row r="269" spans="1:72" x14ac:dyDescent="0.15">
      <c r="A269" t="s">
        <v>72</v>
      </c>
      <c r="B269" t="s">
        <v>3501</v>
      </c>
      <c r="C269" t="s">
        <v>74</v>
      </c>
      <c r="D269" t="s">
        <v>74</v>
      </c>
      <c r="E269" t="s">
        <v>74</v>
      </c>
      <c r="F269" t="s">
        <v>3501</v>
      </c>
      <c r="G269" t="s">
        <v>74</v>
      </c>
      <c r="H269" t="s">
        <v>74</v>
      </c>
      <c r="I269" t="s">
        <v>3502</v>
      </c>
      <c r="J269" t="s">
        <v>2643</v>
      </c>
      <c r="K269" t="s">
        <v>74</v>
      </c>
      <c r="L269" t="s">
        <v>74</v>
      </c>
      <c r="M269" t="s">
        <v>77</v>
      </c>
      <c r="N269" t="s">
        <v>78</v>
      </c>
      <c r="O269" t="s">
        <v>74</v>
      </c>
      <c r="P269" t="s">
        <v>74</v>
      </c>
      <c r="Q269" t="s">
        <v>74</v>
      </c>
      <c r="R269" t="s">
        <v>74</v>
      </c>
      <c r="S269" t="s">
        <v>74</v>
      </c>
      <c r="T269" t="s">
        <v>74</v>
      </c>
      <c r="U269" t="s">
        <v>3503</v>
      </c>
      <c r="V269" t="s">
        <v>3504</v>
      </c>
      <c r="W269" t="s">
        <v>3505</v>
      </c>
      <c r="X269" t="s">
        <v>3506</v>
      </c>
      <c r="Y269" t="s">
        <v>3507</v>
      </c>
      <c r="Z269" t="s">
        <v>74</v>
      </c>
      <c r="AA269" t="s">
        <v>3508</v>
      </c>
      <c r="AB269" t="s">
        <v>3509</v>
      </c>
      <c r="AC269" t="s">
        <v>74</v>
      </c>
      <c r="AD269" t="s">
        <v>74</v>
      </c>
      <c r="AE269" t="s">
        <v>74</v>
      </c>
      <c r="AF269" t="s">
        <v>74</v>
      </c>
      <c r="AG269">
        <v>31</v>
      </c>
      <c r="AH269">
        <v>1012</v>
      </c>
      <c r="AI269">
        <v>1131</v>
      </c>
      <c r="AJ269">
        <v>6</v>
      </c>
      <c r="AK269">
        <v>167</v>
      </c>
      <c r="AL269" t="s">
        <v>2645</v>
      </c>
      <c r="AM269" t="s">
        <v>436</v>
      </c>
      <c r="AN269" t="s">
        <v>2646</v>
      </c>
      <c r="AO269" t="s">
        <v>2647</v>
      </c>
      <c r="AP269" t="s">
        <v>74</v>
      </c>
      <c r="AQ269" t="s">
        <v>74</v>
      </c>
      <c r="AR269" t="s">
        <v>2643</v>
      </c>
      <c r="AS269" t="s">
        <v>2648</v>
      </c>
      <c r="AT269" t="s">
        <v>3510</v>
      </c>
      <c r="AU269">
        <v>1996</v>
      </c>
      <c r="AV269">
        <v>381</v>
      </c>
      <c r="AW269">
        <v>6581</v>
      </c>
      <c r="AX269" t="s">
        <v>74</v>
      </c>
      <c r="AY269" t="s">
        <v>74</v>
      </c>
      <c r="AZ269" t="s">
        <v>74</v>
      </c>
      <c r="BA269" t="s">
        <v>74</v>
      </c>
      <c r="BB269">
        <v>413</v>
      </c>
      <c r="BC269">
        <v>415</v>
      </c>
      <c r="BD269" t="s">
        <v>74</v>
      </c>
      <c r="BE269" t="s">
        <v>3511</v>
      </c>
      <c r="BF269" t="str">
        <f>HYPERLINK("http://dx.doi.org/10.1038/381413a0","http://dx.doi.org/10.1038/381413a0")</f>
        <v>http://dx.doi.org/10.1038/381413a0</v>
      </c>
      <c r="BG269" t="s">
        <v>74</v>
      </c>
      <c r="BH269" t="s">
        <v>74</v>
      </c>
      <c r="BI269">
        <v>3</v>
      </c>
      <c r="BJ269" t="s">
        <v>237</v>
      </c>
      <c r="BK269" t="s">
        <v>93</v>
      </c>
      <c r="BL269" t="s">
        <v>238</v>
      </c>
      <c r="BM269" t="s">
        <v>3512</v>
      </c>
      <c r="BN269" t="s">
        <v>74</v>
      </c>
      <c r="BO269" t="s">
        <v>74</v>
      </c>
      <c r="BP269" t="s">
        <v>74</v>
      </c>
      <c r="BQ269" t="s">
        <v>74</v>
      </c>
      <c r="BR269" t="s">
        <v>96</v>
      </c>
      <c r="BS269" t="s">
        <v>3513</v>
      </c>
      <c r="BT269" t="str">
        <f>HYPERLINK("https%3A%2F%2Fwww.webofscience.com%2Fwos%2Fwoscc%2Ffull-record%2FWOS:A1996UN47900048","View Full Record in Web of Science")</f>
        <v>View Full Record in Web of Science</v>
      </c>
    </row>
    <row r="270" spans="1:72" x14ac:dyDescent="0.15">
      <c r="A270" t="s">
        <v>72</v>
      </c>
      <c r="B270" t="s">
        <v>3514</v>
      </c>
      <c r="C270" t="s">
        <v>74</v>
      </c>
      <c r="D270" t="s">
        <v>74</v>
      </c>
      <c r="E270" t="s">
        <v>74</v>
      </c>
      <c r="F270" t="s">
        <v>3514</v>
      </c>
      <c r="G270" t="s">
        <v>74</v>
      </c>
      <c r="H270" t="s">
        <v>74</v>
      </c>
      <c r="I270" t="s">
        <v>3515</v>
      </c>
      <c r="J270" t="s">
        <v>957</v>
      </c>
      <c r="K270" t="s">
        <v>74</v>
      </c>
      <c r="L270" t="s">
        <v>74</v>
      </c>
      <c r="M270" t="s">
        <v>77</v>
      </c>
      <c r="N270" t="s">
        <v>78</v>
      </c>
      <c r="O270" t="s">
        <v>74</v>
      </c>
      <c r="P270" t="s">
        <v>74</v>
      </c>
      <c r="Q270" t="s">
        <v>74</v>
      </c>
      <c r="R270" t="s">
        <v>74</v>
      </c>
      <c r="S270" t="s">
        <v>74</v>
      </c>
      <c r="T270" t="s">
        <v>74</v>
      </c>
      <c r="U270" t="s">
        <v>3516</v>
      </c>
      <c r="V270" t="s">
        <v>3517</v>
      </c>
      <c r="W270" t="s">
        <v>74</v>
      </c>
      <c r="X270" t="s">
        <v>74</v>
      </c>
      <c r="Y270" t="s">
        <v>3518</v>
      </c>
      <c r="Z270" t="s">
        <v>74</v>
      </c>
      <c r="AA270" t="s">
        <v>74</v>
      </c>
      <c r="AB270" t="s">
        <v>74</v>
      </c>
      <c r="AC270" t="s">
        <v>74</v>
      </c>
      <c r="AD270" t="s">
        <v>74</v>
      </c>
      <c r="AE270" t="s">
        <v>74</v>
      </c>
      <c r="AF270" t="s">
        <v>74</v>
      </c>
      <c r="AG270">
        <v>54</v>
      </c>
      <c r="AH270">
        <v>15</v>
      </c>
      <c r="AI270">
        <v>15</v>
      </c>
      <c r="AJ270">
        <v>0</v>
      </c>
      <c r="AK270">
        <v>2</v>
      </c>
      <c r="AL270" t="s">
        <v>962</v>
      </c>
      <c r="AM270" t="s">
        <v>436</v>
      </c>
      <c r="AN270" t="s">
        <v>963</v>
      </c>
      <c r="AO270" t="s">
        <v>964</v>
      </c>
      <c r="AP270" t="s">
        <v>965</v>
      </c>
      <c r="AQ270" t="s">
        <v>74</v>
      </c>
      <c r="AR270" t="s">
        <v>966</v>
      </c>
      <c r="AS270" t="s">
        <v>967</v>
      </c>
      <c r="AT270" t="s">
        <v>3519</v>
      </c>
      <c r="AU270">
        <v>1996</v>
      </c>
      <c r="AV270">
        <v>351</v>
      </c>
      <c r="AW270">
        <v>1340</v>
      </c>
      <c r="AX270" t="s">
        <v>74</v>
      </c>
      <c r="AY270" t="s">
        <v>74</v>
      </c>
      <c r="AZ270" t="s">
        <v>74</v>
      </c>
      <c r="BA270" t="s">
        <v>74</v>
      </c>
      <c r="BB270">
        <v>677</v>
      </c>
      <c r="BC270">
        <v>687</v>
      </c>
      <c r="BD270" t="s">
        <v>74</v>
      </c>
      <c r="BE270" t="s">
        <v>3520</v>
      </c>
      <c r="BF270" t="str">
        <f>HYPERLINK("http://dx.doi.org/10.1098/rstb.1996.0064","http://dx.doi.org/10.1098/rstb.1996.0064")</f>
        <v>http://dx.doi.org/10.1098/rstb.1996.0064</v>
      </c>
      <c r="BG270" t="s">
        <v>74</v>
      </c>
      <c r="BH270" t="s">
        <v>74</v>
      </c>
      <c r="BI270">
        <v>11</v>
      </c>
      <c r="BJ270" t="s">
        <v>970</v>
      </c>
      <c r="BK270" t="s">
        <v>93</v>
      </c>
      <c r="BL270" t="s">
        <v>971</v>
      </c>
      <c r="BM270" t="s">
        <v>3521</v>
      </c>
      <c r="BN270" t="s">
        <v>74</v>
      </c>
      <c r="BO270" t="s">
        <v>74</v>
      </c>
      <c r="BP270" t="s">
        <v>74</v>
      </c>
      <c r="BQ270" t="s">
        <v>74</v>
      </c>
      <c r="BR270" t="s">
        <v>96</v>
      </c>
      <c r="BS270" t="s">
        <v>3522</v>
      </c>
      <c r="BT270" t="str">
        <f>HYPERLINK("https%3A%2F%2Fwww.webofscience.com%2Fwos%2Fwoscc%2Ffull-record%2FWOS:A1996UP53000007","View Full Record in Web of Science")</f>
        <v>View Full Record in Web of Science</v>
      </c>
    </row>
    <row r="271" spans="1:72" x14ac:dyDescent="0.15">
      <c r="A271" t="s">
        <v>72</v>
      </c>
      <c r="B271" t="s">
        <v>3523</v>
      </c>
      <c r="C271" t="s">
        <v>74</v>
      </c>
      <c r="D271" t="s">
        <v>74</v>
      </c>
      <c r="E271" t="s">
        <v>74</v>
      </c>
      <c r="F271" t="s">
        <v>3523</v>
      </c>
      <c r="G271" t="s">
        <v>74</v>
      </c>
      <c r="H271" t="s">
        <v>74</v>
      </c>
      <c r="I271" t="s">
        <v>3524</v>
      </c>
      <c r="J271" t="s">
        <v>3525</v>
      </c>
      <c r="K271" t="s">
        <v>74</v>
      </c>
      <c r="L271" t="s">
        <v>74</v>
      </c>
      <c r="M271" t="s">
        <v>77</v>
      </c>
      <c r="N271" t="s">
        <v>78</v>
      </c>
      <c r="O271" t="s">
        <v>74</v>
      </c>
      <c r="P271" t="s">
        <v>74</v>
      </c>
      <c r="Q271" t="s">
        <v>74</v>
      </c>
      <c r="R271" t="s">
        <v>74</v>
      </c>
      <c r="S271" t="s">
        <v>74</v>
      </c>
      <c r="T271" t="s">
        <v>74</v>
      </c>
      <c r="U271" t="s">
        <v>3526</v>
      </c>
      <c r="V271" t="s">
        <v>3527</v>
      </c>
      <c r="W271" t="s">
        <v>3528</v>
      </c>
      <c r="X271" t="s">
        <v>3529</v>
      </c>
      <c r="Y271" t="s">
        <v>3530</v>
      </c>
      <c r="Z271" t="s">
        <v>74</v>
      </c>
      <c r="AA271" t="s">
        <v>74</v>
      </c>
      <c r="AB271" t="s">
        <v>3531</v>
      </c>
      <c r="AC271" t="s">
        <v>74</v>
      </c>
      <c r="AD271" t="s">
        <v>74</v>
      </c>
      <c r="AE271" t="s">
        <v>74</v>
      </c>
      <c r="AF271" t="s">
        <v>74</v>
      </c>
      <c r="AG271">
        <v>19</v>
      </c>
      <c r="AH271">
        <v>7</v>
      </c>
      <c r="AI271">
        <v>8</v>
      </c>
      <c r="AJ271">
        <v>0</v>
      </c>
      <c r="AK271">
        <v>2</v>
      </c>
      <c r="AL271" t="s">
        <v>3532</v>
      </c>
      <c r="AM271" t="s">
        <v>436</v>
      </c>
      <c r="AN271" t="s">
        <v>3533</v>
      </c>
      <c r="AO271" t="s">
        <v>3534</v>
      </c>
      <c r="AP271" t="s">
        <v>74</v>
      </c>
      <c r="AQ271" t="s">
        <v>74</v>
      </c>
      <c r="AR271" t="s">
        <v>3535</v>
      </c>
      <c r="AS271" t="s">
        <v>3536</v>
      </c>
      <c r="AT271" t="s">
        <v>3537</v>
      </c>
      <c r="AU271">
        <v>1996</v>
      </c>
      <c r="AV271">
        <v>138</v>
      </c>
      <c r="AW271">
        <v>21</v>
      </c>
      <c r="AX271" t="s">
        <v>74</v>
      </c>
      <c r="AY271" t="s">
        <v>74</v>
      </c>
      <c r="AZ271" t="s">
        <v>74</v>
      </c>
      <c r="BA271" t="s">
        <v>74</v>
      </c>
      <c r="BB271">
        <v>514</v>
      </c>
      <c r="BC271">
        <v>517</v>
      </c>
      <c r="BD271" t="s">
        <v>74</v>
      </c>
      <c r="BE271" t="s">
        <v>3538</v>
      </c>
      <c r="BF271" t="str">
        <f>HYPERLINK("http://dx.doi.org/10.1136/vr.138.21.514","http://dx.doi.org/10.1136/vr.138.21.514")</f>
        <v>http://dx.doi.org/10.1136/vr.138.21.514</v>
      </c>
      <c r="BG271" t="s">
        <v>74</v>
      </c>
      <c r="BH271" t="s">
        <v>74</v>
      </c>
      <c r="BI271">
        <v>6</v>
      </c>
      <c r="BJ271" t="s">
        <v>3539</v>
      </c>
      <c r="BK271" t="s">
        <v>93</v>
      </c>
      <c r="BL271" t="s">
        <v>3539</v>
      </c>
      <c r="BM271" t="s">
        <v>3540</v>
      </c>
      <c r="BN271">
        <v>8761974</v>
      </c>
      <c r="BO271" t="s">
        <v>74</v>
      </c>
      <c r="BP271" t="s">
        <v>74</v>
      </c>
      <c r="BQ271" t="s">
        <v>74</v>
      </c>
      <c r="BR271" t="s">
        <v>96</v>
      </c>
      <c r="BS271" t="s">
        <v>3541</v>
      </c>
      <c r="BT271" t="str">
        <f>HYPERLINK("https%3A%2F%2Fwww.webofscience.com%2Fwos%2Fwoscc%2Ffull-record%2FWOS:A1996UP14800009","View Full Record in Web of Science")</f>
        <v>View Full Record in Web of Science</v>
      </c>
    </row>
    <row r="272" spans="1:72" x14ac:dyDescent="0.15">
      <c r="A272" t="s">
        <v>72</v>
      </c>
      <c r="B272" t="s">
        <v>3542</v>
      </c>
      <c r="C272" t="s">
        <v>74</v>
      </c>
      <c r="D272" t="s">
        <v>74</v>
      </c>
      <c r="E272" t="s">
        <v>74</v>
      </c>
      <c r="F272" t="s">
        <v>3542</v>
      </c>
      <c r="G272" t="s">
        <v>74</v>
      </c>
      <c r="H272" t="s">
        <v>74</v>
      </c>
      <c r="I272" t="s">
        <v>3543</v>
      </c>
      <c r="J272" t="s">
        <v>1551</v>
      </c>
      <c r="K272" t="s">
        <v>74</v>
      </c>
      <c r="L272" t="s">
        <v>74</v>
      </c>
      <c r="M272" t="s">
        <v>77</v>
      </c>
      <c r="N272" t="s">
        <v>78</v>
      </c>
      <c r="O272" t="s">
        <v>74</v>
      </c>
      <c r="P272" t="s">
        <v>74</v>
      </c>
      <c r="Q272" t="s">
        <v>74</v>
      </c>
      <c r="R272" t="s">
        <v>74</v>
      </c>
      <c r="S272" t="s">
        <v>74</v>
      </c>
      <c r="T272" t="s">
        <v>74</v>
      </c>
      <c r="U272" t="s">
        <v>3544</v>
      </c>
      <c r="V272" t="s">
        <v>3545</v>
      </c>
      <c r="W272" t="s">
        <v>3546</v>
      </c>
      <c r="X272" t="s">
        <v>3547</v>
      </c>
      <c r="Y272" t="s">
        <v>3548</v>
      </c>
      <c r="Z272" t="s">
        <v>74</v>
      </c>
      <c r="AA272" t="s">
        <v>3549</v>
      </c>
      <c r="AB272" t="s">
        <v>3550</v>
      </c>
      <c r="AC272" t="s">
        <v>74</v>
      </c>
      <c r="AD272" t="s">
        <v>74</v>
      </c>
      <c r="AE272" t="s">
        <v>74</v>
      </c>
      <c r="AF272" t="s">
        <v>74</v>
      </c>
      <c r="AG272">
        <v>37</v>
      </c>
      <c r="AH272">
        <v>18</v>
      </c>
      <c r="AI272">
        <v>18</v>
      </c>
      <c r="AJ272">
        <v>0</v>
      </c>
      <c r="AK272">
        <v>3</v>
      </c>
      <c r="AL272" t="s">
        <v>311</v>
      </c>
      <c r="AM272" t="s">
        <v>312</v>
      </c>
      <c r="AN272" t="s">
        <v>1051</v>
      </c>
      <c r="AO272" t="s">
        <v>1557</v>
      </c>
      <c r="AP272" t="s">
        <v>74</v>
      </c>
      <c r="AQ272" t="s">
        <v>74</v>
      </c>
      <c r="AR272" t="s">
        <v>1558</v>
      </c>
      <c r="AS272" t="s">
        <v>1559</v>
      </c>
      <c r="AT272" t="s">
        <v>3551</v>
      </c>
      <c r="AU272">
        <v>1996</v>
      </c>
      <c r="AV272">
        <v>100</v>
      </c>
      <c r="AW272">
        <v>21</v>
      </c>
      <c r="AX272" t="s">
        <v>74</v>
      </c>
      <c r="AY272" t="s">
        <v>74</v>
      </c>
      <c r="AZ272" t="s">
        <v>74</v>
      </c>
      <c r="BA272" t="s">
        <v>74</v>
      </c>
      <c r="BB272">
        <v>8731</v>
      </c>
      <c r="BC272">
        <v>8736</v>
      </c>
      <c r="BD272" t="s">
        <v>74</v>
      </c>
      <c r="BE272" t="s">
        <v>3552</v>
      </c>
      <c r="BF272" t="str">
        <f>HYPERLINK("http://dx.doi.org/10.1021/jp951493a","http://dx.doi.org/10.1021/jp951493a")</f>
        <v>http://dx.doi.org/10.1021/jp951493a</v>
      </c>
      <c r="BG272" t="s">
        <v>74</v>
      </c>
      <c r="BH272" t="s">
        <v>74</v>
      </c>
      <c r="BI272">
        <v>6</v>
      </c>
      <c r="BJ272" t="s">
        <v>1561</v>
      </c>
      <c r="BK272" t="s">
        <v>93</v>
      </c>
      <c r="BL272" t="s">
        <v>926</v>
      </c>
      <c r="BM272" t="s">
        <v>3553</v>
      </c>
      <c r="BN272" t="s">
        <v>74</v>
      </c>
      <c r="BO272" t="s">
        <v>74</v>
      </c>
      <c r="BP272" t="s">
        <v>74</v>
      </c>
      <c r="BQ272" t="s">
        <v>74</v>
      </c>
      <c r="BR272" t="s">
        <v>96</v>
      </c>
      <c r="BS272" t="s">
        <v>3554</v>
      </c>
      <c r="BT272" t="str">
        <f>HYPERLINK("https%3A%2F%2Fwww.webofscience.com%2Fwos%2Fwoscc%2Ffull-record%2FWOS:A1996UM67700017","View Full Record in Web of Science")</f>
        <v>View Full Record in Web of Science</v>
      </c>
    </row>
    <row r="273" spans="1:72" x14ac:dyDescent="0.15">
      <c r="A273" t="s">
        <v>72</v>
      </c>
      <c r="B273" t="s">
        <v>3555</v>
      </c>
      <c r="C273" t="s">
        <v>74</v>
      </c>
      <c r="D273" t="s">
        <v>74</v>
      </c>
      <c r="E273" t="s">
        <v>74</v>
      </c>
      <c r="F273" t="s">
        <v>3555</v>
      </c>
      <c r="G273" t="s">
        <v>74</v>
      </c>
      <c r="H273" t="s">
        <v>74</v>
      </c>
      <c r="I273" t="s">
        <v>3556</v>
      </c>
      <c r="J273" t="s">
        <v>2012</v>
      </c>
      <c r="K273" t="s">
        <v>74</v>
      </c>
      <c r="L273" t="s">
        <v>74</v>
      </c>
      <c r="M273" t="s">
        <v>77</v>
      </c>
      <c r="N273" t="s">
        <v>371</v>
      </c>
      <c r="O273" t="s">
        <v>74</v>
      </c>
      <c r="P273" t="s">
        <v>74</v>
      </c>
      <c r="Q273" t="s">
        <v>74</v>
      </c>
      <c r="R273" t="s">
        <v>74</v>
      </c>
      <c r="S273" t="s">
        <v>74</v>
      </c>
      <c r="T273" t="s">
        <v>3557</v>
      </c>
      <c r="U273" t="s">
        <v>3558</v>
      </c>
      <c r="V273" t="s">
        <v>3559</v>
      </c>
      <c r="W273" t="s">
        <v>74</v>
      </c>
      <c r="X273" t="s">
        <v>74</v>
      </c>
      <c r="Y273" t="s">
        <v>3560</v>
      </c>
      <c r="Z273" t="s">
        <v>74</v>
      </c>
      <c r="AA273" t="s">
        <v>74</v>
      </c>
      <c r="AB273" t="s">
        <v>74</v>
      </c>
      <c r="AC273" t="s">
        <v>74</v>
      </c>
      <c r="AD273" t="s">
        <v>74</v>
      </c>
      <c r="AE273" t="s">
        <v>74</v>
      </c>
      <c r="AF273" t="s">
        <v>74</v>
      </c>
      <c r="AG273">
        <v>45</v>
      </c>
      <c r="AH273">
        <v>0</v>
      </c>
      <c r="AI273">
        <v>0</v>
      </c>
      <c r="AJ273">
        <v>1</v>
      </c>
      <c r="AK273">
        <v>4</v>
      </c>
      <c r="AL273" t="s">
        <v>2019</v>
      </c>
      <c r="AM273" t="s">
        <v>2020</v>
      </c>
      <c r="AN273" t="s">
        <v>2021</v>
      </c>
      <c r="AO273" t="s">
        <v>74</v>
      </c>
      <c r="AP273" t="s">
        <v>74</v>
      </c>
      <c r="AQ273" t="s">
        <v>74</v>
      </c>
      <c r="AR273" t="s">
        <v>2022</v>
      </c>
      <c r="AS273" t="s">
        <v>2023</v>
      </c>
      <c r="AT273" t="s">
        <v>3561</v>
      </c>
      <c r="AU273">
        <v>1996</v>
      </c>
      <c r="AV273">
        <v>322</v>
      </c>
      <c r="AW273">
        <v>10</v>
      </c>
      <c r="AX273" t="s">
        <v>74</v>
      </c>
      <c r="AY273" t="s">
        <v>74</v>
      </c>
      <c r="AZ273" t="s">
        <v>74</v>
      </c>
      <c r="BA273" t="s">
        <v>74</v>
      </c>
      <c r="BB273">
        <v>811</v>
      </c>
      <c r="BC273">
        <v>820</v>
      </c>
      <c r="BD273" t="s">
        <v>74</v>
      </c>
      <c r="BE273" t="s">
        <v>74</v>
      </c>
      <c r="BF273" t="s">
        <v>74</v>
      </c>
      <c r="BG273" t="s">
        <v>74</v>
      </c>
      <c r="BH273" t="s">
        <v>74</v>
      </c>
      <c r="BI273">
        <v>10</v>
      </c>
      <c r="BJ273" t="s">
        <v>364</v>
      </c>
      <c r="BK273" t="s">
        <v>93</v>
      </c>
      <c r="BL273" t="s">
        <v>365</v>
      </c>
      <c r="BM273" t="s">
        <v>3562</v>
      </c>
      <c r="BN273" t="s">
        <v>74</v>
      </c>
      <c r="BO273" t="s">
        <v>74</v>
      </c>
      <c r="BP273" t="s">
        <v>74</v>
      </c>
      <c r="BQ273" t="s">
        <v>74</v>
      </c>
      <c r="BR273" t="s">
        <v>96</v>
      </c>
      <c r="BS273" t="s">
        <v>3563</v>
      </c>
      <c r="BT273" t="str">
        <f>HYPERLINK("https%3A%2F%2Fwww.webofscience.com%2Fwos%2Fwoscc%2Ffull-record%2FWOS:A1996UR34500001","View Full Record in Web of Science")</f>
        <v>View Full Record in Web of Science</v>
      </c>
    </row>
    <row r="274" spans="1:72" x14ac:dyDescent="0.15">
      <c r="A274" t="s">
        <v>72</v>
      </c>
      <c r="B274" t="s">
        <v>3564</v>
      </c>
      <c r="C274" t="s">
        <v>74</v>
      </c>
      <c r="D274" t="s">
        <v>74</v>
      </c>
      <c r="E274" t="s">
        <v>74</v>
      </c>
      <c r="F274" t="s">
        <v>3564</v>
      </c>
      <c r="G274" t="s">
        <v>74</v>
      </c>
      <c r="H274" t="s">
        <v>74</v>
      </c>
      <c r="I274" t="s">
        <v>3565</v>
      </c>
      <c r="J274" t="s">
        <v>1011</v>
      </c>
      <c r="K274" t="s">
        <v>74</v>
      </c>
      <c r="L274" t="s">
        <v>74</v>
      </c>
      <c r="M274" t="s">
        <v>77</v>
      </c>
      <c r="N274" t="s">
        <v>78</v>
      </c>
      <c r="O274" t="s">
        <v>74</v>
      </c>
      <c r="P274" t="s">
        <v>74</v>
      </c>
      <c r="Q274" t="s">
        <v>74</v>
      </c>
      <c r="R274" t="s">
        <v>74</v>
      </c>
      <c r="S274" t="s">
        <v>74</v>
      </c>
      <c r="T274" t="s">
        <v>74</v>
      </c>
      <c r="U274" t="s">
        <v>3566</v>
      </c>
      <c r="V274" t="s">
        <v>3567</v>
      </c>
      <c r="W274" t="s">
        <v>3568</v>
      </c>
      <c r="X274" t="s">
        <v>3569</v>
      </c>
      <c r="Y274" t="s">
        <v>74</v>
      </c>
      <c r="Z274" t="s">
        <v>74</v>
      </c>
      <c r="AA274" t="s">
        <v>3570</v>
      </c>
      <c r="AB274" t="s">
        <v>3571</v>
      </c>
      <c r="AC274" t="s">
        <v>74</v>
      </c>
      <c r="AD274" t="s">
        <v>74</v>
      </c>
      <c r="AE274" t="s">
        <v>74</v>
      </c>
      <c r="AF274" t="s">
        <v>74</v>
      </c>
      <c r="AG274">
        <v>79</v>
      </c>
      <c r="AH274">
        <v>89</v>
      </c>
      <c r="AI274">
        <v>90</v>
      </c>
      <c r="AJ274">
        <v>0</v>
      </c>
      <c r="AK274">
        <v>7</v>
      </c>
      <c r="AL274" t="s">
        <v>946</v>
      </c>
      <c r="AM274" t="s">
        <v>312</v>
      </c>
      <c r="AN274" t="s">
        <v>1017</v>
      </c>
      <c r="AO274" t="s">
        <v>1018</v>
      </c>
      <c r="AP274" t="s">
        <v>74</v>
      </c>
      <c r="AQ274" t="s">
        <v>74</v>
      </c>
      <c r="AR274" t="s">
        <v>1019</v>
      </c>
      <c r="AS274" t="s">
        <v>1020</v>
      </c>
      <c r="AT274" t="s">
        <v>3561</v>
      </c>
      <c r="AU274">
        <v>1996</v>
      </c>
      <c r="AV274">
        <v>101</v>
      </c>
      <c r="AW274" t="s">
        <v>3572</v>
      </c>
      <c r="AX274" t="s">
        <v>74</v>
      </c>
      <c r="AY274" t="s">
        <v>74</v>
      </c>
      <c r="AZ274" t="s">
        <v>74</v>
      </c>
      <c r="BA274" t="s">
        <v>74</v>
      </c>
      <c r="BB274">
        <v>12531</v>
      </c>
      <c r="BC274">
        <v>12554</v>
      </c>
      <c r="BD274" t="s">
        <v>74</v>
      </c>
      <c r="BE274" t="s">
        <v>74</v>
      </c>
      <c r="BF274" t="s">
        <v>74</v>
      </c>
      <c r="BG274" t="s">
        <v>74</v>
      </c>
      <c r="BH274" t="s">
        <v>74</v>
      </c>
      <c r="BI274">
        <v>24</v>
      </c>
      <c r="BJ274" t="s">
        <v>159</v>
      </c>
      <c r="BK274" t="s">
        <v>93</v>
      </c>
      <c r="BL274" t="s">
        <v>159</v>
      </c>
      <c r="BM274" t="s">
        <v>3573</v>
      </c>
      <c r="BN274" t="s">
        <v>74</v>
      </c>
      <c r="BO274" t="s">
        <v>74</v>
      </c>
      <c r="BP274" t="s">
        <v>74</v>
      </c>
      <c r="BQ274" t="s">
        <v>74</v>
      </c>
      <c r="BR274" t="s">
        <v>96</v>
      </c>
      <c r="BS274" t="s">
        <v>3574</v>
      </c>
      <c r="BT274" t="str">
        <f>HYPERLINK("https%3A%2F%2Fwww.webofscience.com%2Fwos%2Fwoscc%2Ffull-record%2FWOS:A1996UN55800005","View Full Record in Web of Science")</f>
        <v>View Full Record in Web of Science</v>
      </c>
    </row>
    <row r="275" spans="1:72" x14ac:dyDescent="0.15">
      <c r="A275" t="s">
        <v>72</v>
      </c>
      <c r="B275" t="s">
        <v>3575</v>
      </c>
      <c r="C275" t="s">
        <v>74</v>
      </c>
      <c r="D275" t="s">
        <v>74</v>
      </c>
      <c r="E275" t="s">
        <v>74</v>
      </c>
      <c r="F275" t="s">
        <v>3575</v>
      </c>
      <c r="G275" t="s">
        <v>74</v>
      </c>
      <c r="H275" t="s">
        <v>74</v>
      </c>
      <c r="I275" t="s">
        <v>3576</v>
      </c>
      <c r="J275" t="s">
        <v>1011</v>
      </c>
      <c r="K275" t="s">
        <v>74</v>
      </c>
      <c r="L275" t="s">
        <v>74</v>
      </c>
      <c r="M275" t="s">
        <v>77</v>
      </c>
      <c r="N275" t="s">
        <v>78</v>
      </c>
      <c r="O275" t="s">
        <v>74</v>
      </c>
      <c r="P275" t="s">
        <v>74</v>
      </c>
      <c r="Q275" t="s">
        <v>74</v>
      </c>
      <c r="R275" t="s">
        <v>74</v>
      </c>
      <c r="S275" t="s">
        <v>74</v>
      </c>
      <c r="T275" t="s">
        <v>74</v>
      </c>
      <c r="U275" t="s">
        <v>3577</v>
      </c>
      <c r="V275" t="s">
        <v>3578</v>
      </c>
      <c r="W275" t="s">
        <v>3579</v>
      </c>
      <c r="X275" t="s">
        <v>3580</v>
      </c>
      <c r="Y275" t="s">
        <v>3581</v>
      </c>
      <c r="Z275" t="s">
        <v>74</v>
      </c>
      <c r="AA275" t="s">
        <v>3582</v>
      </c>
      <c r="AB275" t="s">
        <v>3583</v>
      </c>
      <c r="AC275" t="s">
        <v>74</v>
      </c>
      <c r="AD275" t="s">
        <v>74</v>
      </c>
      <c r="AE275" t="s">
        <v>74</v>
      </c>
      <c r="AF275" t="s">
        <v>74</v>
      </c>
      <c r="AG275">
        <v>36</v>
      </c>
      <c r="AH275">
        <v>8</v>
      </c>
      <c r="AI275">
        <v>8</v>
      </c>
      <c r="AJ275">
        <v>0</v>
      </c>
      <c r="AK275">
        <v>2</v>
      </c>
      <c r="AL275" t="s">
        <v>946</v>
      </c>
      <c r="AM275" t="s">
        <v>312</v>
      </c>
      <c r="AN275" t="s">
        <v>1017</v>
      </c>
      <c r="AO275" t="s">
        <v>1018</v>
      </c>
      <c r="AP275" t="s">
        <v>74</v>
      </c>
      <c r="AQ275" t="s">
        <v>74</v>
      </c>
      <c r="AR275" t="s">
        <v>1019</v>
      </c>
      <c r="AS275" t="s">
        <v>1020</v>
      </c>
      <c r="AT275" t="s">
        <v>3561</v>
      </c>
      <c r="AU275">
        <v>1996</v>
      </c>
      <c r="AV275">
        <v>101</v>
      </c>
      <c r="AW275" t="s">
        <v>3572</v>
      </c>
      <c r="AX275" t="s">
        <v>74</v>
      </c>
      <c r="AY275" t="s">
        <v>74</v>
      </c>
      <c r="AZ275" t="s">
        <v>74</v>
      </c>
      <c r="BA275" t="s">
        <v>74</v>
      </c>
      <c r="BB275">
        <v>12567</v>
      </c>
      <c r="BC275">
        <v>12574</v>
      </c>
      <c r="BD275" t="s">
        <v>74</v>
      </c>
      <c r="BE275" t="s">
        <v>3584</v>
      </c>
      <c r="BF275" t="str">
        <f>HYPERLINK("http://dx.doi.org/10.1029/96JD00404","http://dx.doi.org/10.1029/96JD00404")</f>
        <v>http://dx.doi.org/10.1029/96JD00404</v>
      </c>
      <c r="BG275" t="s">
        <v>74</v>
      </c>
      <c r="BH275" t="s">
        <v>74</v>
      </c>
      <c r="BI275">
        <v>8</v>
      </c>
      <c r="BJ275" t="s">
        <v>159</v>
      </c>
      <c r="BK275" t="s">
        <v>93</v>
      </c>
      <c r="BL275" t="s">
        <v>159</v>
      </c>
      <c r="BM275" t="s">
        <v>3573</v>
      </c>
      <c r="BN275" t="s">
        <v>74</v>
      </c>
      <c r="BO275" t="s">
        <v>74</v>
      </c>
      <c r="BP275" t="s">
        <v>74</v>
      </c>
      <c r="BQ275" t="s">
        <v>74</v>
      </c>
      <c r="BR275" t="s">
        <v>96</v>
      </c>
      <c r="BS275" t="s">
        <v>3585</v>
      </c>
      <c r="BT275" t="str">
        <f>HYPERLINK("https%3A%2F%2Fwww.webofscience.com%2Fwos%2Fwoscc%2Ffull-record%2FWOS:A1996UN55800007","View Full Record in Web of Science")</f>
        <v>View Full Record in Web of Science</v>
      </c>
    </row>
    <row r="276" spans="1:72" x14ac:dyDescent="0.15">
      <c r="A276" t="s">
        <v>72</v>
      </c>
      <c r="B276" t="s">
        <v>3586</v>
      </c>
      <c r="C276" t="s">
        <v>74</v>
      </c>
      <c r="D276" t="s">
        <v>74</v>
      </c>
      <c r="E276" t="s">
        <v>74</v>
      </c>
      <c r="F276" t="s">
        <v>3586</v>
      </c>
      <c r="G276" t="s">
        <v>74</v>
      </c>
      <c r="H276" t="s">
        <v>74</v>
      </c>
      <c r="I276" t="s">
        <v>3587</v>
      </c>
      <c r="J276" t="s">
        <v>1011</v>
      </c>
      <c r="K276" t="s">
        <v>74</v>
      </c>
      <c r="L276" t="s">
        <v>74</v>
      </c>
      <c r="M276" t="s">
        <v>77</v>
      </c>
      <c r="N276" t="s">
        <v>78</v>
      </c>
      <c r="O276" t="s">
        <v>74</v>
      </c>
      <c r="P276" t="s">
        <v>74</v>
      </c>
      <c r="Q276" t="s">
        <v>74</v>
      </c>
      <c r="R276" t="s">
        <v>74</v>
      </c>
      <c r="S276" t="s">
        <v>74</v>
      </c>
      <c r="T276" t="s">
        <v>74</v>
      </c>
      <c r="U276" t="s">
        <v>3588</v>
      </c>
      <c r="V276" t="s">
        <v>3589</v>
      </c>
      <c r="W276" t="s">
        <v>3590</v>
      </c>
      <c r="X276" t="s">
        <v>3591</v>
      </c>
      <c r="Y276" t="s">
        <v>3592</v>
      </c>
      <c r="Z276" t="s">
        <v>74</v>
      </c>
      <c r="AA276" t="s">
        <v>3582</v>
      </c>
      <c r="AB276" t="s">
        <v>3583</v>
      </c>
      <c r="AC276" t="s">
        <v>74</v>
      </c>
      <c r="AD276" t="s">
        <v>74</v>
      </c>
      <c r="AE276" t="s">
        <v>74</v>
      </c>
      <c r="AF276" t="s">
        <v>74</v>
      </c>
      <c r="AG276">
        <v>36</v>
      </c>
      <c r="AH276">
        <v>15</v>
      </c>
      <c r="AI276">
        <v>15</v>
      </c>
      <c r="AJ276">
        <v>0</v>
      </c>
      <c r="AK276">
        <v>1</v>
      </c>
      <c r="AL276" t="s">
        <v>946</v>
      </c>
      <c r="AM276" t="s">
        <v>312</v>
      </c>
      <c r="AN276" t="s">
        <v>1017</v>
      </c>
      <c r="AO276" t="s">
        <v>1018</v>
      </c>
      <c r="AP276" t="s">
        <v>74</v>
      </c>
      <c r="AQ276" t="s">
        <v>74</v>
      </c>
      <c r="AR276" t="s">
        <v>1019</v>
      </c>
      <c r="AS276" t="s">
        <v>1020</v>
      </c>
      <c r="AT276" t="s">
        <v>3561</v>
      </c>
      <c r="AU276">
        <v>1996</v>
      </c>
      <c r="AV276">
        <v>101</v>
      </c>
      <c r="AW276" t="s">
        <v>3572</v>
      </c>
      <c r="AX276" t="s">
        <v>74</v>
      </c>
      <c r="AY276" t="s">
        <v>74</v>
      </c>
      <c r="AZ276" t="s">
        <v>74</v>
      </c>
      <c r="BA276" t="s">
        <v>74</v>
      </c>
      <c r="BB276">
        <v>12575</v>
      </c>
      <c r="BC276">
        <v>12584</v>
      </c>
      <c r="BD276" t="s">
        <v>74</v>
      </c>
      <c r="BE276" t="s">
        <v>3593</v>
      </c>
      <c r="BF276" t="str">
        <f>HYPERLINK("http://dx.doi.org/10.1029/96JD00403","http://dx.doi.org/10.1029/96JD00403")</f>
        <v>http://dx.doi.org/10.1029/96JD00403</v>
      </c>
      <c r="BG276" t="s">
        <v>74</v>
      </c>
      <c r="BH276" t="s">
        <v>74</v>
      </c>
      <c r="BI276">
        <v>10</v>
      </c>
      <c r="BJ276" t="s">
        <v>159</v>
      </c>
      <c r="BK276" t="s">
        <v>93</v>
      </c>
      <c r="BL276" t="s">
        <v>159</v>
      </c>
      <c r="BM276" t="s">
        <v>3573</v>
      </c>
      <c r="BN276" t="s">
        <v>74</v>
      </c>
      <c r="BO276" t="s">
        <v>74</v>
      </c>
      <c r="BP276" t="s">
        <v>74</v>
      </c>
      <c r="BQ276" t="s">
        <v>74</v>
      </c>
      <c r="BR276" t="s">
        <v>96</v>
      </c>
      <c r="BS276" t="s">
        <v>3594</v>
      </c>
      <c r="BT276" t="str">
        <f>HYPERLINK("https%3A%2F%2Fwww.webofscience.com%2Fwos%2Fwoscc%2Ffull-record%2FWOS:A1996UN55800008","View Full Record in Web of Science")</f>
        <v>View Full Record in Web of Science</v>
      </c>
    </row>
    <row r="277" spans="1:72" x14ac:dyDescent="0.15">
      <c r="A277" t="s">
        <v>72</v>
      </c>
      <c r="B277" t="s">
        <v>3595</v>
      </c>
      <c r="C277" t="s">
        <v>74</v>
      </c>
      <c r="D277" t="s">
        <v>74</v>
      </c>
      <c r="E277" t="s">
        <v>74</v>
      </c>
      <c r="F277" t="s">
        <v>3595</v>
      </c>
      <c r="G277" t="s">
        <v>74</v>
      </c>
      <c r="H277" t="s">
        <v>74</v>
      </c>
      <c r="I277" t="s">
        <v>3596</v>
      </c>
      <c r="J277" t="s">
        <v>1011</v>
      </c>
      <c r="K277" t="s">
        <v>74</v>
      </c>
      <c r="L277" t="s">
        <v>74</v>
      </c>
      <c r="M277" t="s">
        <v>77</v>
      </c>
      <c r="N277" t="s">
        <v>78</v>
      </c>
      <c r="O277" t="s">
        <v>74</v>
      </c>
      <c r="P277" t="s">
        <v>74</v>
      </c>
      <c r="Q277" t="s">
        <v>74</v>
      </c>
      <c r="R277" t="s">
        <v>74</v>
      </c>
      <c r="S277" t="s">
        <v>74</v>
      </c>
      <c r="T277" t="s">
        <v>74</v>
      </c>
      <c r="U277" t="s">
        <v>3597</v>
      </c>
      <c r="V277" t="s">
        <v>3598</v>
      </c>
      <c r="W277" t="s">
        <v>3599</v>
      </c>
      <c r="X277" t="s">
        <v>3600</v>
      </c>
      <c r="Y277" t="s">
        <v>3601</v>
      </c>
      <c r="Z277" t="s">
        <v>74</v>
      </c>
      <c r="AA277" t="s">
        <v>3602</v>
      </c>
      <c r="AB277" t="s">
        <v>74</v>
      </c>
      <c r="AC277" t="s">
        <v>74</v>
      </c>
      <c r="AD277" t="s">
        <v>74</v>
      </c>
      <c r="AE277" t="s">
        <v>74</v>
      </c>
      <c r="AF277" t="s">
        <v>74</v>
      </c>
      <c r="AG277">
        <v>60</v>
      </c>
      <c r="AH277">
        <v>82</v>
      </c>
      <c r="AI277">
        <v>106</v>
      </c>
      <c r="AJ277">
        <v>3</v>
      </c>
      <c r="AK277">
        <v>40</v>
      </c>
      <c r="AL277" t="s">
        <v>946</v>
      </c>
      <c r="AM277" t="s">
        <v>312</v>
      </c>
      <c r="AN277" t="s">
        <v>1017</v>
      </c>
      <c r="AO277" t="s">
        <v>1018</v>
      </c>
      <c r="AP277" t="s">
        <v>1094</v>
      </c>
      <c r="AQ277" t="s">
        <v>74</v>
      </c>
      <c r="AR277" t="s">
        <v>1019</v>
      </c>
      <c r="AS277" t="s">
        <v>1020</v>
      </c>
      <c r="AT277" t="s">
        <v>3561</v>
      </c>
      <c r="AU277">
        <v>1996</v>
      </c>
      <c r="AV277">
        <v>101</v>
      </c>
      <c r="AW277" t="s">
        <v>3572</v>
      </c>
      <c r="AX277" t="s">
        <v>74</v>
      </c>
      <c r="AY277" t="s">
        <v>74</v>
      </c>
      <c r="AZ277" t="s">
        <v>74</v>
      </c>
      <c r="BA277" t="s">
        <v>74</v>
      </c>
      <c r="BB277">
        <v>12601</v>
      </c>
      <c r="BC277">
        <v>12611</v>
      </c>
      <c r="BD277" t="s">
        <v>74</v>
      </c>
      <c r="BE277" t="s">
        <v>3603</v>
      </c>
      <c r="BF277" t="str">
        <f>HYPERLINK("http://dx.doi.org/10.1029/96JD00866","http://dx.doi.org/10.1029/96JD00866")</f>
        <v>http://dx.doi.org/10.1029/96JD00866</v>
      </c>
      <c r="BG277" t="s">
        <v>74</v>
      </c>
      <c r="BH277" t="s">
        <v>74</v>
      </c>
      <c r="BI277">
        <v>11</v>
      </c>
      <c r="BJ277" t="s">
        <v>159</v>
      </c>
      <c r="BK277" t="s">
        <v>93</v>
      </c>
      <c r="BL277" t="s">
        <v>159</v>
      </c>
      <c r="BM277" t="s">
        <v>3573</v>
      </c>
      <c r="BN277" t="s">
        <v>74</v>
      </c>
      <c r="BO277" t="s">
        <v>74</v>
      </c>
      <c r="BP277" t="s">
        <v>74</v>
      </c>
      <c r="BQ277" t="s">
        <v>74</v>
      </c>
      <c r="BR277" t="s">
        <v>96</v>
      </c>
      <c r="BS277" t="s">
        <v>3604</v>
      </c>
      <c r="BT277" t="str">
        <f>HYPERLINK("https%3A%2F%2Fwww.webofscience.com%2Fwos%2Fwoscc%2Ffull-record%2FWOS:A1996UN55800010","View Full Record in Web of Science")</f>
        <v>View Full Record in Web of Science</v>
      </c>
    </row>
    <row r="278" spans="1:72" x14ac:dyDescent="0.15">
      <c r="A278" t="s">
        <v>72</v>
      </c>
      <c r="B278" t="s">
        <v>3605</v>
      </c>
      <c r="C278" t="s">
        <v>74</v>
      </c>
      <c r="D278" t="s">
        <v>74</v>
      </c>
      <c r="E278" t="s">
        <v>74</v>
      </c>
      <c r="F278" t="s">
        <v>3605</v>
      </c>
      <c r="G278" t="s">
        <v>74</v>
      </c>
      <c r="H278" t="s">
        <v>74</v>
      </c>
      <c r="I278" t="s">
        <v>3606</v>
      </c>
      <c r="J278" t="s">
        <v>1120</v>
      </c>
      <c r="K278" t="s">
        <v>74</v>
      </c>
      <c r="L278" t="s">
        <v>74</v>
      </c>
      <c r="M278" t="s">
        <v>77</v>
      </c>
      <c r="N278" t="s">
        <v>78</v>
      </c>
      <c r="O278" t="s">
        <v>74</v>
      </c>
      <c r="P278" t="s">
        <v>74</v>
      </c>
      <c r="Q278" t="s">
        <v>74</v>
      </c>
      <c r="R278" t="s">
        <v>74</v>
      </c>
      <c r="S278" t="s">
        <v>74</v>
      </c>
      <c r="T278" t="s">
        <v>74</v>
      </c>
      <c r="U278" t="s">
        <v>3607</v>
      </c>
      <c r="V278" t="s">
        <v>3608</v>
      </c>
      <c r="W278" t="s">
        <v>3609</v>
      </c>
      <c r="X278" t="s">
        <v>3610</v>
      </c>
      <c r="Y278" t="s">
        <v>3611</v>
      </c>
      <c r="Z278" t="s">
        <v>74</v>
      </c>
      <c r="AA278" t="s">
        <v>3612</v>
      </c>
      <c r="AB278" t="s">
        <v>3613</v>
      </c>
      <c r="AC278" t="s">
        <v>74</v>
      </c>
      <c r="AD278" t="s">
        <v>74</v>
      </c>
      <c r="AE278" t="s">
        <v>74</v>
      </c>
      <c r="AF278" t="s">
        <v>74</v>
      </c>
      <c r="AG278">
        <v>15</v>
      </c>
      <c r="AH278">
        <v>28</v>
      </c>
      <c r="AI278">
        <v>28</v>
      </c>
      <c r="AJ278">
        <v>0</v>
      </c>
      <c r="AK278">
        <v>0</v>
      </c>
      <c r="AL278" t="s">
        <v>946</v>
      </c>
      <c r="AM278" t="s">
        <v>312</v>
      </c>
      <c r="AN278" t="s">
        <v>947</v>
      </c>
      <c r="AO278" t="s">
        <v>1126</v>
      </c>
      <c r="AP278" t="s">
        <v>74</v>
      </c>
      <c r="AQ278" t="s">
        <v>74</v>
      </c>
      <c r="AR278" t="s">
        <v>1127</v>
      </c>
      <c r="AS278" t="s">
        <v>1128</v>
      </c>
      <c r="AT278" t="s">
        <v>3614</v>
      </c>
      <c r="AU278">
        <v>1996</v>
      </c>
      <c r="AV278">
        <v>23</v>
      </c>
      <c r="AW278">
        <v>10</v>
      </c>
      <c r="AX278" t="s">
        <v>74</v>
      </c>
      <c r="AY278" t="s">
        <v>74</v>
      </c>
      <c r="AZ278" t="s">
        <v>74</v>
      </c>
      <c r="BA278" t="s">
        <v>74</v>
      </c>
      <c r="BB278">
        <v>1079</v>
      </c>
      <c r="BC278">
        <v>1082</v>
      </c>
      <c r="BD278" t="s">
        <v>74</v>
      </c>
      <c r="BE278" t="s">
        <v>3615</v>
      </c>
      <c r="BF278" t="str">
        <f>HYPERLINK("http://dx.doi.org/10.1029/96GL01193","http://dx.doi.org/10.1029/96GL01193")</f>
        <v>http://dx.doi.org/10.1029/96GL01193</v>
      </c>
      <c r="BG278" t="s">
        <v>74</v>
      </c>
      <c r="BH278" t="s">
        <v>74</v>
      </c>
      <c r="BI278">
        <v>4</v>
      </c>
      <c r="BJ278" t="s">
        <v>364</v>
      </c>
      <c r="BK278" t="s">
        <v>93</v>
      </c>
      <c r="BL278" t="s">
        <v>365</v>
      </c>
      <c r="BM278" t="s">
        <v>3616</v>
      </c>
      <c r="BN278" t="s">
        <v>74</v>
      </c>
      <c r="BO278" t="s">
        <v>74</v>
      </c>
      <c r="BP278" t="s">
        <v>74</v>
      </c>
      <c r="BQ278" t="s">
        <v>74</v>
      </c>
      <c r="BR278" t="s">
        <v>96</v>
      </c>
      <c r="BS278" t="s">
        <v>3617</v>
      </c>
      <c r="BT278" t="str">
        <f>HYPERLINK("https%3A%2F%2Fwww.webofscience.com%2Fwos%2Fwoscc%2Ffull-record%2FWOS:A1996UM11300005","View Full Record in Web of Science")</f>
        <v>View Full Record in Web of Science</v>
      </c>
    </row>
    <row r="279" spans="1:72" x14ac:dyDescent="0.15">
      <c r="A279" t="s">
        <v>72</v>
      </c>
      <c r="B279" t="s">
        <v>3618</v>
      </c>
      <c r="C279" t="s">
        <v>74</v>
      </c>
      <c r="D279" t="s">
        <v>74</v>
      </c>
      <c r="E279" t="s">
        <v>74</v>
      </c>
      <c r="F279" t="s">
        <v>3618</v>
      </c>
      <c r="G279" t="s">
        <v>74</v>
      </c>
      <c r="H279" t="s">
        <v>74</v>
      </c>
      <c r="I279" t="s">
        <v>3619</v>
      </c>
      <c r="J279" t="s">
        <v>1120</v>
      </c>
      <c r="K279" t="s">
        <v>74</v>
      </c>
      <c r="L279" t="s">
        <v>74</v>
      </c>
      <c r="M279" t="s">
        <v>77</v>
      </c>
      <c r="N279" t="s">
        <v>78</v>
      </c>
      <c r="O279" t="s">
        <v>74</v>
      </c>
      <c r="P279" t="s">
        <v>74</v>
      </c>
      <c r="Q279" t="s">
        <v>74</v>
      </c>
      <c r="R279" t="s">
        <v>74</v>
      </c>
      <c r="S279" t="s">
        <v>74</v>
      </c>
      <c r="T279" t="s">
        <v>74</v>
      </c>
      <c r="U279" t="s">
        <v>3620</v>
      </c>
      <c r="V279" t="s">
        <v>3621</v>
      </c>
      <c r="W279" t="s">
        <v>74</v>
      </c>
      <c r="X279" t="s">
        <v>74</v>
      </c>
      <c r="Y279" t="s">
        <v>3622</v>
      </c>
      <c r="Z279" t="s">
        <v>74</v>
      </c>
      <c r="AA279" t="s">
        <v>74</v>
      </c>
      <c r="AB279" t="s">
        <v>74</v>
      </c>
      <c r="AC279" t="s">
        <v>74</v>
      </c>
      <c r="AD279" t="s">
        <v>74</v>
      </c>
      <c r="AE279" t="s">
        <v>74</v>
      </c>
      <c r="AF279" t="s">
        <v>74</v>
      </c>
      <c r="AG279">
        <v>14</v>
      </c>
      <c r="AH279">
        <v>46</v>
      </c>
      <c r="AI279">
        <v>50</v>
      </c>
      <c r="AJ279">
        <v>0</v>
      </c>
      <c r="AK279">
        <v>5</v>
      </c>
      <c r="AL279" t="s">
        <v>946</v>
      </c>
      <c r="AM279" t="s">
        <v>312</v>
      </c>
      <c r="AN279" t="s">
        <v>947</v>
      </c>
      <c r="AO279" t="s">
        <v>1126</v>
      </c>
      <c r="AP279" t="s">
        <v>74</v>
      </c>
      <c r="AQ279" t="s">
        <v>74</v>
      </c>
      <c r="AR279" t="s">
        <v>1127</v>
      </c>
      <c r="AS279" t="s">
        <v>1128</v>
      </c>
      <c r="AT279" t="s">
        <v>3614</v>
      </c>
      <c r="AU279">
        <v>1996</v>
      </c>
      <c r="AV279">
        <v>23</v>
      </c>
      <c r="AW279">
        <v>10</v>
      </c>
      <c r="AX279" t="s">
        <v>74</v>
      </c>
      <c r="AY279" t="s">
        <v>74</v>
      </c>
      <c r="AZ279" t="s">
        <v>74</v>
      </c>
      <c r="BA279" t="s">
        <v>74</v>
      </c>
      <c r="BB279">
        <v>1115</v>
      </c>
      <c r="BC279">
        <v>1118</v>
      </c>
      <c r="BD279" t="s">
        <v>74</v>
      </c>
      <c r="BE279" t="s">
        <v>3623</v>
      </c>
      <c r="BF279" t="str">
        <f>HYPERLINK("http://dx.doi.org/10.1029/96GL01039","http://dx.doi.org/10.1029/96GL01039")</f>
        <v>http://dx.doi.org/10.1029/96GL01039</v>
      </c>
      <c r="BG279" t="s">
        <v>74</v>
      </c>
      <c r="BH279" t="s">
        <v>74</v>
      </c>
      <c r="BI279">
        <v>4</v>
      </c>
      <c r="BJ279" t="s">
        <v>364</v>
      </c>
      <c r="BK279" t="s">
        <v>93</v>
      </c>
      <c r="BL279" t="s">
        <v>365</v>
      </c>
      <c r="BM279" t="s">
        <v>3616</v>
      </c>
      <c r="BN279" t="s">
        <v>74</v>
      </c>
      <c r="BO279" t="s">
        <v>2008</v>
      </c>
      <c r="BP279" t="s">
        <v>74</v>
      </c>
      <c r="BQ279" t="s">
        <v>74</v>
      </c>
      <c r="BR279" t="s">
        <v>96</v>
      </c>
      <c r="BS279" t="s">
        <v>3624</v>
      </c>
      <c r="BT279" t="str">
        <f>HYPERLINK("https%3A%2F%2Fwww.webofscience.com%2Fwos%2Fwoscc%2Ffull-record%2FWOS:A1996UM11300014","View Full Record in Web of Science")</f>
        <v>View Full Record in Web of Science</v>
      </c>
    </row>
    <row r="280" spans="1:72" x14ac:dyDescent="0.15">
      <c r="A280" t="s">
        <v>72</v>
      </c>
      <c r="B280" t="s">
        <v>3625</v>
      </c>
      <c r="C280" t="s">
        <v>74</v>
      </c>
      <c r="D280" t="s">
        <v>74</v>
      </c>
      <c r="E280" t="s">
        <v>74</v>
      </c>
      <c r="F280" t="s">
        <v>3625</v>
      </c>
      <c r="G280" t="s">
        <v>74</v>
      </c>
      <c r="H280" t="s">
        <v>74</v>
      </c>
      <c r="I280" t="s">
        <v>3626</v>
      </c>
      <c r="J280" t="s">
        <v>1205</v>
      </c>
      <c r="K280" t="s">
        <v>74</v>
      </c>
      <c r="L280" t="s">
        <v>74</v>
      </c>
      <c r="M280" t="s">
        <v>77</v>
      </c>
      <c r="N280" t="s">
        <v>78</v>
      </c>
      <c r="O280" t="s">
        <v>74</v>
      </c>
      <c r="P280" t="s">
        <v>74</v>
      </c>
      <c r="Q280" t="s">
        <v>74</v>
      </c>
      <c r="R280" t="s">
        <v>74</v>
      </c>
      <c r="S280" t="s">
        <v>74</v>
      </c>
      <c r="T280" t="s">
        <v>74</v>
      </c>
      <c r="U280" t="s">
        <v>3627</v>
      </c>
      <c r="V280" t="s">
        <v>3628</v>
      </c>
      <c r="W280" t="s">
        <v>74</v>
      </c>
      <c r="X280" t="s">
        <v>74</v>
      </c>
      <c r="Y280" t="s">
        <v>3629</v>
      </c>
      <c r="Z280" t="s">
        <v>74</v>
      </c>
      <c r="AA280" t="s">
        <v>74</v>
      </c>
      <c r="AB280" t="s">
        <v>74</v>
      </c>
      <c r="AC280" t="s">
        <v>74</v>
      </c>
      <c r="AD280" t="s">
        <v>74</v>
      </c>
      <c r="AE280" t="s">
        <v>74</v>
      </c>
      <c r="AF280" t="s">
        <v>74</v>
      </c>
      <c r="AG280">
        <v>24</v>
      </c>
      <c r="AH280">
        <v>6</v>
      </c>
      <c r="AI280">
        <v>6</v>
      </c>
      <c r="AJ280">
        <v>0</v>
      </c>
      <c r="AK280">
        <v>6</v>
      </c>
      <c r="AL280" t="s">
        <v>946</v>
      </c>
      <c r="AM280" t="s">
        <v>312</v>
      </c>
      <c r="AN280" t="s">
        <v>1017</v>
      </c>
      <c r="AO280" t="s">
        <v>1212</v>
      </c>
      <c r="AP280" t="s">
        <v>1213</v>
      </c>
      <c r="AQ280" t="s">
        <v>74</v>
      </c>
      <c r="AR280" t="s">
        <v>1214</v>
      </c>
      <c r="AS280" t="s">
        <v>1215</v>
      </c>
      <c r="AT280" t="s">
        <v>3614</v>
      </c>
      <c r="AU280">
        <v>1996</v>
      </c>
      <c r="AV280">
        <v>101</v>
      </c>
      <c r="AW280" t="s">
        <v>3630</v>
      </c>
      <c r="AX280" t="s">
        <v>74</v>
      </c>
      <c r="AY280" t="s">
        <v>74</v>
      </c>
      <c r="AZ280" t="s">
        <v>74</v>
      </c>
      <c r="BA280" t="s">
        <v>74</v>
      </c>
      <c r="BB280">
        <v>11903</v>
      </c>
      <c r="BC280">
        <v>11922</v>
      </c>
      <c r="BD280" t="s">
        <v>74</v>
      </c>
      <c r="BE280" t="s">
        <v>3631</v>
      </c>
      <c r="BF280" t="str">
        <f>HYPERLINK("http://dx.doi.org/10.1029/95JC03372","http://dx.doi.org/10.1029/95JC03372")</f>
        <v>http://dx.doi.org/10.1029/95JC03372</v>
      </c>
      <c r="BG280" t="s">
        <v>74</v>
      </c>
      <c r="BH280" t="s">
        <v>74</v>
      </c>
      <c r="BI280">
        <v>20</v>
      </c>
      <c r="BJ280" t="s">
        <v>209</v>
      </c>
      <c r="BK280" t="s">
        <v>93</v>
      </c>
      <c r="BL280" t="s">
        <v>209</v>
      </c>
      <c r="BM280" t="s">
        <v>3632</v>
      </c>
      <c r="BN280" t="s">
        <v>74</v>
      </c>
      <c r="BO280" t="s">
        <v>74</v>
      </c>
      <c r="BP280" t="s">
        <v>74</v>
      </c>
      <c r="BQ280" t="s">
        <v>74</v>
      </c>
      <c r="BR280" t="s">
        <v>96</v>
      </c>
      <c r="BS280" t="s">
        <v>3633</v>
      </c>
      <c r="BT280" t="str">
        <f>HYPERLINK("https%3A%2F%2Fwww.webofscience.com%2Fwos%2Fwoscc%2Ffull-record%2FWOS:A1996UL25800003","View Full Record in Web of Science")</f>
        <v>View Full Record in Web of Science</v>
      </c>
    </row>
    <row r="281" spans="1:72" x14ac:dyDescent="0.15">
      <c r="A281" t="s">
        <v>72</v>
      </c>
      <c r="B281" t="s">
        <v>3634</v>
      </c>
      <c r="C281" t="s">
        <v>74</v>
      </c>
      <c r="D281" t="s">
        <v>74</v>
      </c>
      <c r="E281" t="s">
        <v>74</v>
      </c>
      <c r="F281" t="s">
        <v>3634</v>
      </c>
      <c r="G281" t="s">
        <v>74</v>
      </c>
      <c r="H281" t="s">
        <v>74</v>
      </c>
      <c r="I281" t="s">
        <v>3635</v>
      </c>
      <c r="J281" t="s">
        <v>1205</v>
      </c>
      <c r="K281" t="s">
        <v>74</v>
      </c>
      <c r="L281" t="s">
        <v>74</v>
      </c>
      <c r="M281" t="s">
        <v>77</v>
      </c>
      <c r="N281" t="s">
        <v>78</v>
      </c>
      <c r="O281" t="s">
        <v>74</v>
      </c>
      <c r="P281" t="s">
        <v>74</v>
      </c>
      <c r="Q281" t="s">
        <v>74</v>
      </c>
      <c r="R281" t="s">
        <v>74</v>
      </c>
      <c r="S281" t="s">
        <v>74</v>
      </c>
      <c r="T281" t="s">
        <v>74</v>
      </c>
      <c r="U281" t="s">
        <v>3636</v>
      </c>
      <c r="V281" t="s">
        <v>3637</v>
      </c>
      <c r="W281" t="s">
        <v>3638</v>
      </c>
      <c r="X281" t="s">
        <v>3639</v>
      </c>
      <c r="Y281" t="s">
        <v>2252</v>
      </c>
      <c r="Z281" t="s">
        <v>74</v>
      </c>
      <c r="AA281" t="s">
        <v>3640</v>
      </c>
      <c r="AB281" t="s">
        <v>3641</v>
      </c>
      <c r="AC281" t="s">
        <v>74</v>
      </c>
      <c r="AD281" t="s">
        <v>74</v>
      </c>
      <c r="AE281" t="s">
        <v>74</v>
      </c>
      <c r="AF281" t="s">
        <v>74</v>
      </c>
      <c r="AG281">
        <v>33</v>
      </c>
      <c r="AH281">
        <v>36</v>
      </c>
      <c r="AI281">
        <v>36</v>
      </c>
      <c r="AJ281">
        <v>0</v>
      </c>
      <c r="AK281">
        <v>3</v>
      </c>
      <c r="AL281" t="s">
        <v>946</v>
      </c>
      <c r="AM281" t="s">
        <v>312</v>
      </c>
      <c r="AN281" t="s">
        <v>1017</v>
      </c>
      <c r="AO281" t="s">
        <v>1212</v>
      </c>
      <c r="AP281" t="s">
        <v>1213</v>
      </c>
      <c r="AQ281" t="s">
        <v>74</v>
      </c>
      <c r="AR281" t="s">
        <v>1214</v>
      </c>
      <c r="AS281" t="s">
        <v>1215</v>
      </c>
      <c r="AT281" t="s">
        <v>3614</v>
      </c>
      <c r="AU281">
        <v>1996</v>
      </c>
      <c r="AV281">
        <v>101</v>
      </c>
      <c r="AW281" t="s">
        <v>3630</v>
      </c>
      <c r="AX281" t="s">
        <v>74</v>
      </c>
      <c r="AY281" t="s">
        <v>74</v>
      </c>
      <c r="AZ281" t="s">
        <v>74</v>
      </c>
      <c r="BA281" t="s">
        <v>74</v>
      </c>
      <c r="BB281">
        <v>11935</v>
      </c>
      <c r="BC281">
        <v>11947</v>
      </c>
      <c r="BD281" t="s">
        <v>74</v>
      </c>
      <c r="BE281" t="s">
        <v>3642</v>
      </c>
      <c r="BF281" t="str">
        <f>HYPERLINK("http://dx.doi.org/10.1029/96JC00350","http://dx.doi.org/10.1029/96JC00350")</f>
        <v>http://dx.doi.org/10.1029/96JC00350</v>
      </c>
      <c r="BG281" t="s">
        <v>74</v>
      </c>
      <c r="BH281" t="s">
        <v>74</v>
      </c>
      <c r="BI281">
        <v>13</v>
      </c>
      <c r="BJ281" t="s">
        <v>209</v>
      </c>
      <c r="BK281" t="s">
        <v>93</v>
      </c>
      <c r="BL281" t="s">
        <v>209</v>
      </c>
      <c r="BM281" t="s">
        <v>3632</v>
      </c>
      <c r="BN281" t="s">
        <v>74</v>
      </c>
      <c r="BO281" t="s">
        <v>74</v>
      </c>
      <c r="BP281" t="s">
        <v>74</v>
      </c>
      <c r="BQ281" t="s">
        <v>74</v>
      </c>
      <c r="BR281" t="s">
        <v>96</v>
      </c>
      <c r="BS281" t="s">
        <v>3643</v>
      </c>
      <c r="BT281" t="str">
        <f>HYPERLINK("https%3A%2F%2Fwww.webofscience.com%2Fwos%2Fwoscc%2Ffull-record%2FWOS:A1996UL25800005","View Full Record in Web of Science")</f>
        <v>View Full Record in Web of Science</v>
      </c>
    </row>
    <row r="282" spans="1:72" x14ac:dyDescent="0.15">
      <c r="A282" t="s">
        <v>72</v>
      </c>
      <c r="B282" t="s">
        <v>3644</v>
      </c>
      <c r="C282" t="s">
        <v>74</v>
      </c>
      <c r="D282" t="s">
        <v>74</v>
      </c>
      <c r="E282" t="s">
        <v>74</v>
      </c>
      <c r="F282" t="s">
        <v>3644</v>
      </c>
      <c r="G282" t="s">
        <v>74</v>
      </c>
      <c r="H282" t="s">
        <v>74</v>
      </c>
      <c r="I282" t="s">
        <v>3645</v>
      </c>
      <c r="J282" t="s">
        <v>1205</v>
      </c>
      <c r="K282" t="s">
        <v>74</v>
      </c>
      <c r="L282" t="s">
        <v>74</v>
      </c>
      <c r="M282" t="s">
        <v>77</v>
      </c>
      <c r="N282" t="s">
        <v>78</v>
      </c>
      <c r="O282" t="s">
        <v>74</v>
      </c>
      <c r="P282" t="s">
        <v>74</v>
      </c>
      <c r="Q282" t="s">
        <v>74</v>
      </c>
      <c r="R282" t="s">
        <v>74</v>
      </c>
      <c r="S282" t="s">
        <v>74</v>
      </c>
      <c r="T282" t="s">
        <v>74</v>
      </c>
      <c r="U282" t="s">
        <v>3646</v>
      </c>
      <c r="V282" t="s">
        <v>3647</v>
      </c>
      <c r="W282" t="s">
        <v>3648</v>
      </c>
      <c r="X282" t="s">
        <v>3649</v>
      </c>
      <c r="Y282" t="s">
        <v>3650</v>
      </c>
      <c r="Z282" t="s">
        <v>74</v>
      </c>
      <c r="AA282" t="s">
        <v>3651</v>
      </c>
      <c r="AB282" t="s">
        <v>3652</v>
      </c>
      <c r="AC282" t="s">
        <v>74</v>
      </c>
      <c r="AD282" t="s">
        <v>74</v>
      </c>
      <c r="AE282" t="s">
        <v>74</v>
      </c>
      <c r="AF282" t="s">
        <v>74</v>
      </c>
      <c r="AG282">
        <v>26</v>
      </c>
      <c r="AH282">
        <v>52</v>
      </c>
      <c r="AI282">
        <v>56</v>
      </c>
      <c r="AJ282">
        <v>1</v>
      </c>
      <c r="AK282">
        <v>24</v>
      </c>
      <c r="AL282" t="s">
        <v>946</v>
      </c>
      <c r="AM282" t="s">
        <v>312</v>
      </c>
      <c r="AN282" t="s">
        <v>1017</v>
      </c>
      <c r="AO282" t="s">
        <v>1212</v>
      </c>
      <c r="AP282" t="s">
        <v>1213</v>
      </c>
      <c r="AQ282" t="s">
        <v>74</v>
      </c>
      <c r="AR282" t="s">
        <v>1214</v>
      </c>
      <c r="AS282" t="s">
        <v>1215</v>
      </c>
      <c r="AT282" t="s">
        <v>3614</v>
      </c>
      <c r="AU282">
        <v>1996</v>
      </c>
      <c r="AV282">
        <v>101</v>
      </c>
      <c r="AW282" t="s">
        <v>3630</v>
      </c>
      <c r="AX282" t="s">
        <v>74</v>
      </c>
      <c r="AY282" t="s">
        <v>74</v>
      </c>
      <c r="AZ282" t="s">
        <v>74</v>
      </c>
      <c r="BA282" t="s">
        <v>74</v>
      </c>
      <c r="BB282">
        <v>12391</v>
      </c>
      <c r="BC282">
        <v>12400</v>
      </c>
      <c r="BD282" t="s">
        <v>74</v>
      </c>
      <c r="BE282" t="s">
        <v>3653</v>
      </c>
      <c r="BF282" t="str">
        <f>HYPERLINK("http://dx.doi.org/10.1029/95JC03797","http://dx.doi.org/10.1029/95JC03797")</f>
        <v>http://dx.doi.org/10.1029/95JC03797</v>
      </c>
      <c r="BG282" t="s">
        <v>74</v>
      </c>
      <c r="BH282" t="s">
        <v>74</v>
      </c>
      <c r="BI282">
        <v>10</v>
      </c>
      <c r="BJ282" t="s">
        <v>209</v>
      </c>
      <c r="BK282" t="s">
        <v>93</v>
      </c>
      <c r="BL282" t="s">
        <v>209</v>
      </c>
      <c r="BM282" t="s">
        <v>3632</v>
      </c>
      <c r="BN282" t="s">
        <v>74</v>
      </c>
      <c r="BO282" t="s">
        <v>74</v>
      </c>
      <c r="BP282" t="s">
        <v>74</v>
      </c>
      <c r="BQ282" t="s">
        <v>74</v>
      </c>
      <c r="BR282" t="s">
        <v>96</v>
      </c>
      <c r="BS282" t="s">
        <v>3654</v>
      </c>
      <c r="BT282" t="str">
        <f>HYPERLINK("https%3A%2F%2Fwww.webofscience.com%2Fwos%2Fwoscc%2Ffull-record%2FWOS:A1996UL25800038","View Full Record in Web of Science")</f>
        <v>View Full Record in Web of Science</v>
      </c>
    </row>
    <row r="283" spans="1:72" x14ac:dyDescent="0.15">
      <c r="A283" t="s">
        <v>72</v>
      </c>
      <c r="B283" t="s">
        <v>3655</v>
      </c>
      <c r="C283" t="s">
        <v>74</v>
      </c>
      <c r="D283" t="s">
        <v>74</v>
      </c>
      <c r="E283" t="s">
        <v>74</v>
      </c>
      <c r="F283" t="s">
        <v>3655</v>
      </c>
      <c r="G283" t="s">
        <v>74</v>
      </c>
      <c r="H283" t="s">
        <v>74</v>
      </c>
      <c r="I283" t="s">
        <v>3656</v>
      </c>
      <c r="J283" t="s">
        <v>3657</v>
      </c>
      <c r="K283" t="s">
        <v>74</v>
      </c>
      <c r="L283" t="s">
        <v>74</v>
      </c>
      <c r="M283" t="s">
        <v>77</v>
      </c>
      <c r="N283" t="s">
        <v>78</v>
      </c>
      <c r="O283" t="s">
        <v>74</v>
      </c>
      <c r="P283" t="s">
        <v>74</v>
      </c>
      <c r="Q283" t="s">
        <v>74</v>
      </c>
      <c r="R283" t="s">
        <v>74</v>
      </c>
      <c r="S283" t="s">
        <v>74</v>
      </c>
      <c r="T283" t="s">
        <v>74</v>
      </c>
      <c r="U283" t="s">
        <v>3658</v>
      </c>
      <c r="V283" t="s">
        <v>3659</v>
      </c>
      <c r="W283" t="s">
        <v>3660</v>
      </c>
      <c r="X283" t="s">
        <v>3661</v>
      </c>
      <c r="Y283" t="s">
        <v>3662</v>
      </c>
      <c r="Z283" t="s">
        <v>74</v>
      </c>
      <c r="AA283" t="s">
        <v>74</v>
      </c>
      <c r="AB283" t="s">
        <v>74</v>
      </c>
      <c r="AC283" t="s">
        <v>74</v>
      </c>
      <c r="AD283" t="s">
        <v>74</v>
      </c>
      <c r="AE283" t="s">
        <v>74</v>
      </c>
      <c r="AF283" t="s">
        <v>74</v>
      </c>
      <c r="AG283">
        <v>11</v>
      </c>
      <c r="AH283">
        <v>3</v>
      </c>
      <c r="AI283">
        <v>3</v>
      </c>
      <c r="AJ283">
        <v>0</v>
      </c>
      <c r="AK283">
        <v>0</v>
      </c>
      <c r="AL283" t="s">
        <v>644</v>
      </c>
      <c r="AM283" t="s">
        <v>3663</v>
      </c>
      <c r="AN283" t="s">
        <v>3664</v>
      </c>
      <c r="AO283" t="s">
        <v>3665</v>
      </c>
      <c r="AP283" t="s">
        <v>3666</v>
      </c>
      <c r="AQ283" t="s">
        <v>74</v>
      </c>
      <c r="AR283" t="s">
        <v>3667</v>
      </c>
      <c r="AS283" t="s">
        <v>3668</v>
      </c>
      <c r="AT283" t="s">
        <v>3669</v>
      </c>
      <c r="AU283">
        <v>1996</v>
      </c>
      <c r="AV283">
        <v>17</v>
      </c>
      <c r="AW283">
        <v>7</v>
      </c>
      <c r="AX283" t="s">
        <v>74</v>
      </c>
      <c r="AY283" t="s">
        <v>74</v>
      </c>
      <c r="AZ283" t="s">
        <v>74</v>
      </c>
      <c r="BA283" t="s">
        <v>74</v>
      </c>
      <c r="BB283">
        <v>1367</v>
      </c>
      <c r="BC283">
        <v>1376</v>
      </c>
      <c r="BD283" t="s">
        <v>74</v>
      </c>
      <c r="BE283" t="s">
        <v>3670</v>
      </c>
      <c r="BF283" t="str">
        <f>HYPERLINK("http://dx.doi.org/10.1080/01431169608948709","http://dx.doi.org/10.1080/01431169608948709")</f>
        <v>http://dx.doi.org/10.1080/01431169608948709</v>
      </c>
      <c r="BG283" t="s">
        <v>74</v>
      </c>
      <c r="BH283" t="s">
        <v>74</v>
      </c>
      <c r="BI283">
        <v>10</v>
      </c>
      <c r="BJ283" t="s">
        <v>3671</v>
      </c>
      <c r="BK283" t="s">
        <v>93</v>
      </c>
      <c r="BL283" t="s">
        <v>3671</v>
      </c>
      <c r="BM283" t="s">
        <v>3672</v>
      </c>
      <c r="BN283" t="s">
        <v>74</v>
      </c>
      <c r="BO283" t="s">
        <v>74</v>
      </c>
      <c r="BP283" t="s">
        <v>74</v>
      </c>
      <c r="BQ283" t="s">
        <v>74</v>
      </c>
      <c r="BR283" t="s">
        <v>96</v>
      </c>
      <c r="BS283" t="s">
        <v>3673</v>
      </c>
      <c r="BT283" t="str">
        <f>HYPERLINK("https%3A%2F%2Fwww.webofscience.com%2Fwos%2Fwoscc%2Ffull-record%2FWOS:A1996UH73200008","View Full Record in Web of Science")</f>
        <v>View Full Record in Web of Science</v>
      </c>
    </row>
    <row r="284" spans="1:72" x14ac:dyDescent="0.15">
      <c r="A284" t="s">
        <v>72</v>
      </c>
      <c r="B284" t="s">
        <v>3674</v>
      </c>
      <c r="C284" t="s">
        <v>74</v>
      </c>
      <c r="D284" t="s">
        <v>74</v>
      </c>
      <c r="E284" t="s">
        <v>74</v>
      </c>
      <c r="F284" t="s">
        <v>3674</v>
      </c>
      <c r="G284" t="s">
        <v>74</v>
      </c>
      <c r="H284" t="s">
        <v>74</v>
      </c>
      <c r="I284" t="s">
        <v>3675</v>
      </c>
      <c r="J284" t="s">
        <v>2805</v>
      </c>
      <c r="K284" t="s">
        <v>74</v>
      </c>
      <c r="L284" t="s">
        <v>74</v>
      </c>
      <c r="M284" t="s">
        <v>77</v>
      </c>
      <c r="N284" t="s">
        <v>78</v>
      </c>
      <c r="O284" t="s">
        <v>74</v>
      </c>
      <c r="P284" t="s">
        <v>74</v>
      </c>
      <c r="Q284" t="s">
        <v>74</v>
      </c>
      <c r="R284" t="s">
        <v>74</v>
      </c>
      <c r="S284" t="s">
        <v>74</v>
      </c>
      <c r="T284" t="s">
        <v>74</v>
      </c>
      <c r="U284" t="s">
        <v>3676</v>
      </c>
      <c r="V284" t="s">
        <v>3677</v>
      </c>
      <c r="W284" t="s">
        <v>3239</v>
      </c>
      <c r="X284" t="s">
        <v>82</v>
      </c>
      <c r="Y284" t="s">
        <v>3678</v>
      </c>
      <c r="Z284" t="s">
        <v>74</v>
      </c>
      <c r="AA284" t="s">
        <v>3679</v>
      </c>
      <c r="AB284" t="s">
        <v>3680</v>
      </c>
      <c r="AC284" t="s">
        <v>74</v>
      </c>
      <c r="AD284" t="s">
        <v>74</v>
      </c>
      <c r="AE284" t="s">
        <v>74</v>
      </c>
      <c r="AF284" t="s">
        <v>74</v>
      </c>
      <c r="AG284">
        <v>45</v>
      </c>
      <c r="AH284">
        <v>9</v>
      </c>
      <c r="AI284">
        <v>9</v>
      </c>
      <c r="AJ284">
        <v>0</v>
      </c>
      <c r="AK284">
        <v>1</v>
      </c>
      <c r="AL284" t="s">
        <v>185</v>
      </c>
      <c r="AM284" t="s">
        <v>186</v>
      </c>
      <c r="AN284" t="s">
        <v>187</v>
      </c>
      <c r="AO284" t="s">
        <v>2811</v>
      </c>
      <c r="AP284" t="s">
        <v>74</v>
      </c>
      <c r="AQ284" t="s">
        <v>74</v>
      </c>
      <c r="AR284" t="s">
        <v>2812</v>
      </c>
      <c r="AS284" t="s">
        <v>2813</v>
      </c>
      <c r="AT284" t="s">
        <v>3681</v>
      </c>
      <c r="AU284">
        <v>1996</v>
      </c>
      <c r="AV284">
        <v>14</v>
      </c>
      <c r="AW284">
        <v>5</v>
      </c>
      <c r="AX284" t="s">
        <v>74</v>
      </c>
      <c r="AY284" t="s">
        <v>74</v>
      </c>
      <c r="AZ284" t="s">
        <v>74</v>
      </c>
      <c r="BA284" t="s">
        <v>74</v>
      </c>
      <c r="BB284">
        <v>518</v>
      </c>
      <c r="BC284">
        <v>532</v>
      </c>
      <c r="BD284" t="s">
        <v>74</v>
      </c>
      <c r="BE284" t="s">
        <v>3682</v>
      </c>
      <c r="BF284" t="str">
        <f>HYPERLINK("http://dx.doi.org/10.1007/s005850050315","http://dx.doi.org/10.1007/s005850050315")</f>
        <v>http://dx.doi.org/10.1007/s005850050315</v>
      </c>
      <c r="BG284" t="s">
        <v>74</v>
      </c>
      <c r="BH284" t="s">
        <v>74</v>
      </c>
      <c r="BI284">
        <v>15</v>
      </c>
      <c r="BJ284" t="s">
        <v>2815</v>
      </c>
      <c r="BK284" t="s">
        <v>93</v>
      </c>
      <c r="BL284" t="s">
        <v>2816</v>
      </c>
      <c r="BM284" t="s">
        <v>3683</v>
      </c>
      <c r="BN284" t="s">
        <v>74</v>
      </c>
      <c r="BO284" t="s">
        <v>2818</v>
      </c>
      <c r="BP284" t="s">
        <v>74</v>
      </c>
      <c r="BQ284" t="s">
        <v>74</v>
      </c>
      <c r="BR284" t="s">
        <v>96</v>
      </c>
      <c r="BS284" t="s">
        <v>3684</v>
      </c>
      <c r="BT284" t="str">
        <f>HYPERLINK("https%3A%2F%2Fwww.webofscience.com%2Fwos%2Fwoscc%2Ffull-record%2FWOS:A1996UK40000006","View Full Record in Web of Science")</f>
        <v>View Full Record in Web of Science</v>
      </c>
    </row>
    <row r="285" spans="1:72" x14ac:dyDescent="0.15">
      <c r="A285" t="s">
        <v>72</v>
      </c>
      <c r="B285" t="s">
        <v>3685</v>
      </c>
      <c r="C285" t="s">
        <v>74</v>
      </c>
      <c r="D285" t="s">
        <v>74</v>
      </c>
      <c r="E285" t="s">
        <v>74</v>
      </c>
      <c r="F285" t="s">
        <v>3685</v>
      </c>
      <c r="G285" t="s">
        <v>74</v>
      </c>
      <c r="H285" t="s">
        <v>74</v>
      </c>
      <c r="I285" t="s">
        <v>3686</v>
      </c>
      <c r="J285" t="s">
        <v>2805</v>
      </c>
      <c r="K285" t="s">
        <v>74</v>
      </c>
      <c r="L285" t="s">
        <v>74</v>
      </c>
      <c r="M285" t="s">
        <v>77</v>
      </c>
      <c r="N285" t="s">
        <v>78</v>
      </c>
      <c r="O285" t="s">
        <v>74</v>
      </c>
      <c r="P285" t="s">
        <v>74</v>
      </c>
      <c r="Q285" t="s">
        <v>74</v>
      </c>
      <c r="R285" t="s">
        <v>74</v>
      </c>
      <c r="S285" t="s">
        <v>74</v>
      </c>
      <c r="T285" t="s">
        <v>74</v>
      </c>
      <c r="U285" t="s">
        <v>3687</v>
      </c>
      <c r="V285" t="s">
        <v>3688</v>
      </c>
      <c r="W285" t="s">
        <v>74</v>
      </c>
      <c r="X285" t="s">
        <v>74</v>
      </c>
      <c r="Y285" t="s">
        <v>3689</v>
      </c>
      <c r="Z285" t="s">
        <v>74</v>
      </c>
      <c r="AA285" t="s">
        <v>74</v>
      </c>
      <c r="AB285" t="s">
        <v>74</v>
      </c>
      <c r="AC285" t="s">
        <v>74</v>
      </c>
      <c r="AD285" t="s">
        <v>74</v>
      </c>
      <c r="AE285" t="s">
        <v>74</v>
      </c>
      <c r="AF285" t="s">
        <v>74</v>
      </c>
      <c r="AG285">
        <v>22</v>
      </c>
      <c r="AH285">
        <v>32</v>
      </c>
      <c r="AI285">
        <v>34</v>
      </c>
      <c r="AJ285">
        <v>0</v>
      </c>
      <c r="AK285">
        <v>5</v>
      </c>
      <c r="AL285" t="s">
        <v>185</v>
      </c>
      <c r="AM285" t="s">
        <v>186</v>
      </c>
      <c r="AN285" t="s">
        <v>187</v>
      </c>
      <c r="AO285" t="s">
        <v>2811</v>
      </c>
      <c r="AP285" t="s">
        <v>74</v>
      </c>
      <c r="AQ285" t="s">
        <v>74</v>
      </c>
      <c r="AR285" t="s">
        <v>2812</v>
      </c>
      <c r="AS285" t="s">
        <v>2813</v>
      </c>
      <c r="AT285" t="s">
        <v>3681</v>
      </c>
      <c r="AU285">
        <v>1996</v>
      </c>
      <c r="AV285">
        <v>14</v>
      </c>
      <c r="AW285">
        <v>5</v>
      </c>
      <c r="AX285" t="s">
        <v>74</v>
      </c>
      <c r="AY285" t="s">
        <v>74</v>
      </c>
      <c r="AZ285" t="s">
        <v>74</v>
      </c>
      <c r="BA285" t="s">
        <v>74</v>
      </c>
      <c r="BB285">
        <v>533</v>
      </c>
      <c r="BC285">
        <v>537</v>
      </c>
      <c r="BD285" t="s">
        <v>74</v>
      </c>
      <c r="BE285" t="s">
        <v>3690</v>
      </c>
      <c r="BF285" t="str">
        <f>HYPERLINK("http://dx.doi.org/10.1007/s00585-996-0533-5","http://dx.doi.org/10.1007/s00585-996-0533-5")</f>
        <v>http://dx.doi.org/10.1007/s00585-996-0533-5</v>
      </c>
      <c r="BG285" t="s">
        <v>74</v>
      </c>
      <c r="BH285" t="s">
        <v>74</v>
      </c>
      <c r="BI285">
        <v>5</v>
      </c>
      <c r="BJ285" t="s">
        <v>2815</v>
      </c>
      <c r="BK285" t="s">
        <v>93</v>
      </c>
      <c r="BL285" t="s">
        <v>2816</v>
      </c>
      <c r="BM285" t="s">
        <v>3683</v>
      </c>
      <c r="BN285" t="s">
        <v>74</v>
      </c>
      <c r="BO285" t="s">
        <v>2818</v>
      </c>
      <c r="BP285" t="s">
        <v>74</v>
      </c>
      <c r="BQ285" t="s">
        <v>74</v>
      </c>
      <c r="BR285" t="s">
        <v>96</v>
      </c>
      <c r="BS285" t="s">
        <v>3691</v>
      </c>
      <c r="BT285" t="str">
        <f>HYPERLINK("https%3A%2F%2Fwww.webofscience.com%2Fwos%2Fwoscc%2Ffull-record%2FWOS:A1996UK40000007","View Full Record in Web of Science")</f>
        <v>View Full Record in Web of Science</v>
      </c>
    </row>
    <row r="286" spans="1:72" x14ac:dyDescent="0.15">
      <c r="A286" t="s">
        <v>72</v>
      </c>
      <c r="B286" t="s">
        <v>3692</v>
      </c>
      <c r="C286" t="s">
        <v>74</v>
      </c>
      <c r="D286" t="s">
        <v>74</v>
      </c>
      <c r="E286" t="s">
        <v>74</v>
      </c>
      <c r="F286" t="s">
        <v>3692</v>
      </c>
      <c r="G286" t="s">
        <v>74</v>
      </c>
      <c r="H286" t="s">
        <v>74</v>
      </c>
      <c r="I286" t="s">
        <v>3693</v>
      </c>
      <c r="J286" t="s">
        <v>3694</v>
      </c>
      <c r="K286" t="s">
        <v>74</v>
      </c>
      <c r="L286" t="s">
        <v>74</v>
      </c>
      <c r="M286" t="s">
        <v>77</v>
      </c>
      <c r="N286" t="s">
        <v>78</v>
      </c>
      <c r="O286" t="s">
        <v>74</v>
      </c>
      <c r="P286" t="s">
        <v>74</v>
      </c>
      <c r="Q286" t="s">
        <v>74</v>
      </c>
      <c r="R286" t="s">
        <v>74</v>
      </c>
      <c r="S286" t="s">
        <v>74</v>
      </c>
      <c r="T286" t="s">
        <v>74</v>
      </c>
      <c r="U286" t="s">
        <v>3695</v>
      </c>
      <c r="V286" t="s">
        <v>3696</v>
      </c>
      <c r="W286" t="s">
        <v>74</v>
      </c>
      <c r="X286" t="s">
        <v>74</v>
      </c>
      <c r="Y286" t="s">
        <v>3697</v>
      </c>
      <c r="Z286" t="s">
        <v>74</v>
      </c>
      <c r="AA286" t="s">
        <v>74</v>
      </c>
      <c r="AB286" t="s">
        <v>74</v>
      </c>
      <c r="AC286" t="s">
        <v>74</v>
      </c>
      <c r="AD286" t="s">
        <v>74</v>
      </c>
      <c r="AE286" t="s">
        <v>74</v>
      </c>
      <c r="AF286" t="s">
        <v>74</v>
      </c>
      <c r="AG286">
        <v>24</v>
      </c>
      <c r="AH286">
        <v>3</v>
      </c>
      <c r="AI286">
        <v>3</v>
      </c>
      <c r="AJ286">
        <v>0</v>
      </c>
      <c r="AK286">
        <v>1</v>
      </c>
      <c r="AL286" t="s">
        <v>3698</v>
      </c>
      <c r="AM286" t="s">
        <v>3699</v>
      </c>
      <c r="AN286" t="s">
        <v>3700</v>
      </c>
      <c r="AO286" t="s">
        <v>3701</v>
      </c>
      <c r="AP286" t="s">
        <v>74</v>
      </c>
      <c r="AQ286" t="s">
        <v>74</v>
      </c>
      <c r="AR286" t="s">
        <v>3702</v>
      </c>
      <c r="AS286" t="s">
        <v>3703</v>
      </c>
      <c r="AT286" t="s">
        <v>3704</v>
      </c>
      <c r="AU286">
        <v>1996</v>
      </c>
      <c r="AV286">
        <v>86</v>
      </c>
      <c r="AW286" t="s">
        <v>3705</v>
      </c>
      <c r="AX286" t="s">
        <v>74</v>
      </c>
      <c r="AY286" t="s">
        <v>74</v>
      </c>
      <c r="AZ286" t="s">
        <v>74</v>
      </c>
      <c r="BA286" t="s">
        <v>74</v>
      </c>
      <c r="BB286">
        <v>215</v>
      </c>
      <c r="BC286">
        <v>227</v>
      </c>
      <c r="BD286" t="s">
        <v>74</v>
      </c>
      <c r="BE286" t="s">
        <v>74</v>
      </c>
      <c r="BF286" t="s">
        <v>74</v>
      </c>
      <c r="BG286" t="s">
        <v>74</v>
      </c>
      <c r="BH286" t="s">
        <v>74</v>
      </c>
      <c r="BI286">
        <v>13</v>
      </c>
      <c r="BJ286" t="s">
        <v>3706</v>
      </c>
      <c r="BK286" t="s">
        <v>93</v>
      </c>
      <c r="BL286" t="s">
        <v>3707</v>
      </c>
      <c r="BM286" t="s">
        <v>3708</v>
      </c>
      <c r="BN286" t="s">
        <v>74</v>
      </c>
      <c r="BO286" t="s">
        <v>74</v>
      </c>
      <c r="BP286" t="s">
        <v>74</v>
      </c>
      <c r="BQ286" t="s">
        <v>74</v>
      </c>
      <c r="BR286" t="s">
        <v>96</v>
      </c>
      <c r="BS286" t="s">
        <v>3709</v>
      </c>
      <c r="BT286" t="str">
        <f>HYPERLINK("https%3A%2F%2Fwww.webofscience.com%2Fwos%2Fwoscc%2Ffull-record%2FWOS:A1996VZ32400002","View Full Record in Web of Science")</f>
        <v>View Full Record in Web of Science</v>
      </c>
    </row>
    <row r="287" spans="1:72" x14ac:dyDescent="0.15">
      <c r="A287" t="s">
        <v>72</v>
      </c>
      <c r="B287" t="s">
        <v>3710</v>
      </c>
      <c r="C287" t="s">
        <v>74</v>
      </c>
      <c r="D287" t="s">
        <v>74</v>
      </c>
      <c r="E287" t="s">
        <v>74</v>
      </c>
      <c r="F287" t="s">
        <v>3710</v>
      </c>
      <c r="G287" t="s">
        <v>74</v>
      </c>
      <c r="H287" t="s">
        <v>74</v>
      </c>
      <c r="I287" t="s">
        <v>3711</v>
      </c>
      <c r="J287" t="s">
        <v>3694</v>
      </c>
      <c r="K287" t="s">
        <v>74</v>
      </c>
      <c r="L287" t="s">
        <v>74</v>
      </c>
      <c r="M287" t="s">
        <v>77</v>
      </c>
      <c r="N287" t="s">
        <v>78</v>
      </c>
      <c r="O287" t="s">
        <v>74</v>
      </c>
      <c r="P287" t="s">
        <v>74</v>
      </c>
      <c r="Q287" t="s">
        <v>74</v>
      </c>
      <c r="R287" t="s">
        <v>74</v>
      </c>
      <c r="S287" t="s">
        <v>74</v>
      </c>
      <c r="T287" t="s">
        <v>74</v>
      </c>
      <c r="U287" t="s">
        <v>3712</v>
      </c>
      <c r="V287" t="s">
        <v>3713</v>
      </c>
      <c r="W287" t="s">
        <v>74</v>
      </c>
      <c r="X287" t="s">
        <v>74</v>
      </c>
      <c r="Y287" t="s">
        <v>3714</v>
      </c>
      <c r="Z287" t="s">
        <v>74</v>
      </c>
      <c r="AA287" t="s">
        <v>3715</v>
      </c>
      <c r="AB287" t="s">
        <v>3716</v>
      </c>
      <c r="AC287" t="s">
        <v>74</v>
      </c>
      <c r="AD287" t="s">
        <v>74</v>
      </c>
      <c r="AE287" t="s">
        <v>74</v>
      </c>
      <c r="AF287" t="s">
        <v>74</v>
      </c>
      <c r="AG287">
        <v>24</v>
      </c>
      <c r="AH287">
        <v>13</v>
      </c>
      <c r="AI287">
        <v>13</v>
      </c>
      <c r="AJ287">
        <v>0</v>
      </c>
      <c r="AK287">
        <v>5</v>
      </c>
      <c r="AL287" t="s">
        <v>3698</v>
      </c>
      <c r="AM287" t="s">
        <v>3699</v>
      </c>
      <c r="AN287" t="s">
        <v>3700</v>
      </c>
      <c r="AO287" t="s">
        <v>3701</v>
      </c>
      <c r="AP287" t="s">
        <v>74</v>
      </c>
      <c r="AQ287" t="s">
        <v>74</v>
      </c>
      <c r="AR287" t="s">
        <v>3702</v>
      </c>
      <c r="AS287" t="s">
        <v>3703</v>
      </c>
      <c r="AT287" t="s">
        <v>3704</v>
      </c>
      <c r="AU287">
        <v>1996</v>
      </c>
      <c r="AV287">
        <v>86</v>
      </c>
      <c r="AW287" t="s">
        <v>3705</v>
      </c>
      <c r="AX287" t="s">
        <v>74</v>
      </c>
      <c r="AY287" t="s">
        <v>74</v>
      </c>
      <c r="AZ287" t="s">
        <v>74</v>
      </c>
      <c r="BA287" t="s">
        <v>74</v>
      </c>
      <c r="BB287">
        <v>229</v>
      </c>
      <c r="BC287">
        <v>243</v>
      </c>
      <c r="BD287" t="s">
        <v>74</v>
      </c>
      <c r="BE287" t="s">
        <v>74</v>
      </c>
      <c r="BF287" t="s">
        <v>74</v>
      </c>
      <c r="BG287" t="s">
        <v>74</v>
      </c>
      <c r="BH287" t="s">
        <v>74</v>
      </c>
      <c r="BI287">
        <v>15</v>
      </c>
      <c r="BJ287" t="s">
        <v>3706</v>
      </c>
      <c r="BK287" t="s">
        <v>93</v>
      </c>
      <c r="BL287" t="s">
        <v>3707</v>
      </c>
      <c r="BM287" t="s">
        <v>3708</v>
      </c>
      <c r="BN287" t="s">
        <v>74</v>
      </c>
      <c r="BO287" t="s">
        <v>74</v>
      </c>
      <c r="BP287" t="s">
        <v>74</v>
      </c>
      <c r="BQ287" t="s">
        <v>74</v>
      </c>
      <c r="BR287" t="s">
        <v>96</v>
      </c>
      <c r="BS287" t="s">
        <v>3717</v>
      </c>
      <c r="BT287" t="str">
        <f>HYPERLINK("https%3A%2F%2Fwww.webofscience.com%2Fwos%2Fwoscc%2Ffull-record%2FWOS:A1996VZ32400003","View Full Record in Web of Science")</f>
        <v>View Full Record in Web of Science</v>
      </c>
    </row>
    <row r="288" spans="1:72" x14ac:dyDescent="0.15">
      <c r="A288" t="s">
        <v>72</v>
      </c>
      <c r="B288" t="s">
        <v>3718</v>
      </c>
      <c r="C288" t="s">
        <v>74</v>
      </c>
      <c r="D288" t="s">
        <v>74</v>
      </c>
      <c r="E288" t="s">
        <v>74</v>
      </c>
      <c r="F288" t="s">
        <v>3718</v>
      </c>
      <c r="G288" t="s">
        <v>74</v>
      </c>
      <c r="H288" t="s">
        <v>74</v>
      </c>
      <c r="I288" t="s">
        <v>3719</v>
      </c>
      <c r="J288" t="s">
        <v>3720</v>
      </c>
      <c r="K288" t="s">
        <v>74</v>
      </c>
      <c r="L288" t="s">
        <v>74</v>
      </c>
      <c r="M288" t="s">
        <v>77</v>
      </c>
      <c r="N288" t="s">
        <v>78</v>
      </c>
      <c r="O288" t="s">
        <v>74</v>
      </c>
      <c r="P288" t="s">
        <v>74</v>
      </c>
      <c r="Q288" t="s">
        <v>74</v>
      </c>
      <c r="R288" t="s">
        <v>74</v>
      </c>
      <c r="S288" t="s">
        <v>74</v>
      </c>
      <c r="T288" t="s">
        <v>3721</v>
      </c>
      <c r="U288" t="s">
        <v>3722</v>
      </c>
      <c r="V288" t="s">
        <v>3723</v>
      </c>
      <c r="W288" t="s">
        <v>3724</v>
      </c>
      <c r="X288" t="s">
        <v>3725</v>
      </c>
      <c r="Y288" t="s">
        <v>3726</v>
      </c>
      <c r="Z288" t="s">
        <v>74</v>
      </c>
      <c r="AA288" t="s">
        <v>3727</v>
      </c>
      <c r="AB288" t="s">
        <v>3728</v>
      </c>
      <c r="AC288" t="s">
        <v>74</v>
      </c>
      <c r="AD288" t="s">
        <v>74</v>
      </c>
      <c r="AE288" t="s">
        <v>74</v>
      </c>
      <c r="AF288" t="s">
        <v>74</v>
      </c>
      <c r="AG288">
        <v>11</v>
      </c>
      <c r="AH288">
        <v>58</v>
      </c>
      <c r="AI288">
        <v>62</v>
      </c>
      <c r="AJ288">
        <v>0</v>
      </c>
      <c r="AK288">
        <v>7</v>
      </c>
      <c r="AL288" t="s">
        <v>203</v>
      </c>
      <c r="AM288" t="s">
        <v>85</v>
      </c>
      <c r="AN288" t="s">
        <v>1459</v>
      </c>
      <c r="AO288" t="s">
        <v>3729</v>
      </c>
      <c r="AP288" t="s">
        <v>3730</v>
      </c>
      <c r="AQ288" t="s">
        <v>74</v>
      </c>
      <c r="AR288" t="s">
        <v>3731</v>
      </c>
      <c r="AS288" t="s">
        <v>3732</v>
      </c>
      <c r="AT288" t="s">
        <v>3681</v>
      </c>
      <c r="AU288">
        <v>1996</v>
      </c>
      <c r="AV288">
        <v>30</v>
      </c>
      <c r="AW288">
        <v>9</v>
      </c>
      <c r="AX288" t="s">
        <v>74</v>
      </c>
      <c r="AY288" t="s">
        <v>74</v>
      </c>
      <c r="AZ288" t="s">
        <v>74</v>
      </c>
      <c r="BA288" t="s">
        <v>74</v>
      </c>
      <c r="BB288">
        <v>1481</v>
      </c>
      <c r="BC288" t="s">
        <v>3733</v>
      </c>
      <c r="BD288" t="s">
        <v>74</v>
      </c>
      <c r="BE288" t="s">
        <v>3734</v>
      </c>
      <c r="BF288" t="str">
        <f>HYPERLINK("http://dx.doi.org/10.1016/1352-2310(95)00362-2","http://dx.doi.org/10.1016/1352-2310(95)00362-2")</f>
        <v>http://dx.doi.org/10.1016/1352-2310(95)00362-2</v>
      </c>
      <c r="BG288" t="s">
        <v>74</v>
      </c>
      <c r="BH288" t="s">
        <v>74</v>
      </c>
      <c r="BI288">
        <v>1</v>
      </c>
      <c r="BJ288" t="s">
        <v>542</v>
      </c>
      <c r="BK288" t="s">
        <v>93</v>
      </c>
      <c r="BL288" t="s">
        <v>543</v>
      </c>
      <c r="BM288" t="s">
        <v>3735</v>
      </c>
      <c r="BN288" t="s">
        <v>74</v>
      </c>
      <c r="BO288" t="s">
        <v>74</v>
      </c>
      <c r="BP288" t="s">
        <v>74</v>
      </c>
      <c r="BQ288" t="s">
        <v>74</v>
      </c>
      <c r="BR288" t="s">
        <v>96</v>
      </c>
      <c r="BS288" t="s">
        <v>3736</v>
      </c>
      <c r="BT288" t="str">
        <f>HYPERLINK("https%3A%2F%2Fwww.webofscience.com%2Fwos%2Fwoscc%2Ffull-record%2FWOS:A1996UG55900011","View Full Record in Web of Science")</f>
        <v>View Full Record in Web of Science</v>
      </c>
    </row>
    <row r="289" spans="1:72" x14ac:dyDescent="0.15">
      <c r="A289" t="s">
        <v>72</v>
      </c>
      <c r="B289" t="s">
        <v>3737</v>
      </c>
      <c r="C289" t="s">
        <v>74</v>
      </c>
      <c r="D289" t="s">
        <v>74</v>
      </c>
      <c r="E289" t="s">
        <v>74</v>
      </c>
      <c r="F289" t="s">
        <v>3737</v>
      </c>
      <c r="G289" t="s">
        <v>74</v>
      </c>
      <c r="H289" t="s">
        <v>74</v>
      </c>
      <c r="I289" t="s">
        <v>3738</v>
      </c>
      <c r="J289" t="s">
        <v>3720</v>
      </c>
      <c r="K289" t="s">
        <v>74</v>
      </c>
      <c r="L289" t="s">
        <v>74</v>
      </c>
      <c r="M289" t="s">
        <v>77</v>
      </c>
      <c r="N289" t="s">
        <v>472</v>
      </c>
      <c r="O289" t="s">
        <v>3739</v>
      </c>
      <c r="P289" t="s">
        <v>3740</v>
      </c>
      <c r="Q289" t="s">
        <v>3741</v>
      </c>
      <c r="R289" t="s">
        <v>74</v>
      </c>
      <c r="S289" t="s">
        <v>74</v>
      </c>
      <c r="T289" t="s">
        <v>3742</v>
      </c>
      <c r="U289" t="s">
        <v>3743</v>
      </c>
      <c r="V289" t="s">
        <v>3744</v>
      </c>
      <c r="W289" t="s">
        <v>3745</v>
      </c>
      <c r="X289" t="s">
        <v>3746</v>
      </c>
      <c r="Y289" t="s">
        <v>3747</v>
      </c>
      <c r="Z289" t="s">
        <v>74</v>
      </c>
      <c r="AA289" t="s">
        <v>3748</v>
      </c>
      <c r="AB289" t="s">
        <v>3749</v>
      </c>
      <c r="AC289" t="s">
        <v>74</v>
      </c>
      <c r="AD289" t="s">
        <v>74</v>
      </c>
      <c r="AE289" t="s">
        <v>74</v>
      </c>
      <c r="AF289" t="s">
        <v>74</v>
      </c>
      <c r="AG289">
        <v>47</v>
      </c>
      <c r="AH289">
        <v>47</v>
      </c>
      <c r="AI289">
        <v>49</v>
      </c>
      <c r="AJ289">
        <v>1</v>
      </c>
      <c r="AK289">
        <v>14</v>
      </c>
      <c r="AL289" t="s">
        <v>203</v>
      </c>
      <c r="AM289" t="s">
        <v>85</v>
      </c>
      <c r="AN289" t="s">
        <v>204</v>
      </c>
      <c r="AO289" t="s">
        <v>3729</v>
      </c>
      <c r="AP289" t="s">
        <v>74</v>
      </c>
      <c r="AQ289" t="s">
        <v>74</v>
      </c>
      <c r="AR289" t="s">
        <v>3731</v>
      </c>
      <c r="AS289" t="s">
        <v>3732</v>
      </c>
      <c r="AT289" t="s">
        <v>3681</v>
      </c>
      <c r="AU289">
        <v>1996</v>
      </c>
      <c r="AV289">
        <v>30</v>
      </c>
      <c r="AW289" t="s">
        <v>3750</v>
      </c>
      <c r="AX289" t="s">
        <v>74</v>
      </c>
      <c r="AY289" t="s">
        <v>74</v>
      </c>
      <c r="AZ289" t="s">
        <v>74</v>
      </c>
      <c r="BA289" t="s">
        <v>74</v>
      </c>
      <c r="BB289">
        <v>1895</v>
      </c>
      <c r="BC289">
        <v>1906</v>
      </c>
      <c r="BD289" t="s">
        <v>74</v>
      </c>
      <c r="BE289" t="s">
        <v>3751</v>
      </c>
      <c r="BF289" t="str">
        <f>HYPERLINK("http://dx.doi.org/10.1016/1352-2310(95)00428-9","http://dx.doi.org/10.1016/1352-2310(95)00428-9")</f>
        <v>http://dx.doi.org/10.1016/1352-2310(95)00428-9</v>
      </c>
      <c r="BG289" t="s">
        <v>74</v>
      </c>
      <c r="BH289" t="s">
        <v>74</v>
      </c>
      <c r="BI289">
        <v>12</v>
      </c>
      <c r="BJ289" t="s">
        <v>542</v>
      </c>
      <c r="BK289" t="s">
        <v>492</v>
      </c>
      <c r="BL289" t="s">
        <v>543</v>
      </c>
      <c r="BM289" t="s">
        <v>3752</v>
      </c>
      <c r="BN289" t="s">
        <v>74</v>
      </c>
      <c r="BO289" t="s">
        <v>74</v>
      </c>
      <c r="BP289" t="s">
        <v>74</v>
      </c>
      <c r="BQ289" t="s">
        <v>74</v>
      </c>
      <c r="BR289" t="s">
        <v>96</v>
      </c>
      <c r="BS289" t="s">
        <v>3753</v>
      </c>
      <c r="BT289" t="str">
        <f>HYPERLINK("https%3A%2F%2Fwww.webofscience.com%2Fwos%2Fwoscc%2Ffull-record%2FWOS:A1996UH17900038","View Full Record in Web of Science")</f>
        <v>View Full Record in Web of Science</v>
      </c>
    </row>
    <row r="290" spans="1:72" x14ac:dyDescent="0.15">
      <c r="A290" t="s">
        <v>72</v>
      </c>
      <c r="B290" t="s">
        <v>2853</v>
      </c>
      <c r="C290" t="s">
        <v>74</v>
      </c>
      <c r="D290" t="s">
        <v>74</v>
      </c>
      <c r="E290" t="s">
        <v>74</v>
      </c>
      <c r="F290" t="s">
        <v>2853</v>
      </c>
      <c r="G290" t="s">
        <v>74</v>
      </c>
      <c r="H290" t="s">
        <v>74</v>
      </c>
      <c r="I290" t="s">
        <v>3754</v>
      </c>
      <c r="J290" t="s">
        <v>3755</v>
      </c>
      <c r="K290" t="s">
        <v>74</v>
      </c>
      <c r="L290" t="s">
        <v>74</v>
      </c>
      <c r="M290" t="s">
        <v>77</v>
      </c>
      <c r="N290" t="s">
        <v>371</v>
      </c>
      <c r="O290" t="s">
        <v>74</v>
      </c>
      <c r="P290" t="s">
        <v>74</v>
      </c>
      <c r="Q290" t="s">
        <v>74</v>
      </c>
      <c r="R290" t="s">
        <v>74</v>
      </c>
      <c r="S290" t="s">
        <v>74</v>
      </c>
      <c r="T290" t="s">
        <v>74</v>
      </c>
      <c r="U290" t="s">
        <v>3756</v>
      </c>
      <c r="V290" t="s">
        <v>74</v>
      </c>
      <c r="W290" t="s">
        <v>74</v>
      </c>
      <c r="X290" t="s">
        <v>74</v>
      </c>
      <c r="Y290" t="s">
        <v>3757</v>
      </c>
      <c r="Z290" t="s">
        <v>74</v>
      </c>
      <c r="AA290" t="s">
        <v>2858</v>
      </c>
      <c r="AB290" t="s">
        <v>2859</v>
      </c>
      <c r="AC290" t="s">
        <v>74</v>
      </c>
      <c r="AD290" t="s">
        <v>74</v>
      </c>
      <c r="AE290" t="s">
        <v>74</v>
      </c>
      <c r="AF290" t="s">
        <v>74</v>
      </c>
      <c r="AG290">
        <v>274</v>
      </c>
      <c r="AH290">
        <v>202</v>
      </c>
      <c r="AI290">
        <v>220</v>
      </c>
      <c r="AJ290">
        <v>1</v>
      </c>
      <c r="AK290">
        <v>52</v>
      </c>
      <c r="AL290" t="s">
        <v>1392</v>
      </c>
      <c r="AM290" t="s">
        <v>1393</v>
      </c>
      <c r="AN290" t="s">
        <v>1394</v>
      </c>
      <c r="AO290" t="s">
        <v>3758</v>
      </c>
      <c r="AP290" t="s">
        <v>3759</v>
      </c>
      <c r="AQ290" t="s">
        <v>74</v>
      </c>
      <c r="AR290" t="s">
        <v>3760</v>
      </c>
      <c r="AS290" t="s">
        <v>3761</v>
      </c>
      <c r="AT290" t="s">
        <v>3681</v>
      </c>
      <c r="AU290">
        <v>1996</v>
      </c>
      <c r="AV290">
        <v>71</v>
      </c>
      <c r="AW290">
        <v>2</v>
      </c>
      <c r="AX290" t="s">
        <v>74</v>
      </c>
      <c r="AY290" t="s">
        <v>74</v>
      </c>
      <c r="AZ290" t="s">
        <v>74</v>
      </c>
      <c r="BA290" t="s">
        <v>74</v>
      </c>
      <c r="BB290">
        <v>191</v>
      </c>
      <c r="BC290">
        <v>225</v>
      </c>
      <c r="BD290" t="s">
        <v>74</v>
      </c>
      <c r="BE290" t="s">
        <v>3762</v>
      </c>
      <c r="BF290" t="str">
        <f>HYPERLINK("http://dx.doi.org/10.1111/j.1469-185X.1996.tb00747.x","http://dx.doi.org/10.1111/j.1469-185X.1996.tb00747.x")</f>
        <v>http://dx.doi.org/10.1111/j.1469-185X.1996.tb00747.x</v>
      </c>
      <c r="BG290" t="s">
        <v>74</v>
      </c>
      <c r="BH290" t="s">
        <v>74</v>
      </c>
      <c r="BI290">
        <v>35</v>
      </c>
      <c r="BJ290" t="s">
        <v>970</v>
      </c>
      <c r="BK290" t="s">
        <v>93</v>
      </c>
      <c r="BL290" t="s">
        <v>971</v>
      </c>
      <c r="BM290" t="s">
        <v>3763</v>
      </c>
      <c r="BN290" t="s">
        <v>74</v>
      </c>
      <c r="BO290" t="s">
        <v>74</v>
      </c>
      <c r="BP290" t="s">
        <v>74</v>
      </c>
      <c r="BQ290" t="s">
        <v>74</v>
      </c>
      <c r="BR290" t="s">
        <v>96</v>
      </c>
      <c r="BS290" t="s">
        <v>3764</v>
      </c>
      <c r="BT290" t="str">
        <f>HYPERLINK("https%3A%2F%2Fwww.webofscience.com%2Fwos%2Fwoscc%2Ffull-record%2FWOS:A1996TY58200002","View Full Record in Web of Science")</f>
        <v>View Full Record in Web of Science</v>
      </c>
    </row>
    <row r="291" spans="1:72" x14ac:dyDescent="0.15">
      <c r="A291" t="s">
        <v>72</v>
      </c>
      <c r="B291" t="s">
        <v>3765</v>
      </c>
      <c r="C291" t="s">
        <v>74</v>
      </c>
      <c r="D291" t="s">
        <v>74</v>
      </c>
      <c r="E291" t="s">
        <v>74</v>
      </c>
      <c r="F291" t="s">
        <v>3765</v>
      </c>
      <c r="G291" t="s">
        <v>74</v>
      </c>
      <c r="H291" t="s">
        <v>74</v>
      </c>
      <c r="I291" t="s">
        <v>3766</v>
      </c>
      <c r="J291" t="s">
        <v>3767</v>
      </c>
      <c r="K291" t="s">
        <v>74</v>
      </c>
      <c r="L291" t="s">
        <v>74</v>
      </c>
      <c r="M291" t="s">
        <v>77</v>
      </c>
      <c r="N291" t="s">
        <v>78</v>
      </c>
      <c r="O291" t="s">
        <v>74</v>
      </c>
      <c r="P291" t="s">
        <v>74</v>
      </c>
      <c r="Q291" t="s">
        <v>74</v>
      </c>
      <c r="R291" t="s">
        <v>74</v>
      </c>
      <c r="S291" t="s">
        <v>74</v>
      </c>
      <c r="T291" t="s">
        <v>3768</v>
      </c>
      <c r="U291" t="s">
        <v>74</v>
      </c>
      <c r="V291" t="s">
        <v>74</v>
      </c>
      <c r="W291" t="s">
        <v>74</v>
      </c>
      <c r="X291" t="s">
        <v>74</v>
      </c>
      <c r="Y291" t="s">
        <v>3769</v>
      </c>
      <c r="Z291" t="s">
        <v>74</v>
      </c>
      <c r="AA291" t="s">
        <v>74</v>
      </c>
      <c r="AB291" t="s">
        <v>74</v>
      </c>
      <c r="AC291" t="s">
        <v>74</v>
      </c>
      <c r="AD291" t="s">
        <v>74</v>
      </c>
      <c r="AE291" t="s">
        <v>74</v>
      </c>
      <c r="AF291" t="s">
        <v>74</v>
      </c>
      <c r="AG291">
        <v>3</v>
      </c>
      <c r="AH291">
        <v>1</v>
      </c>
      <c r="AI291">
        <v>5</v>
      </c>
      <c r="AJ291">
        <v>0</v>
      </c>
      <c r="AK291">
        <v>1</v>
      </c>
      <c r="AL291" t="s">
        <v>3770</v>
      </c>
      <c r="AM291" t="s">
        <v>3771</v>
      </c>
      <c r="AN291" t="s">
        <v>3772</v>
      </c>
      <c r="AO291" t="s">
        <v>3773</v>
      </c>
      <c r="AP291" t="s">
        <v>74</v>
      </c>
      <c r="AQ291" t="s">
        <v>74</v>
      </c>
      <c r="AR291" t="s">
        <v>3774</v>
      </c>
      <c r="AS291" t="s">
        <v>3775</v>
      </c>
      <c r="AT291" t="s">
        <v>3681</v>
      </c>
      <c r="AU291">
        <v>1996</v>
      </c>
      <c r="AV291">
        <v>41</v>
      </c>
      <c r="AW291">
        <v>9</v>
      </c>
      <c r="AX291" t="s">
        <v>74</v>
      </c>
      <c r="AY291" t="s">
        <v>74</v>
      </c>
      <c r="AZ291" t="s">
        <v>74</v>
      </c>
      <c r="BA291" t="s">
        <v>74</v>
      </c>
      <c r="BB291">
        <v>749</v>
      </c>
      <c r="BC291">
        <v>753</v>
      </c>
      <c r="BD291" t="s">
        <v>74</v>
      </c>
      <c r="BE291" t="s">
        <v>74</v>
      </c>
      <c r="BF291" t="s">
        <v>74</v>
      </c>
      <c r="BG291" t="s">
        <v>74</v>
      </c>
      <c r="BH291" t="s">
        <v>74</v>
      </c>
      <c r="BI291">
        <v>5</v>
      </c>
      <c r="BJ291" t="s">
        <v>237</v>
      </c>
      <c r="BK291" t="s">
        <v>93</v>
      </c>
      <c r="BL291" t="s">
        <v>238</v>
      </c>
      <c r="BM291" t="s">
        <v>3776</v>
      </c>
      <c r="BN291" t="s">
        <v>74</v>
      </c>
      <c r="BO291" t="s">
        <v>74</v>
      </c>
      <c r="BP291" t="s">
        <v>74</v>
      </c>
      <c r="BQ291" t="s">
        <v>74</v>
      </c>
      <c r="BR291" t="s">
        <v>96</v>
      </c>
      <c r="BS291" t="s">
        <v>3777</v>
      </c>
      <c r="BT291" t="str">
        <f>HYPERLINK("https%3A%2F%2Fwww.webofscience.com%2Fwos%2Fwoscc%2Ffull-record%2FWOS:A1996UH90100011","View Full Record in Web of Science")</f>
        <v>View Full Record in Web of Science</v>
      </c>
    </row>
    <row r="292" spans="1:72" x14ac:dyDescent="0.15">
      <c r="A292" t="s">
        <v>72</v>
      </c>
      <c r="B292" t="s">
        <v>3778</v>
      </c>
      <c r="C292" t="s">
        <v>74</v>
      </c>
      <c r="D292" t="s">
        <v>74</v>
      </c>
      <c r="E292" t="s">
        <v>74</v>
      </c>
      <c r="F292" t="s">
        <v>3778</v>
      </c>
      <c r="G292" t="s">
        <v>74</v>
      </c>
      <c r="H292" t="s">
        <v>74</v>
      </c>
      <c r="I292" t="s">
        <v>3779</v>
      </c>
      <c r="J292" t="s">
        <v>2045</v>
      </c>
      <c r="K292" t="s">
        <v>74</v>
      </c>
      <c r="L292" t="s">
        <v>74</v>
      </c>
      <c r="M292" t="s">
        <v>77</v>
      </c>
      <c r="N292" t="s">
        <v>78</v>
      </c>
      <c r="O292" t="s">
        <v>74</v>
      </c>
      <c r="P292" t="s">
        <v>74</v>
      </c>
      <c r="Q292" t="s">
        <v>74</v>
      </c>
      <c r="R292" t="s">
        <v>74</v>
      </c>
      <c r="S292" t="s">
        <v>74</v>
      </c>
      <c r="T292" t="s">
        <v>3780</v>
      </c>
      <c r="U292" t="s">
        <v>3781</v>
      </c>
      <c r="V292" t="s">
        <v>3782</v>
      </c>
      <c r="W292" t="s">
        <v>3783</v>
      </c>
      <c r="X292" t="s">
        <v>3784</v>
      </c>
      <c r="Y292" t="s">
        <v>3785</v>
      </c>
      <c r="Z292" t="s">
        <v>74</v>
      </c>
      <c r="AA292" t="s">
        <v>74</v>
      </c>
      <c r="AB292" t="s">
        <v>74</v>
      </c>
      <c r="AC292" t="s">
        <v>74</v>
      </c>
      <c r="AD292" t="s">
        <v>74</v>
      </c>
      <c r="AE292" t="s">
        <v>74</v>
      </c>
      <c r="AF292" t="s">
        <v>74</v>
      </c>
      <c r="AG292">
        <v>36</v>
      </c>
      <c r="AH292">
        <v>9</v>
      </c>
      <c r="AI292">
        <v>11</v>
      </c>
      <c r="AJ292">
        <v>0</v>
      </c>
      <c r="AK292">
        <v>3</v>
      </c>
      <c r="AL292" t="s">
        <v>203</v>
      </c>
      <c r="AM292" t="s">
        <v>85</v>
      </c>
      <c r="AN292" t="s">
        <v>204</v>
      </c>
      <c r="AO292" t="s">
        <v>2054</v>
      </c>
      <c r="AP292" t="s">
        <v>74</v>
      </c>
      <c r="AQ292" t="s">
        <v>74</v>
      </c>
      <c r="AR292" t="s">
        <v>2055</v>
      </c>
      <c r="AS292" t="s">
        <v>2056</v>
      </c>
      <c r="AT292" t="s">
        <v>3681</v>
      </c>
      <c r="AU292">
        <v>1996</v>
      </c>
      <c r="AV292">
        <v>114</v>
      </c>
      <c r="AW292">
        <v>1</v>
      </c>
      <c r="AX292" t="s">
        <v>74</v>
      </c>
      <c r="AY292" t="s">
        <v>74</v>
      </c>
      <c r="AZ292" t="s">
        <v>74</v>
      </c>
      <c r="BA292" t="s">
        <v>74</v>
      </c>
      <c r="BB292">
        <v>9</v>
      </c>
      <c r="BC292">
        <v>14</v>
      </c>
      <c r="BD292" t="s">
        <v>74</v>
      </c>
      <c r="BE292" t="s">
        <v>3786</v>
      </c>
      <c r="BF292" t="str">
        <f>HYPERLINK("http://dx.doi.org/10.1016/0300-9629(95)02035-7","http://dx.doi.org/10.1016/0300-9629(95)02035-7")</f>
        <v>http://dx.doi.org/10.1016/0300-9629(95)02035-7</v>
      </c>
      <c r="BG292" t="s">
        <v>74</v>
      </c>
      <c r="BH292" t="s">
        <v>74</v>
      </c>
      <c r="BI292">
        <v>6</v>
      </c>
      <c r="BJ292" t="s">
        <v>2058</v>
      </c>
      <c r="BK292" t="s">
        <v>93</v>
      </c>
      <c r="BL292" t="s">
        <v>2058</v>
      </c>
      <c r="BM292" t="s">
        <v>3787</v>
      </c>
      <c r="BN292">
        <v>8925429</v>
      </c>
      <c r="BO292" t="s">
        <v>74</v>
      </c>
      <c r="BP292" t="s">
        <v>74</v>
      </c>
      <c r="BQ292" t="s">
        <v>74</v>
      </c>
      <c r="BR292" t="s">
        <v>96</v>
      </c>
      <c r="BS292" t="s">
        <v>3788</v>
      </c>
      <c r="BT292" t="str">
        <f>HYPERLINK("https%3A%2F%2Fwww.webofscience.com%2Fwos%2Fwoscc%2Ffull-record%2FWOS:A1996UN50500002","View Full Record in Web of Science")</f>
        <v>View Full Record in Web of Science</v>
      </c>
    </row>
    <row r="293" spans="1:72" x14ac:dyDescent="0.15">
      <c r="A293" t="s">
        <v>72</v>
      </c>
      <c r="B293" t="s">
        <v>3789</v>
      </c>
      <c r="C293" t="s">
        <v>74</v>
      </c>
      <c r="D293" t="s">
        <v>74</v>
      </c>
      <c r="E293" t="s">
        <v>74</v>
      </c>
      <c r="F293" t="s">
        <v>3789</v>
      </c>
      <c r="G293" t="s">
        <v>74</v>
      </c>
      <c r="H293" t="s">
        <v>74</v>
      </c>
      <c r="I293" t="s">
        <v>3790</v>
      </c>
      <c r="J293" t="s">
        <v>3791</v>
      </c>
      <c r="K293" t="s">
        <v>74</v>
      </c>
      <c r="L293" t="s">
        <v>74</v>
      </c>
      <c r="M293" t="s">
        <v>77</v>
      </c>
      <c r="N293" t="s">
        <v>78</v>
      </c>
      <c r="O293" t="s">
        <v>74</v>
      </c>
      <c r="P293" t="s">
        <v>74</v>
      </c>
      <c r="Q293" t="s">
        <v>74</v>
      </c>
      <c r="R293" t="s">
        <v>74</v>
      </c>
      <c r="S293" t="s">
        <v>74</v>
      </c>
      <c r="T293" t="s">
        <v>3792</v>
      </c>
      <c r="U293" t="s">
        <v>3793</v>
      </c>
      <c r="V293" t="s">
        <v>3794</v>
      </c>
      <c r="W293" t="s">
        <v>3795</v>
      </c>
      <c r="X293" t="s">
        <v>3796</v>
      </c>
      <c r="Y293" t="s">
        <v>74</v>
      </c>
      <c r="Z293" t="s">
        <v>74</v>
      </c>
      <c r="AA293" t="s">
        <v>74</v>
      </c>
      <c r="AB293" t="s">
        <v>3797</v>
      </c>
      <c r="AC293" t="s">
        <v>74</v>
      </c>
      <c r="AD293" t="s">
        <v>74</v>
      </c>
      <c r="AE293" t="s">
        <v>74</v>
      </c>
      <c r="AF293" t="s">
        <v>74</v>
      </c>
      <c r="AG293">
        <v>27</v>
      </c>
      <c r="AH293">
        <v>21</v>
      </c>
      <c r="AI293">
        <v>22</v>
      </c>
      <c r="AJ293">
        <v>0</v>
      </c>
      <c r="AK293">
        <v>14</v>
      </c>
      <c r="AL293" t="s">
        <v>3798</v>
      </c>
      <c r="AM293" t="s">
        <v>485</v>
      </c>
      <c r="AN293" t="s">
        <v>3799</v>
      </c>
      <c r="AO293" t="s">
        <v>3800</v>
      </c>
      <c r="AP293" t="s">
        <v>74</v>
      </c>
      <c r="AQ293" t="s">
        <v>74</v>
      </c>
      <c r="AR293" t="s">
        <v>3801</v>
      </c>
      <c r="AS293" t="s">
        <v>3802</v>
      </c>
      <c r="AT293" t="s">
        <v>3704</v>
      </c>
      <c r="AU293">
        <v>1996</v>
      </c>
      <c r="AV293">
        <v>17</v>
      </c>
      <c r="AW293">
        <v>3</v>
      </c>
      <c r="AX293" t="s">
        <v>74</v>
      </c>
      <c r="AY293" t="s">
        <v>74</v>
      </c>
      <c r="AZ293" t="s">
        <v>74</v>
      </c>
      <c r="BA293" t="s">
        <v>74</v>
      </c>
      <c r="BB293">
        <v>175</v>
      </c>
      <c r="BC293">
        <v>182</v>
      </c>
      <c r="BD293" t="s">
        <v>74</v>
      </c>
      <c r="BE293" t="s">
        <v>74</v>
      </c>
      <c r="BF293" t="s">
        <v>74</v>
      </c>
      <c r="BG293" t="s">
        <v>74</v>
      </c>
      <c r="BH293" t="s">
        <v>74</v>
      </c>
      <c r="BI293">
        <v>8</v>
      </c>
      <c r="BJ293" t="s">
        <v>3803</v>
      </c>
      <c r="BK293" t="s">
        <v>93</v>
      </c>
      <c r="BL293" t="s">
        <v>3804</v>
      </c>
      <c r="BM293" t="s">
        <v>3805</v>
      </c>
      <c r="BN293" t="s">
        <v>74</v>
      </c>
      <c r="BO293" t="s">
        <v>74</v>
      </c>
      <c r="BP293" t="s">
        <v>74</v>
      </c>
      <c r="BQ293" t="s">
        <v>74</v>
      </c>
      <c r="BR293" t="s">
        <v>96</v>
      </c>
      <c r="BS293" t="s">
        <v>3806</v>
      </c>
      <c r="BT293" t="str">
        <f>HYPERLINK("https%3A%2F%2Fwww.webofscience.com%2Fwos%2Fwoscc%2Ffull-record%2FWOS:A1996UP48700009","View Full Record in Web of Science")</f>
        <v>View Full Record in Web of Science</v>
      </c>
    </row>
    <row r="294" spans="1:72" x14ac:dyDescent="0.15">
      <c r="A294" t="s">
        <v>72</v>
      </c>
      <c r="B294" t="s">
        <v>3807</v>
      </c>
      <c r="C294" t="s">
        <v>74</v>
      </c>
      <c r="D294" t="s">
        <v>74</v>
      </c>
      <c r="E294" t="s">
        <v>74</v>
      </c>
      <c r="F294" t="s">
        <v>3807</v>
      </c>
      <c r="G294" t="s">
        <v>74</v>
      </c>
      <c r="H294" t="s">
        <v>74</v>
      </c>
      <c r="I294" t="s">
        <v>3808</v>
      </c>
      <c r="J294" t="s">
        <v>214</v>
      </c>
      <c r="K294" t="s">
        <v>74</v>
      </c>
      <c r="L294" t="s">
        <v>74</v>
      </c>
      <c r="M294" t="s">
        <v>77</v>
      </c>
      <c r="N294" t="s">
        <v>78</v>
      </c>
      <c r="O294" t="s">
        <v>74</v>
      </c>
      <c r="P294" t="s">
        <v>74</v>
      </c>
      <c r="Q294" t="s">
        <v>74</v>
      </c>
      <c r="R294" t="s">
        <v>74</v>
      </c>
      <c r="S294" t="s">
        <v>74</v>
      </c>
      <c r="T294" t="s">
        <v>74</v>
      </c>
      <c r="U294" t="s">
        <v>3809</v>
      </c>
      <c r="V294" t="s">
        <v>3810</v>
      </c>
      <c r="W294" t="s">
        <v>3811</v>
      </c>
      <c r="X294" t="s">
        <v>74</v>
      </c>
      <c r="Y294" t="s">
        <v>3812</v>
      </c>
      <c r="Z294" t="s">
        <v>74</v>
      </c>
      <c r="AA294" t="s">
        <v>74</v>
      </c>
      <c r="AB294" t="s">
        <v>74</v>
      </c>
      <c r="AC294" t="s">
        <v>74</v>
      </c>
      <c r="AD294" t="s">
        <v>74</v>
      </c>
      <c r="AE294" t="s">
        <v>74</v>
      </c>
      <c r="AF294" t="s">
        <v>74</v>
      </c>
      <c r="AG294">
        <v>54</v>
      </c>
      <c r="AH294">
        <v>105</v>
      </c>
      <c r="AI294">
        <v>122</v>
      </c>
      <c r="AJ294">
        <v>5</v>
      </c>
      <c r="AK294">
        <v>22</v>
      </c>
      <c r="AL294" t="s">
        <v>203</v>
      </c>
      <c r="AM294" t="s">
        <v>85</v>
      </c>
      <c r="AN294" t="s">
        <v>1459</v>
      </c>
      <c r="AO294" t="s">
        <v>220</v>
      </c>
      <c r="AP294" t="s">
        <v>74</v>
      </c>
      <c r="AQ294" t="s">
        <v>74</v>
      </c>
      <c r="AR294" t="s">
        <v>221</v>
      </c>
      <c r="AS294" t="s">
        <v>222</v>
      </c>
      <c r="AT294" t="s">
        <v>3681</v>
      </c>
      <c r="AU294">
        <v>1996</v>
      </c>
      <c r="AV294">
        <v>43</v>
      </c>
      <c r="AW294">
        <v>5</v>
      </c>
      <c r="AX294" t="s">
        <v>74</v>
      </c>
      <c r="AY294" t="s">
        <v>74</v>
      </c>
      <c r="AZ294" t="s">
        <v>74</v>
      </c>
      <c r="BA294" t="s">
        <v>74</v>
      </c>
      <c r="BB294">
        <v>603</v>
      </c>
      <c r="BC294">
        <v>641</v>
      </c>
      <c r="BD294" t="s">
        <v>74</v>
      </c>
      <c r="BE294" t="s">
        <v>3813</v>
      </c>
      <c r="BF294" t="str">
        <f>HYPERLINK("http://dx.doi.org/10.1016/0967-0637(96)00028-3","http://dx.doi.org/10.1016/0967-0637(96)00028-3")</f>
        <v>http://dx.doi.org/10.1016/0967-0637(96)00028-3</v>
      </c>
      <c r="BG294" t="s">
        <v>74</v>
      </c>
      <c r="BH294" t="s">
        <v>74</v>
      </c>
      <c r="BI294">
        <v>39</v>
      </c>
      <c r="BJ294" t="s">
        <v>209</v>
      </c>
      <c r="BK294" t="s">
        <v>93</v>
      </c>
      <c r="BL294" t="s">
        <v>209</v>
      </c>
      <c r="BM294" t="s">
        <v>3814</v>
      </c>
      <c r="BN294" t="s">
        <v>74</v>
      </c>
      <c r="BO294" t="s">
        <v>74</v>
      </c>
      <c r="BP294" t="s">
        <v>74</v>
      </c>
      <c r="BQ294" t="s">
        <v>74</v>
      </c>
      <c r="BR294" t="s">
        <v>96</v>
      </c>
      <c r="BS294" t="s">
        <v>3815</v>
      </c>
      <c r="BT294" t="str">
        <f>HYPERLINK("https%3A%2F%2Fwww.webofscience.com%2Fwos%2Fwoscc%2Ffull-record%2FWOS:A1996VK76200002","View Full Record in Web of Science")</f>
        <v>View Full Record in Web of Science</v>
      </c>
    </row>
    <row r="295" spans="1:72" x14ac:dyDescent="0.15">
      <c r="A295" t="s">
        <v>72</v>
      </c>
      <c r="B295" t="s">
        <v>3816</v>
      </c>
      <c r="C295" t="s">
        <v>74</v>
      </c>
      <c r="D295" t="s">
        <v>74</v>
      </c>
      <c r="E295" t="s">
        <v>74</v>
      </c>
      <c r="F295" t="s">
        <v>3816</v>
      </c>
      <c r="G295" t="s">
        <v>74</v>
      </c>
      <c r="H295" t="s">
        <v>74</v>
      </c>
      <c r="I295" t="s">
        <v>3817</v>
      </c>
      <c r="J295" t="s">
        <v>214</v>
      </c>
      <c r="K295" t="s">
        <v>74</v>
      </c>
      <c r="L295" t="s">
        <v>74</v>
      </c>
      <c r="M295" t="s">
        <v>77</v>
      </c>
      <c r="N295" t="s">
        <v>78</v>
      </c>
      <c r="O295" t="s">
        <v>74</v>
      </c>
      <c r="P295" t="s">
        <v>74</v>
      </c>
      <c r="Q295" t="s">
        <v>74</v>
      </c>
      <c r="R295" t="s">
        <v>74</v>
      </c>
      <c r="S295" t="s">
        <v>74</v>
      </c>
      <c r="T295" t="s">
        <v>74</v>
      </c>
      <c r="U295" t="s">
        <v>3818</v>
      </c>
      <c r="V295" t="s">
        <v>3819</v>
      </c>
      <c r="W295" t="s">
        <v>74</v>
      </c>
      <c r="X295" t="s">
        <v>74</v>
      </c>
      <c r="Y295" t="s">
        <v>3820</v>
      </c>
      <c r="Z295" t="s">
        <v>74</v>
      </c>
      <c r="AA295" t="s">
        <v>74</v>
      </c>
      <c r="AB295" t="s">
        <v>74</v>
      </c>
      <c r="AC295" t="s">
        <v>74</v>
      </c>
      <c r="AD295" t="s">
        <v>74</v>
      </c>
      <c r="AE295" t="s">
        <v>74</v>
      </c>
      <c r="AF295" t="s">
        <v>74</v>
      </c>
      <c r="AG295">
        <v>26</v>
      </c>
      <c r="AH295">
        <v>35</v>
      </c>
      <c r="AI295">
        <v>36</v>
      </c>
      <c r="AJ295">
        <v>0</v>
      </c>
      <c r="AK295">
        <v>5</v>
      </c>
      <c r="AL295" t="s">
        <v>203</v>
      </c>
      <c r="AM295" t="s">
        <v>85</v>
      </c>
      <c r="AN295" t="s">
        <v>204</v>
      </c>
      <c r="AO295" t="s">
        <v>220</v>
      </c>
      <c r="AP295" t="s">
        <v>74</v>
      </c>
      <c r="AQ295" t="s">
        <v>74</v>
      </c>
      <c r="AR295" t="s">
        <v>221</v>
      </c>
      <c r="AS295" t="s">
        <v>222</v>
      </c>
      <c r="AT295" t="s">
        <v>3681</v>
      </c>
      <c r="AU295">
        <v>1996</v>
      </c>
      <c r="AV295">
        <v>43</v>
      </c>
      <c r="AW295">
        <v>5</v>
      </c>
      <c r="AX295" t="s">
        <v>74</v>
      </c>
      <c r="AY295" t="s">
        <v>74</v>
      </c>
      <c r="AZ295" t="s">
        <v>74</v>
      </c>
      <c r="BA295" t="s">
        <v>74</v>
      </c>
      <c r="BB295">
        <v>643</v>
      </c>
      <c r="BC295">
        <v>654</v>
      </c>
      <c r="BD295" t="s">
        <v>74</v>
      </c>
      <c r="BE295" t="s">
        <v>3821</v>
      </c>
      <c r="BF295" t="str">
        <f>HYPERLINK("http://dx.doi.org/10.1016/0967-0637(96)00034-9","http://dx.doi.org/10.1016/0967-0637(96)00034-9")</f>
        <v>http://dx.doi.org/10.1016/0967-0637(96)00034-9</v>
      </c>
      <c r="BG295" t="s">
        <v>74</v>
      </c>
      <c r="BH295" t="s">
        <v>74</v>
      </c>
      <c r="BI295">
        <v>12</v>
      </c>
      <c r="BJ295" t="s">
        <v>209</v>
      </c>
      <c r="BK295" t="s">
        <v>93</v>
      </c>
      <c r="BL295" t="s">
        <v>209</v>
      </c>
      <c r="BM295" t="s">
        <v>3814</v>
      </c>
      <c r="BN295" t="s">
        <v>74</v>
      </c>
      <c r="BO295" t="s">
        <v>74</v>
      </c>
      <c r="BP295" t="s">
        <v>74</v>
      </c>
      <c r="BQ295" t="s">
        <v>74</v>
      </c>
      <c r="BR295" t="s">
        <v>96</v>
      </c>
      <c r="BS295" t="s">
        <v>3822</v>
      </c>
      <c r="BT295" t="str">
        <f>HYPERLINK("https%3A%2F%2Fwww.webofscience.com%2Fwos%2Fwoscc%2Ffull-record%2FWOS:A1996VK76200003","View Full Record in Web of Science")</f>
        <v>View Full Record in Web of Science</v>
      </c>
    </row>
    <row r="296" spans="1:72" x14ac:dyDescent="0.15">
      <c r="A296" t="s">
        <v>72</v>
      </c>
      <c r="B296" t="s">
        <v>3823</v>
      </c>
      <c r="C296" t="s">
        <v>74</v>
      </c>
      <c r="D296" t="s">
        <v>74</v>
      </c>
      <c r="E296" t="s">
        <v>74</v>
      </c>
      <c r="F296" t="s">
        <v>3823</v>
      </c>
      <c r="G296" t="s">
        <v>74</v>
      </c>
      <c r="H296" t="s">
        <v>74</v>
      </c>
      <c r="I296" t="s">
        <v>3824</v>
      </c>
      <c r="J296" t="s">
        <v>214</v>
      </c>
      <c r="K296" t="s">
        <v>74</v>
      </c>
      <c r="L296" t="s">
        <v>74</v>
      </c>
      <c r="M296" t="s">
        <v>77</v>
      </c>
      <c r="N296" t="s">
        <v>78</v>
      </c>
      <c r="O296" t="s">
        <v>74</v>
      </c>
      <c r="P296" t="s">
        <v>74</v>
      </c>
      <c r="Q296" t="s">
        <v>74</v>
      </c>
      <c r="R296" t="s">
        <v>74</v>
      </c>
      <c r="S296" t="s">
        <v>74</v>
      </c>
      <c r="T296" t="s">
        <v>74</v>
      </c>
      <c r="U296" t="s">
        <v>3825</v>
      </c>
      <c r="V296" t="s">
        <v>3826</v>
      </c>
      <c r="W296" t="s">
        <v>74</v>
      </c>
      <c r="X296" t="s">
        <v>74</v>
      </c>
      <c r="Y296" t="s">
        <v>733</v>
      </c>
      <c r="Z296" t="s">
        <v>74</v>
      </c>
      <c r="AA296" t="s">
        <v>3827</v>
      </c>
      <c r="AB296" t="s">
        <v>3828</v>
      </c>
      <c r="AC296" t="s">
        <v>74</v>
      </c>
      <c r="AD296" t="s">
        <v>74</v>
      </c>
      <c r="AE296" t="s">
        <v>74</v>
      </c>
      <c r="AF296" t="s">
        <v>74</v>
      </c>
      <c r="AG296">
        <v>86</v>
      </c>
      <c r="AH296">
        <v>58</v>
      </c>
      <c r="AI296">
        <v>65</v>
      </c>
      <c r="AJ296">
        <v>0</v>
      </c>
      <c r="AK296">
        <v>7</v>
      </c>
      <c r="AL296" t="s">
        <v>203</v>
      </c>
      <c r="AM296" t="s">
        <v>85</v>
      </c>
      <c r="AN296" t="s">
        <v>204</v>
      </c>
      <c r="AO296" t="s">
        <v>220</v>
      </c>
      <c r="AP296" t="s">
        <v>74</v>
      </c>
      <c r="AQ296" t="s">
        <v>74</v>
      </c>
      <c r="AR296" t="s">
        <v>221</v>
      </c>
      <c r="AS296" t="s">
        <v>222</v>
      </c>
      <c r="AT296" t="s">
        <v>3681</v>
      </c>
      <c r="AU296">
        <v>1996</v>
      </c>
      <c r="AV296">
        <v>43</v>
      </c>
      <c r="AW296">
        <v>5</v>
      </c>
      <c r="AX296" t="s">
        <v>74</v>
      </c>
      <c r="AY296" t="s">
        <v>74</v>
      </c>
      <c r="AZ296" t="s">
        <v>74</v>
      </c>
      <c r="BA296" t="s">
        <v>74</v>
      </c>
      <c r="BB296">
        <v>703</v>
      </c>
      <c r="BC296">
        <v>721</v>
      </c>
      <c r="BD296" t="s">
        <v>74</v>
      </c>
      <c r="BE296" t="s">
        <v>3829</v>
      </c>
      <c r="BF296" t="str">
        <f>HYPERLINK("http://dx.doi.org/10.1016/0967-0637(96)00010-6","http://dx.doi.org/10.1016/0967-0637(96)00010-6")</f>
        <v>http://dx.doi.org/10.1016/0967-0637(96)00010-6</v>
      </c>
      <c r="BG296" t="s">
        <v>74</v>
      </c>
      <c r="BH296" t="s">
        <v>74</v>
      </c>
      <c r="BI296">
        <v>19</v>
      </c>
      <c r="BJ296" t="s">
        <v>209</v>
      </c>
      <c r="BK296" t="s">
        <v>93</v>
      </c>
      <c r="BL296" t="s">
        <v>209</v>
      </c>
      <c r="BM296" t="s">
        <v>3814</v>
      </c>
      <c r="BN296" t="s">
        <v>74</v>
      </c>
      <c r="BO296" t="s">
        <v>74</v>
      </c>
      <c r="BP296" t="s">
        <v>74</v>
      </c>
      <c r="BQ296" t="s">
        <v>74</v>
      </c>
      <c r="BR296" t="s">
        <v>96</v>
      </c>
      <c r="BS296" t="s">
        <v>3830</v>
      </c>
      <c r="BT296" t="str">
        <f>HYPERLINK("https%3A%2F%2Fwww.webofscience.com%2Fwos%2Fwoscc%2Ffull-record%2FWOS:A1996VK76200006","View Full Record in Web of Science")</f>
        <v>View Full Record in Web of Science</v>
      </c>
    </row>
    <row r="297" spans="1:72" x14ac:dyDescent="0.15">
      <c r="A297" t="s">
        <v>72</v>
      </c>
      <c r="B297" t="s">
        <v>3831</v>
      </c>
      <c r="C297" t="s">
        <v>74</v>
      </c>
      <c r="D297" t="s">
        <v>74</v>
      </c>
      <c r="E297" t="s">
        <v>74</v>
      </c>
      <c r="F297" t="s">
        <v>3831</v>
      </c>
      <c r="G297" t="s">
        <v>74</v>
      </c>
      <c r="H297" t="s">
        <v>74</v>
      </c>
      <c r="I297" t="s">
        <v>3832</v>
      </c>
      <c r="J297" t="s">
        <v>3833</v>
      </c>
      <c r="K297" t="s">
        <v>74</v>
      </c>
      <c r="L297" t="s">
        <v>74</v>
      </c>
      <c r="M297" t="s">
        <v>77</v>
      </c>
      <c r="N297" t="s">
        <v>78</v>
      </c>
      <c r="O297" t="s">
        <v>74</v>
      </c>
      <c r="P297" t="s">
        <v>74</v>
      </c>
      <c r="Q297" t="s">
        <v>74</v>
      </c>
      <c r="R297" t="s">
        <v>74</v>
      </c>
      <c r="S297" t="s">
        <v>74</v>
      </c>
      <c r="T297" t="s">
        <v>3834</v>
      </c>
      <c r="U297" t="s">
        <v>3835</v>
      </c>
      <c r="V297" t="s">
        <v>3836</v>
      </c>
      <c r="W297" t="s">
        <v>3837</v>
      </c>
      <c r="X297" t="s">
        <v>3838</v>
      </c>
      <c r="Y297" t="s">
        <v>3839</v>
      </c>
      <c r="Z297" t="s">
        <v>74</v>
      </c>
      <c r="AA297" t="s">
        <v>3840</v>
      </c>
      <c r="AB297" t="s">
        <v>3841</v>
      </c>
      <c r="AC297" t="s">
        <v>74</v>
      </c>
      <c r="AD297" t="s">
        <v>74</v>
      </c>
      <c r="AE297" t="s">
        <v>74</v>
      </c>
      <c r="AF297" t="s">
        <v>74</v>
      </c>
      <c r="AG297">
        <v>28</v>
      </c>
      <c r="AH297">
        <v>14</v>
      </c>
      <c r="AI297">
        <v>16</v>
      </c>
      <c r="AJ297">
        <v>0</v>
      </c>
      <c r="AK297">
        <v>2</v>
      </c>
      <c r="AL297" t="s">
        <v>358</v>
      </c>
      <c r="AM297" t="s">
        <v>186</v>
      </c>
      <c r="AN297" t="s">
        <v>359</v>
      </c>
      <c r="AO297" t="s">
        <v>3842</v>
      </c>
      <c r="AP297" t="s">
        <v>74</v>
      </c>
      <c r="AQ297" t="s">
        <v>74</v>
      </c>
      <c r="AR297" t="s">
        <v>3843</v>
      </c>
      <c r="AS297" t="s">
        <v>3844</v>
      </c>
      <c r="AT297" t="s">
        <v>3681</v>
      </c>
      <c r="AU297">
        <v>1996</v>
      </c>
      <c r="AV297">
        <v>31</v>
      </c>
      <c r="AW297">
        <v>2</v>
      </c>
      <c r="AX297" t="s">
        <v>74</v>
      </c>
      <c r="AY297" t="s">
        <v>74</v>
      </c>
      <c r="AZ297" t="s">
        <v>74</v>
      </c>
      <c r="BA297" t="s">
        <v>74</v>
      </c>
      <c r="BB297">
        <v>167</v>
      </c>
      <c r="BC297">
        <v>172</v>
      </c>
      <c r="BD297" t="s">
        <v>74</v>
      </c>
      <c r="BE297" t="s">
        <v>3845</v>
      </c>
      <c r="BF297" t="str">
        <f>HYPERLINK("http://dx.doi.org/10.1080/09670269600651341","http://dx.doi.org/10.1080/09670269600651341")</f>
        <v>http://dx.doi.org/10.1080/09670269600651341</v>
      </c>
      <c r="BG297" t="s">
        <v>74</v>
      </c>
      <c r="BH297" t="s">
        <v>74</v>
      </c>
      <c r="BI297">
        <v>6</v>
      </c>
      <c r="BJ297" t="s">
        <v>140</v>
      </c>
      <c r="BK297" t="s">
        <v>93</v>
      </c>
      <c r="BL297" t="s">
        <v>140</v>
      </c>
      <c r="BM297" t="s">
        <v>3846</v>
      </c>
      <c r="BN297" t="s">
        <v>74</v>
      </c>
      <c r="BO297" t="s">
        <v>161</v>
      </c>
      <c r="BP297" t="s">
        <v>74</v>
      </c>
      <c r="BQ297" t="s">
        <v>74</v>
      </c>
      <c r="BR297" t="s">
        <v>96</v>
      </c>
      <c r="BS297" t="s">
        <v>3847</v>
      </c>
      <c r="BT297" t="str">
        <f>HYPERLINK("https%3A%2F%2Fwww.webofscience.com%2Fwos%2Fwoscc%2Ffull-record%2FWOS:A1996UP49500008","View Full Record in Web of Science")</f>
        <v>View Full Record in Web of Science</v>
      </c>
    </row>
    <row r="298" spans="1:72" x14ac:dyDescent="0.15">
      <c r="A298" t="s">
        <v>72</v>
      </c>
      <c r="B298" t="s">
        <v>3848</v>
      </c>
      <c r="C298" t="s">
        <v>74</v>
      </c>
      <c r="D298" t="s">
        <v>74</v>
      </c>
      <c r="E298" t="s">
        <v>74</v>
      </c>
      <c r="F298" t="s">
        <v>3848</v>
      </c>
      <c r="G298" t="s">
        <v>74</v>
      </c>
      <c r="H298" t="s">
        <v>74</v>
      </c>
      <c r="I298" t="s">
        <v>3849</v>
      </c>
      <c r="J298" t="s">
        <v>3850</v>
      </c>
      <c r="K298" t="s">
        <v>74</v>
      </c>
      <c r="L298" t="s">
        <v>74</v>
      </c>
      <c r="M298" t="s">
        <v>77</v>
      </c>
      <c r="N298" t="s">
        <v>78</v>
      </c>
      <c r="O298" t="s">
        <v>74</v>
      </c>
      <c r="P298" t="s">
        <v>74</v>
      </c>
      <c r="Q298" t="s">
        <v>74</v>
      </c>
      <c r="R298" t="s">
        <v>74</v>
      </c>
      <c r="S298" t="s">
        <v>74</v>
      </c>
      <c r="T298" t="s">
        <v>3851</v>
      </c>
      <c r="U298" t="s">
        <v>3852</v>
      </c>
      <c r="V298" t="s">
        <v>3853</v>
      </c>
      <c r="W298" t="s">
        <v>3854</v>
      </c>
      <c r="X298" t="s">
        <v>3855</v>
      </c>
      <c r="Y298" t="s">
        <v>74</v>
      </c>
      <c r="Z298" t="s">
        <v>74</v>
      </c>
      <c r="AA298" t="s">
        <v>74</v>
      </c>
      <c r="AB298" t="s">
        <v>74</v>
      </c>
      <c r="AC298" t="s">
        <v>74</v>
      </c>
      <c r="AD298" t="s">
        <v>74</v>
      </c>
      <c r="AE298" t="s">
        <v>74</v>
      </c>
      <c r="AF298" t="s">
        <v>74</v>
      </c>
      <c r="AG298">
        <v>37</v>
      </c>
      <c r="AH298">
        <v>30</v>
      </c>
      <c r="AI298">
        <v>35</v>
      </c>
      <c r="AJ298">
        <v>0</v>
      </c>
      <c r="AK298">
        <v>2</v>
      </c>
      <c r="AL298" t="s">
        <v>203</v>
      </c>
      <c r="AM298" t="s">
        <v>85</v>
      </c>
      <c r="AN298" t="s">
        <v>204</v>
      </c>
      <c r="AO298" t="s">
        <v>3856</v>
      </c>
      <c r="AP298" t="s">
        <v>74</v>
      </c>
      <c r="AQ298" t="s">
        <v>74</v>
      </c>
      <c r="AR298" t="s">
        <v>3857</v>
      </c>
      <c r="AS298" t="s">
        <v>3858</v>
      </c>
      <c r="AT298" t="s">
        <v>3704</v>
      </c>
      <c r="AU298">
        <v>1996</v>
      </c>
      <c r="AV298">
        <v>31</v>
      </c>
      <c r="AW298">
        <v>3</v>
      </c>
      <c r="AX298" t="s">
        <v>74</v>
      </c>
      <c r="AY298" t="s">
        <v>74</v>
      </c>
      <c r="AZ298" t="s">
        <v>74</v>
      </c>
      <c r="BA298" t="s">
        <v>74</v>
      </c>
      <c r="BB298">
        <v>421</v>
      </c>
      <c r="BC298">
        <v>432</v>
      </c>
      <c r="BD298" t="s">
        <v>74</v>
      </c>
      <c r="BE298" t="s">
        <v>3859</v>
      </c>
      <c r="BF298" t="str">
        <f>HYPERLINK("http://dx.doi.org/10.1016/0531-5565(95)02034-9","http://dx.doi.org/10.1016/0531-5565(95)02034-9")</f>
        <v>http://dx.doi.org/10.1016/0531-5565(95)02034-9</v>
      </c>
      <c r="BG298" t="s">
        <v>74</v>
      </c>
      <c r="BH298" t="s">
        <v>74</v>
      </c>
      <c r="BI298">
        <v>12</v>
      </c>
      <c r="BJ298" t="s">
        <v>3860</v>
      </c>
      <c r="BK298" t="s">
        <v>93</v>
      </c>
      <c r="BL298" t="s">
        <v>3860</v>
      </c>
      <c r="BM298" t="s">
        <v>3861</v>
      </c>
      <c r="BN298">
        <v>9415124</v>
      </c>
      <c r="BO298" t="s">
        <v>74</v>
      </c>
      <c r="BP298" t="s">
        <v>74</v>
      </c>
      <c r="BQ298" t="s">
        <v>74</v>
      </c>
      <c r="BR298" t="s">
        <v>96</v>
      </c>
      <c r="BS298" t="s">
        <v>3862</v>
      </c>
      <c r="BT298" t="str">
        <f>HYPERLINK("https%3A%2F%2Fwww.webofscience.com%2Fwos%2Fwoscc%2Ffull-record%2FWOS:A1996UN72800008","View Full Record in Web of Science")</f>
        <v>View Full Record in Web of Science</v>
      </c>
    </row>
    <row r="299" spans="1:72" x14ac:dyDescent="0.15">
      <c r="A299" t="s">
        <v>72</v>
      </c>
      <c r="B299" t="s">
        <v>3863</v>
      </c>
      <c r="C299" t="s">
        <v>74</v>
      </c>
      <c r="D299" t="s">
        <v>74</v>
      </c>
      <c r="E299" t="s">
        <v>74</v>
      </c>
      <c r="F299" t="s">
        <v>3863</v>
      </c>
      <c r="G299" t="s">
        <v>74</v>
      </c>
      <c r="H299" t="s">
        <v>74</v>
      </c>
      <c r="I299" t="s">
        <v>3864</v>
      </c>
      <c r="J299" t="s">
        <v>3865</v>
      </c>
      <c r="K299" t="s">
        <v>74</v>
      </c>
      <c r="L299" t="s">
        <v>74</v>
      </c>
      <c r="M299" t="s">
        <v>77</v>
      </c>
      <c r="N299" t="s">
        <v>472</v>
      </c>
      <c r="O299" t="s">
        <v>3866</v>
      </c>
      <c r="P299" t="s">
        <v>3867</v>
      </c>
      <c r="Q299" t="s">
        <v>3868</v>
      </c>
      <c r="R299" t="s">
        <v>74</v>
      </c>
      <c r="S299" t="s">
        <v>74</v>
      </c>
      <c r="T299" t="s">
        <v>3869</v>
      </c>
      <c r="U299" t="s">
        <v>3870</v>
      </c>
      <c r="V299" t="s">
        <v>3871</v>
      </c>
      <c r="W299" t="s">
        <v>3872</v>
      </c>
      <c r="X299" t="s">
        <v>3873</v>
      </c>
      <c r="Y299" t="s">
        <v>74</v>
      </c>
      <c r="Z299" t="s">
        <v>74</v>
      </c>
      <c r="AA299" t="s">
        <v>74</v>
      </c>
      <c r="AB299" t="s">
        <v>74</v>
      </c>
      <c r="AC299" t="s">
        <v>74</v>
      </c>
      <c r="AD299" t="s">
        <v>74</v>
      </c>
      <c r="AE299" t="s">
        <v>74</v>
      </c>
      <c r="AF299" t="s">
        <v>74</v>
      </c>
      <c r="AG299">
        <v>60</v>
      </c>
      <c r="AH299">
        <v>283</v>
      </c>
      <c r="AI299">
        <v>312</v>
      </c>
      <c r="AJ299">
        <v>1</v>
      </c>
      <c r="AK299">
        <v>50</v>
      </c>
      <c r="AL299" t="s">
        <v>1515</v>
      </c>
      <c r="AM299" t="s">
        <v>85</v>
      </c>
      <c r="AN299" t="s">
        <v>1516</v>
      </c>
      <c r="AO299" t="s">
        <v>3874</v>
      </c>
      <c r="AP299" t="s">
        <v>3875</v>
      </c>
      <c r="AQ299" t="s">
        <v>74</v>
      </c>
      <c r="AR299" t="s">
        <v>3876</v>
      </c>
      <c r="AS299" t="s">
        <v>3877</v>
      </c>
      <c r="AT299" t="s">
        <v>3681</v>
      </c>
      <c r="AU299">
        <v>1996</v>
      </c>
      <c r="AV299">
        <v>18</v>
      </c>
      <c r="AW299" t="s">
        <v>3878</v>
      </c>
      <c r="AX299" t="s">
        <v>74</v>
      </c>
      <c r="AY299" t="s">
        <v>74</v>
      </c>
      <c r="AZ299" t="s">
        <v>74</v>
      </c>
      <c r="BA299" t="s">
        <v>74</v>
      </c>
      <c r="BB299">
        <v>189</v>
      </c>
      <c r="BC299">
        <v>202</v>
      </c>
      <c r="BD299" t="s">
        <v>74</v>
      </c>
      <c r="BE299" t="s">
        <v>3879</v>
      </c>
      <c r="BF299" t="str">
        <f>HYPERLINK("http://dx.doi.org/10.1111/j.1574-6976.1996.tb00236.x","http://dx.doi.org/10.1111/j.1574-6976.1996.tb00236.x")</f>
        <v>http://dx.doi.org/10.1111/j.1574-6976.1996.tb00236.x</v>
      </c>
      <c r="BG299" t="s">
        <v>74</v>
      </c>
      <c r="BH299" t="s">
        <v>74</v>
      </c>
      <c r="BI299">
        <v>14</v>
      </c>
      <c r="BJ299" t="s">
        <v>2141</v>
      </c>
      <c r="BK299" t="s">
        <v>1874</v>
      </c>
      <c r="BL299" t="s">
        <v>2141</v>
      </c>
      <c r="BM299" t="s">
        <v>3880</v>
      </c>
      <c r="BN299" t="s">
        <v>74</v>
      </c>
      <c r="BO299" t="s">
        <v>74</v>
      </c>
      <c r="BP299" t="s">
        <v>74</v>
      </c>
      <c r="BQ299" t="s">
        <v>74</v>
      </c>
      <c r="BR299" t="s">
        <v>96</v>
      </c>
      <c r="BS299" t="s">
        <v>3881</v>
      </c>
      <c r="BT299" t="str">
        <f>HYPERLINK("https%3A%2F%2Fwww.webofscience.com%2Fwos%2Fwoscc%2Ffull-record%2FWOS:A1996UN34100009","View Full Record in Web of Science")</f>
        <v>View Full Record in Web of Science</v>
      </c>
    </row>
    <row r="300" spans="1:72" x14ac:dyDescent="0.15">
      <c r="A300" t="s">
        <v>72</v>
      </c>
      <c r="B300" t="s">
        <v>3882</v>
      </c>
      <c r="C300" t="s">
        <v>74</v>
      </c>
      <c r="D300" t="s">
        <v>74</v>
      </c>
      <c r="E300" t="s">
        <v>74</v>
      </c>
      <c r="F300" t="s">
        <v>3882</v>
      </c>
      <c r="G300" t="s">
        <v>74</v>
      </c>
      <c r="H300" t="s">
        <v>74</v>
      </c>
      <c r="I300" t="s">
        <v>3883</v>
      </c>
      <c r="J300" t="s">
        <v>3884</v>
      </c>
      <c r="K300" t="s">
        <v>74</v>
      </c>
      <c r="L300" t="s">
        <v>74</v>
      </c>
      <c r="M300" t="s">
        <v>77</v>
      </c>
      <c r="N300" t="s">
        <v>78</v>
      </c>
      <c r="O300" t="s">
        <v>74</v>
      </c>
      <c r="P300" t="s">
        <v>74</v>
      </c>
      <c r="Q300" t="s">
        <v>74</v>
      </c>
      <c r="R300" t="s">
        <v>74</v>
      </c>
      <c r="S300" t="s">
        <v>74</v>
      </c>
      <c r="T300" t="s">
        <v>74</v>
      </c>
      <c r="U300" t="s">
        <v>3885</v>
      </c>
      <c r="V300" t="s">
        <v>3886</v>
      </c>
      <c r="W300" t="s">
        <v>74</v>
      </c>
      <c r="X300" t="s">
        <v>74</v>
      </c>
      <c r="Y300" t="s">
        <v>3887</v>
      </c>
      <c r="Z300" t="s">
        <v>74</v>
      </c>
      <c r="AA300" t="s">
        <v>74</v>
      </c>
      <c r="AB300" t="s">
        <v>74</v>
      </c>
      <c r="AC300" t="s">
        <v>74</v>
      </c>
      <c r="AD300" t="s">
        <v>74</v>
      </c>
      <c r="AE300" t="s">
        <v>74</v>
      </c>
      <c r="AF300" t="s">
        <v>74</v>
      </c>
      <c r="AG300">
        <v>15</v>
      </c>
      <c r="AH300">
        <v>16</v>
      </c>
      <c r="AI300">
        <v>16</v>
      </c>
      <c r="AJ300">
        <v>0</v>
      </c>
      <c r="AK300">
        <v>3</v>
      </c>
      <c r="AL300" t="s">
        <v>3888</v>
      </c>
      <c r="AM300" t="s">
        <v>85</v>
      </c>
      <c r="AN300" t="s">
        <v>3889</v>
      </c>
      <c r="AO300" t="s">
        <v>3890</v>
      </c>
      <c r="AP300" t="s">
        <v>74</v>
      </c>
      <c r="AQ300" t="s">
        <v>74</v>
      </c>
      <c r="AR300" t="s">
        <v>3891</v>
      </c>
      <c r="AS300" t="s">
        <v>3892</v>
      </c>
      <c r="AT300" t="s">
        <v>3681</v>
      </c>
      <c r="AU300">
        <v>1996</v>
      </c>
      <c r="AV300">
        <v>56</v>
      </c>
      <c r="AW300">
        <v>1</v>
      </c>
      <c r="AX300" t="s">
        <v>74</v>
      </c>
      <c r="AY300" t="s">
        <v>74</v>
      </c>
      <c r="AZ300" t="s">
        <v>74</v>
      </c>
      <c r="BA300" t="s">
        <v>74</v>
      </c>
      <c r="BB300">
        <v>61</v>
      </c>
      <c r="BC300">
        <v>68</v>
      </c>
      <c r="BD300" t="s">
        <v>74</v>
      </c>
      <c r="BE300" t="s">
        <v>3893</v>
      </c>
      <c r="BF300" t="str">
        <f>HYPERLINK("http://dx.doi.org/10.1016/0308-8146(95)00158-1","http://dx.doi.org/10.1016/0308-8146(95)00158-1")</f>
        <v>http://dx.doi.org/10.1016/0308-8146(95)00158-1</v>
      </c>
      <c r="BG300" t="s">
        <v>74</v>
      </c>
      <c r="BH300" t="s">
        <v>74</v>
      </c>
      <c r="BI300">
        <v>8</v>
      </c>
      <c r="BJ300" t="s">
        <v>3894</v>
      </c>
      <c r="BK300" t="s">
        <v>93</v>
      </c>
      <c r="BL300" t="s">
        <v>3895</v>
      </c>
      <c r="BM300" t="s">
        <v>3896</v>
      </c>
      <c r="BN300" t="s">
        <v>74</v>
      </c>
      <c r="BO300" t="s">
        <v>74</v>
      </c>
      <c r="BP300" t="s">
        <v>74</v>
      </c>
      <c r="BQ300" t="s">
        <v>74</v>
      </c>
      <c r="BR300" t="s">
        <v>96</v>
      </c>
      <c r="BS300" t="s">
        <v>3897</v>
      </c>
      <c r="BT300" t="str">
        <f>HYPERLINK("https%3A%2F%2Fwww.webofscience.com%2Fwos%2Fwoscc%2Ffull-record%2FWOS:A1996UJ75000009","View Full Record in Web of Science")</f>
        <v>View Full Record in Web of Science</v>
      </c>
    </row>
    <row r="301" spans="1:72" x14ac:dyDescent="0.15">
      <c r="A301" t="s">
        <v>72</v>
      </c>
      <c r="B301" t="s">
        <v>3898</v>
      </c>
      <c r="C301" t="s">
        <v>74</v>
      </c>
      <c r="D301" t="s">
        <v>74</v>
      </c>
      <c r="E301" t="s">
        <v>74</v>
      </c>
      <c r="F301" t="s">
        <v>3898</v>
      </c>
      <c r="G301" t="s">
        <v>74</v>
      </c>
      <c r="H301" t="s">
        <v>74</v>
      </c>
      <c r="I301" t="s">
        <v>3899</v>
      </c>
      <c r="J301" t="s">
        <v>325</v>
      </c>
      <c r="K301" t="s">
        <v>74</v>
      </c>
      <c r="L301" t="s">
        <v>74</v>
      </c>
      <c r="M301" t="s">
        <v>77</v>
      </c>
      <c r="N301" t="s">
        <v>78</v>
      </c>
      <c r="O301" t="s">
        <v>74</v>
      </c>
      <c r="P301" t="s">
        <v>74</v>
      </c>
      <c r="Q301" t="s">
        <v>74</v>
      </c>
      <c r="R301" t="s">
        <v>74</v>
      </c>
      <c r="S301" t="s">
        <v>74</v>
      </c>
      <c r="T301" t="s">
        <v>74</v>
      </c>
      <c r="U301" t="s">
        <v>3900</v>
      </c>
      <c r="V301" t="s">
        <v>3901</v>
      </c>
      <c r="W301" t="s">
        <v>3902</v>
      </c>
      <c r="X301" t="s">
        <v>82</v>
      </c>
      <c r="Y301" t="s">
        <v>3903</v>
      </c>
      <c r="Z301" t="s">
        <v>74</v>
      </c>
      <c r="AA301" t="s">
        <v>3904</v>
      </c>
      <c r="AB301" t="s">
        <v>3905</v>
      </c>
      <c r="AC301" t="s">
        <v>74</v>
      </c>
      <c r="AD301" t="s">
        <v>74</v>
      </c>
      <c r="AE301" t="s">
        <v>74</v>
      </c>
      <c r="AF301" t="s">
        <v>74</v>
      </c>
      <c r="AG301">
        <v>24</v>
      </c>
      <c r="AH301">
        <v>112</v>
      </c>
      <c r="AI301">
        <v>120</v>
      </c>
      <c r="AJ301">
        <v>1</v>
      </c>
      <c r="AK301">
        <v>9</v>
      </c>
      <c r="AL301" t="s">
        <v>185</v>
      </c>
      <c r="AM301" t="s">
        <v>186</v>
      </c>
      <c r="AN301" t="s">
        <v>187</v>
      </c>
      <c r="AO301" t="s">
        <v>331</v>
      </c>
      <c r="AP301" t="s">
        <v>74</v>
      </c>
      <c r="AQ301" t="s">
        <v>74</v>
      </c>
      <c r="AR301" t="s">
        <v>332</v>
      </c>
      <c r="AS301" t="s">
        <v>333</v>
      </c>
      <c r="AT301" t="s">
        <v>3681</v>
      </c>
      <c r="AU301">
        <v>1996</v>
      </c>
      <c r="AV301">
        <v>16</v>
      </c>
      <c r="AW301">
        <v>2</v>
      </c>
      <c r="AX301" t="s">
        <v>74</v>
      </c>
      <c r="AY301" t="s">
        <v>74</v>
      </c>
      <c r="AZ301" t="s">
        <v>74</v>
      </c>
      <c r="BA301" t="s">
        <v>74</v>
      </c>
      <c r="BB301">
        <v>65</v>
      </c>
      <c r="BC301">
        <v>75</v>
      </c>
      <c r="BD301" t="s">
        <v>74</v>
      </c>
      <c r="BE301" t="s">
        <v>3906</v>
      </c>
      <c r="BF301" t="str">
        <f>HYPERLINK("http://dx.doi.org/10.1007/BF02202600","http://dx.doi.org/10.1007/BF02202600")</f>
        <v>http://dx.doi.org/10.1007/BF02202600</v>
      </c>
      <c r="BG301" t="s">
        <v>74</v>
      </c>
      <c r="BH301" t="s">
        <v>74</v>
      </c>
      <c r="BI301">
        <v>11</v>
      </c>
      <c r="BJ301" t="s">
        <v>335</v>
      </c>
      <c r="BK301" t="s">
        <v>93</v>
      </c>
      <c r="BL301" t="s">
        <v>336</v>
      </c>
      <c r="BM301" t="s">
        <v>3907</v>
      </c>
      <c r="BN301" t="s">
        <v>74</v>
      </c>
      <c r="BO301" t="s">
        <v>74</v>
      </c>
      <c r="BP301" t="s">
        <v>74</v>
      </c>
      <c r="BQ301" t="s">
        <v>74</v>
      </c>
      <c r="BR301" t="s">
        <v>96</v>
      </c>
      <c r="BS301" t="s">
        <v>3908</v>
      </c>
      <c r="BT301" t="str">
        <f>HYPERLINK("https%3A%2F%2Fwww.webofscience.com%2Fwos%2Fwoscc%2Ffull-record%2FWOS:A1996UQ91600004","View Full Record in Web of Science")</f>
        <v>View Full Record in Web of Science</v>
      </c>
    </row>
    <row r="302" spans="1:72" x14ac:dyDescent="0.15">
      <c r="A302" t="s">
        <v>72</v>
      </c>
      <c r="B302" t="s">
        <v>3909</v>
      </c>
      <c r="C302" t="s">
        <v>74</v>
      </c>
      <c r="D302" t="s">
        <v>74</v>
      </c>
      <c r="E302" t="s">
        <v>74</v>
      </c>
      <c r="F302" t="s">
        <v>3909</v>
      </c>
      <c r="G302" t="s">
        <v>74</v>
      </c>
      <c r="H302" t="s">
        <v>74</v>
      </c>
      <c r="I302" t="s">
        <v>3910</v>
      </c>
      <c r="J302" t="s">
        <v>1120</v>
      </c>
      <c r="K302" t="s">
        <v>74</v>
      </c>
      <c r="L302" t="s">
        <v>74</v>
      </c>
      <c r="M302" t="s">
        <v>77</v>
      </c>
      <c r="N302" t="s">
        <v>78</v>
      </c>
      <c r="O302" t="s">
        <v>74</v>
      </c>
      <c r="P302" t="s">
        <v>74</v>
      </c>
      <c r="Q302" t="s">
        <v>74</v>
      </c>
      <c r="R302" t="s">
        <v>74</v>
      </c>
      <c r="S302" t="s">
        <v>74</v>
      </c>
      <c r="T302" t="s">
        <v>74</v>
      </c>
      <c r="U302" t="s">
        <v>3911</v>
      </c>
      <c r="V302" t="s">
        <v>3912</v>
      </c>
      <c r="W302" t="s">
        <v>960</v>
      </c>
      <c r="X302" t="s">
        <v>82</v>
      </c>
      <c r="Y302" t="s">
        <v>3913</v>
      </c>
      <c r="Z302" t="s">
        <v>74</v>
      </c>
      <c r="AA302" t="s">
        <v>3914</v>
      </c>
      <c r="AB302" t="s">
        <v>3915</v>
      </c>
      <c r="AC302" t="s">
        <v>74</v>
      </c>
      <c r="AD302" t="s">
        <v>74</v>
      </c>
      <c r="AE302" t="s">
        <v>74</v>
      </c>
      <c r="AF302" t="s">
        <v>74</v>
      </c>
      <c r="AG302">
        <v>19</v>
      </c>
      <c r="AH302">
        <v>277</v>
      </c>
      <c r="AI302">
        <v>303</v>
      </c>
      <c r="AJ302">
        <v>0</v>
      </c>
      <c r="AK302">
        <v>40</v>
      </c>
      <c r="AL302" t="s">
        <v>946</v>
      </c>
      <c r="AM302" t="s">
        <v>312</v>
      </c>
      <c r="AN302" t="s">
        <v>1017</v>
      </c>
      <c r="AO302" t="s">
        <v>1126</v>
      </c>
      <c r="AP302" t="s">
        <v>1140</v>
      </c>
      <c r="AQ302" t="s">
        <v>74</v>
      </c>
      <c r="AR302" t="s">
        <v>1127</v>
      </c>
      <c r="AS302" t="s">
        <v>1128</v>
      </c>
      <c r="AT302" t="s">
        <v>3916</v>
      </c>
      <c r="AU302">
        <v>1996</v>
      </c>
      <c r="AV302">
        <v>23</v>
      </c>
      <c r="AW302">
        <v>9</v>
      </c>
      <c r="AX302" t="s">
        <v>74</v>
      </c>
      <c r="AY302" t="s">
        <v>74</v>
      </c>
      <c r="AZ302" t="s">
        <v>74</v>
      </c>
      <c r="BA302" t="s">
        <v>74</v>
      </c>
      <c r="BB302">
        <v>957</v>
      </c>
      <c r="BC302">
        <v>960</v>
      </c>
      <c r="BD302" t="s">
        <v>74</v>
      </c>
      <c r="BE302" t="s">
        <v>3917</v>
      </c>
      <c r="BF302" t="str">
        <f>HYPERLINK("http://dx.doi.org/10.1029/96GL00723","http://dx.doi.org/10.1029/96GL00723")</f>
        <v>http://dx.doi.org/10.1029/96GL00723</v>
      </c>
      <c r="BG302" t="s">
        <v>74</v>
      </c>
      <c r="BH302" t="s">
        <v>74</v>
      </c>
      <c r="BI302">
        <v>4</v>
      </c>
      <c r="BJ302" t="s">
        <v>364</v>
      </c>
      <c r="BK302" t="s">
        <v>93</v>
      </c>
      <c r="BL302" t="s">
        <v>365</v>
      </c>
      <c r="BM302" t="s">
        <v>3918</v>
      </c>
      <c r="BN302" t="s">
        <v>74</v>
      </c>
      <c r="BO302" t="s">
        <v>528</v>
      </c>
      <c r="BP302" t="s">
        <v>74</v>
      </c>
      <c r="BQ302" t="s">
        <v>74</v>
      </c>
      <c r="BR302" t="s">
        <v>96</v>
      </c>
      <c r="BS302" t="s">
        <v>3919</v>
      </c>
      <c r="BT302" t="str">
        <f>HYPERLINK("https%3A%2F%2Fwww.webofscience.com%2Fwos%2Fwoscc%2Ffull-record%2FWOS:A1996UK81400014","View Full Record in Web of Science")</f>
        <v>View Full Record in Web of Science</v>
      </c>
    </row>
    <row r="303" spans="1:72" x14ac:dyDescent="0.15">
      <c r="A303" t="s">
        <v>72</v>
      </c>
      <c r="B303" t="s">
        <v>513</v>
      </c>
      <c r="C303" t="s">
        <v>74</v>
      </c>
      <c r="D303" t="s">
        <v>74</v>
      </c>
      <c r="E303" t="s">
        <v>74</v>
      </c>
      <c r="F303" t="s">
        <v>513</v>
      </c>
      <c r="G303" t="s">
        <v>74</v>
      </c>
      <c r="H303" t="s">
        <v>74</v>
      </c>
      <c r="I303" t="s">
        <v>3920</v>
      </c>
      <c r="J303" t="s">
        <v>498</v>
      </c>
      <c r="K303" t="s">
        <v>74</v>
      </c>
      <c r="L303" t="s">
        <v>74</v>
      </c>
      <c r="M303" t="s">
        <v>77</v>
      </c>
      <c r="N303" t="s">
        <v>78</v>
      </c>
      <c r="O303" t="s">
        <v>74</v>
      </c>
      <c r="P303" t="s">
        <v>74</v>
      </c>
      <c r="Q303" t="s">
        <v>74</v>
      </c>
      <c r="R303" t="s">
        <v>74</v>
      </c>
      <c r="S303" t="s">
        <v>74</v>
      </c>
      <c r="T303" t="s">
        <v>3921</v>
      </c>
      <c r="U303" t="s">
        <v>3922</v>
      </c>
      <c r="V303" t="s">
        <v>3923</v>
      </c>
      <c r="W303" t="s">
        <v>74</v>
      </c>
      <c r="X303" t="s">
        <v>74</v>
      </c>
      <c r="Y303" t="s">
        <v>3924</v>
      </c>
      <c r="Z303" t="s">
        <v>74</v>
      </c>
      <c r="AA303" t="s">
        <v>74</v>
      </c>
      <c r="AB303" t="s">
        <v>74</v>
      </c>
      <c r="AC303" t="s">
        <v>74</v>
      </c>
      <c r="AD303" t="s">
        <v>74</v>
      </c>
      <c r="AE303" t="s">
        <v>74</v>
      </c>
      <c r="AF303" t="s">
        <v>74</v>
      </c>
      <c r="AG303">
        <v>34</v>
      </c>
      <c r="AH303">
        <v>57</v>
      </c>
      <c r="AI303">
        <v>59</v>
      </c>
      <c r="AJ303">
        <v>0</v>
      </c>
      <c r="AK303">
        <v>7</v>
      </c>
      <c r="AL303" t="s">
        <v>1392</v>
      </c>
      <c r="AM303" t="s">
        <v>1393</v>
      </c>
      <c r="AN303" t="s">
        <v>1394</v>
      </c>
      <c r="AO303" t="s">
        <v>505</v>
      </c>
      <c r="AP303" t="s">
        <v>3925</v>
      </c>
      <c r="AQ303" t="s">
        <v>74</v>
      </c>
      <c r="AR303" t="s">
        <v>506</v>
      </c>
      <c r="AS303" t="s">
        <v>507</v>
      </c>
      <c r="AT303" t="s">
        <v>3681</v>
      </c>
      <c r="AU303">
        <v>1996</v>
      </c>
      <c r="AV303">
        <v>65</v>
      </c>
      <c r="AW303">
        <v>3</v>
      </c>
      <c r="AX303" t="s">
        <v>74</v>
      </c>
      <c r="AY303" t="s">
        <v>74</v>
      </c>
      <c r="AZ303" t="s">
        <v>74</v>
      </c>
      <c r="BA303" t="s">
        <v>74</v>
      </c>
      <c r="BB303">
        <v>381</v>
      </c>
      <c r="BC303">
        <v>388</v>
      </c>
      <c r="BD303" t="s">
        <v>74</v>
      </c>
      <c r="BE303" t="s">
        <v>3926</v>
      </c>
      <c r="BF303" t="str">
        <f>HYPERLINK("http://dx.doi.org/10.2307/5884","http://dx.doi.org/10.2307/5884")</f>
        <v>http://dx.doi.org/10.2307/5884</v>
      </c>
      <c r="BG303" t="s">
        <v>74</v>
      </c>
      <c r="BH303" t="s">
        <v>74</v>
      </c>
      <c r="BI303">
        <v>8</v>
      </c>
      <c r="BJ303" t="s">
        <v>509</v>
      </c>
      <c r="BK303" t="s">
        <v>93</v>
      </c>
      <c r="BL303" t="s">
        <v>510</v>
      </c>
      <c r="BM303" t="s">
        <v>3927</v>
      </c>
      <c r="BN303" t="s">
        <v>74</v>
      </c>
      <c r="BO303" t="s">
        <v>74</v>
      </c>
      <c r="BP303" t="s">
        <v>74</v>
      </c>
      <c r="BQ303" t="s">
        <v>74</v>
      </c>
      <c r="BR303" t="s">
        <v>96</v>
      </c>
      <c r="BS303" t="s">
        <v>3928</v>
      </c>
      <c r="BT303" t="str">
        <f>HYPERLINK("https%3A%2F%2Fwww.webofscience.com%2Fwos%2Fwoscc%2Ffull-record%2FWOS:A1996UM11600013","View Full Record in Web of Science")</f>
        <v>View Full Record in Web of Science</v>
      </c>
    </row>
    <row r="304" spans="1:72" x14ac:dyDescent="0.15">
      <c r="A304" t="s">
        <v>72</v>
      </c>
      <c r="B304" t="s">
        <v>3929</v>
      </c>
      <c r="C304" t="s">
        <v>74</v>
      </c>
      <c r="D304" t="s">
        <v>74</v>
      </c>
      <c r="E304" t="s">
        <v>74</v>
      </c>
      <c r="F304" t="s">
        <v>3929</v>
      </c>
      <c r="G304" t="s">
        <v>74</v>
      </c>
      <c r="H304" t="s">
        <v>74</v>
      </c>
      <c r="I304" t="s">
        <v>3930</v>
      </c>
      <c r="J304" t="s">
        <v>613</v>
      </c>
      <c r="K304" t="s">
        <v>74</v>
      </c>
      <c r="L304" t="s">
        <v>74</v>
      </c>
      <c r="M304" t="s">
        <v>77</v>
      </c>
      <c r="N304" t="s">
        <v>78</v>
      </c>
      <c r="O304" t="s">
        <v>74</v>
      </c>
      <c r="P304" t="s">
        <v>74</v>
      </c>
      <c r="Q304" t="s">
        <v>74</v>
      </c>
      <c r="R304" t="s">
        <v>74</v>
      </c>
      <c r="S304" t="s">
        <v>74</v>
      </c>
      <c r="T304" t="s">
        <v>74</v>
      </c>
      <c r="U304" t="s">
        <v>3931</v>
      </c>
      <c r="V304" t="s">
        <v>3932</v>
      </c>
      <c r="W304" t="s">
        <v>74</v>
      </c>
      <c r="X304" t="s">
        <v>74</v>
      </c>
      <c r="Y304" t="s">
        <v>3933</v>
      </c>
      <c r="Z304" t="s">
        <v>74</v>
      </c>
      <c r="AA304" t="s">
        <v>1236</v>
      </c>
      <c r="AB304" t="s">
        <v>74</v>
      </c>
      <c r="AC304" t="s">
        <v>74</v>
      </c>
      <c r="AD304" t="s">
        <v>74</v>
      </c>
      <c r="AE304" t="s">
        <v>74</v>
      </c>
      <c r="AF304" t="s">
        <v>74</v>
      </c>
      <c r="AG304">
        <v>45</v>
      </c>
      <c r="AH304">
        <v>6</v>
      </c>
      <c r="AI304">
        <v>6</v>
      </c>
      <c r="AJ304">
        <v>1</v>
      </c>
      <c r="AK304">
        <v>6</v>
      </c>
      <c r="AL304" t="s">
        <v>3934</v>
      </c>
      <c r="AM304" t="s">
        <v>622</v>
      </c>
      <c r="AN304" t="s">
        <v>3935</v>
      </c>
      <c r="AO304" t="s">
        <v>624</v>
      </c>
      <c r="AP304" t="s">
        <v>74</v>
      </c>
      <c r="AQ304" t="s">
        <v>74</v>
      </c>
      <c r="AR304" t="s">
        <v>626</v>
      </c>
      <c r="AS304" t="s">
        <v>627</v>
      </c>
      <c r="AT304" t="s">
        <v>3681</v>
      </c>
      <c r="AU304">
        <v>1996</v>
      </c>
      <c r="AV304">
        <v>54</v>
      </c>
      <c r="AW304">
        <v>3</v>
      </c>
      <c r="AX304" t="s">
        <v>74</v>
      </c>
      <c r="AY304" t="s">
        <v>74</v>
      </c>
      <c r="AZ304" t="s">
        <v>74</v>
      </c>
      <c r="BA304" t="s">
        <v>74</v>
      </c>
      <c r="BB304">
        <v>521</v>
      </c>
      <c r="BC304">
        <v>540</v>
      </c>
      <c r="BD304" t="s">
        <v>74</v>
      </c>
      <c r="BE304" t="s">
        <v>3936</v>
      </c>
      <c r="BF304" t="str">
        <f>HYPERLINK("http://dx.doi.org/10.1357/0022240963213510","http://dx.doi.org/10.1357/0022240963213510")</f>
        <v>http://dx.doi.org/10.1357/0022240963213510</v>
      </c>
      <c r="BG304" t="s">
        <v>74</v>
      </c>
      <c r="BH304" t="s">
        <v>74</v>
      </c>
      <c r="BI304">
        <v>20</v>
      </c>
      <c r="BJ304" t="s">
        <v>209</v>
      </c>
      <c r="BK304" t="s">
        <v>93</v>
      </c>
      <c r="BL304" t="s">
        <v>209</v>
      </c>
      <c r="BM304" t="s">
        <v>3937</v>
      </c>
      <c r="BN304" t="s">
        <v>74</v>
      </c>
      <c r="BO304" t="s">
        <v>74</v>
      </c>
      <c r="BP304" t="s">
        <v>74</v>
      </c>
      <c r="BQ304" t="s">
        <v>74</v>
      </c>
      <c r="BR304" t="s">
        <v>96</v>
      </c>
      <c r="BS304" t="s">
        <v>3938</v>
      </c>
      <c r="BT304" t="str">
        <f>HYPERLINK("https%3A%2F%2Fwww.webofscience.com%2Fwos%2Fwoscc%2Ffull-record%2FWOS:A1996UN28200006","View Full Record in Web of Science")</f>
        <v>View Full Record in Web of Science</v>
      </c>
    </row>
    <row r="305" spans="1:72" x14ac:dyDescent="0.15">
      <c r="A305" t="s">
        <v>72</v>
      </c>
      <c r="B305" t="s">
        <v>3939</v>
      </c>
      <c r="C305" t="s">
        <v>74</v>
      </c>
      <c r="D305" t="s">
        <v>74</v>
      </c>
      <c r="E305" t="s">
        <v>74</v>
      </c>
      <c r="F305" t="s">
        <v>3939</v>
      </c>
      <c r="G305" t="s">
        <v>74</v>
      </c>
      <c r="H305" t="s">
        <v>74</v>
      </c>
      <c r="I305" t="s">
        <v>3940</v>
      </c>
      <c r="J305" t="s">
        <v>613</v>
      </c>
      <c r="K305" t="s">
        <v>74</v>
      </c>
      <c r="L305" t="s">
        <v>74</v>
      </c>
      <c r="M305" t="s">
        <v>77</v>
      </c>
      <c r="N305" t="s">
        <v>78</v>
      </c>
      <c r="O305" t="s">
        <v>74</v>
      </c>
      <c r="P305" t="s">
        <v>74</v>
      </c>
      <c r="Q305" t="s">
        <v>74</v>
      </c>
      <c r="R305" t="s">
        <v>74</v>
      </c>
      <c r="S305" t="s">
        <v>74</v>
      </c>
      <c r="T305" t="s">
        <v>74</v>
      </c>
      <c r="U305" t="s">
        <v>3941</v>
      </c>
      <c r="V305" t="s">
        <v>3942</v>
      </c>
      <c r="W305" t="s">
        <v>74</v>
      </c>
      <c r="X305" t="s">
        <v>74</v>
      </c>
      <c r="Y305" t="s">
        <v>3943</v>
      </c>
      <c r="Z305" t="s">
        <v>74</v>
      </c>
      <c r="AA305" t="s">
        <v>74</v>
      </c>
      <c r="AB305" t="s">
        <v>3944</v>
      </c>
      <c r="AC305" t="s">
        <v>74</v>
      </c>
      <c r="AD305" t="s">
        <v>74</v>
      </c>
      <c r="AE305" t="s">
        <v>74</v>
      </c>
      <c r="AF305" t="s">
        <v>74</v>
      </c>
      <c r="AG305">
        <v>58</v>
      </c>
      <c r="AH305">
        <v>81</v>
      </c>
      <c r="AI305">
        <v>85</v>
      </c>
      <c r="AJ305">
        <v>0</v>
      </c>
      <c r="AK305">
        <v>17</v>
      </c>
      <c r="AL305" t="s">
        <v>621</v>
      </c>
      <c r="AM305" t="s">
        <v>622</v>
      </c>
      <c r="AN305" t="s">
        <v>623</v>
      </c>
      <c r="AO305" t="s">
        <v>624</v>
      </c>
      <c r="AP305" t="s">
        <v>625</v>
      </c>
      <c r="AQ305" t="s">
        <v>74</v>
      </c>
      <c r="AR305" t="s">
        <v>626</v>
      </c>
      <c r="AS305" t="s">
        <v>627</v>
      </c>
      <c r="AT305" t="s">
        <v>3681</v>
      </c>
      <c r="AU305">
        <v>1996</v>
      </c>
      <c r="AV305">
        <v>54</v>
      </c>
      <c r="AW305">
        <v>3</v>
      </c>
      <c r="AX305" t="s">
        <v>74</v>
      </c>
      <c r="AY305" t="s">
        <v>74</v>
      </c>
      <c r="AZ305" t="s">
        <v>74</v>
      </c>
      <c r="BA305" t="s">
        <v>74</v>
      </c>
      <c r="BB305">
        <v>541</v>
      </c>
      <c r="BC305">
        <v>564</v>
      </c>
      <c r="BD305" t="s">
        <v>74</v>
      </c>
      <c r="BE305" t="s">
        <v>3945</v>
      </c>
      <c r="BF305" t="str">
        <f>HYPERLINK("http://dx.doi.org/10.1357/0022240963213583","http://dx.doi.org/10.1357/0022240963213583")</f>
        <v>http://dx.doi.org/10.1357/0022240963213583</v>
      </c>
      <c r="BG305" t="s">
        <v>74</v>
      </c>
      <c r="BH305" t="s">
        <v>74</v>
      </c>
      <c r="BI305">
        <v>24</v>
      </c>
      <c r="BJ305" t="s">
        <v>209</v>
      </c>
      <c r="BK305" t="s">
        <v>93</v>
      </c>
      <c r="BL305" t="s">
        <v>209</v>
      </c>
      <c r="BM305" t="s">
        <v>3937</v>
      </c>
      <c r="BN305" t="s">
        <v>74</v>
      </c>
      <c r="BO305" t="s">
        <v>74</v>
      </c>
      <c r="BP305" t="s">
        <v>74</v>
      </c>
      <c r="BQ305" t="s">
        <v>74</v>
      </c>
      <c r="BR305" t="s">
        <v>96</v>
      </c>
      <c r="BS305" t="s">
        <v>3946</v>
      </c>
      <c r="BT305" t="str">
        <f>HYPERLINK("https%3A%2F%2Fwww.webofscience.com%2Fwos%2Fwoscc%2Ffull-record%2FWOS:A1996UN28200007","View Full Record in Web of Science")</f>
        <v>View Full Record in Web of Science</v>
      </c>
    </row>
    <row r="306" spans="1:72" x14ac:dyDescent="0.15">
      <c r="A306" t="s">
        <v>72</v>
      </c>
      <c r="B306" t="s">
        <v>3947</v>
      </c>
      <c r="C306" t="s">
        <v>74</v>
      </c>
      <c r="D306" t="s">
        <v>74</v>
      </c>
      <c r="E306" t="s">
        <v>74</v>
      </c>
      <c r="F306" t="s">
        <v>3947</v>
      </c>
      <c r="G306" t="s">
        <v>74</v>
      </c>
      <c r="H306" t="s">
        <v>74</v>
      </c>
      <c r="I306" t="s">
        <v>3948</v>
      </c>
      <c r="J306" t="s">
        <v>3949</v>
      </c>
      <c r="K306" t="s">
        <v>74</v>
      </c>
      <c r="L306" t="s">
        <v>74</v>
      </c>
      <c r="M306" t="s">
        <v>77</v>
      </c>
      <c r="N306" t="s">
        <v>472</v>
      </c>
      <c r="O306" t="s">
        <v>3950</v>
      </c>
      <c r="P306" t="s">
        <v>3951</v>
      </c>
      <c r="Q306" t="s">
        <v>3952</v>
      </c>
      <c r="R306" t="s">
        <v>74</v>
      </c>
      <c r="S306" t="s">
        <v>74</v>
      </c>
      <c r="T306" t="s">
        <v>3953</v>
      </c>
      <c r="U306" t="s">
        <v>3954</v>
      </c>
      <c r="V306" t="s">
        <v>3955</v>
      </c>
      <c r="W306" t="s">
        <v>3956</v>
      </c>
      <c r="X306" t="s">
        <v>3957</v>
      </c>
      <c r="Y306" t="s">
        <v>3958</v>
      </c>
      <c r="Z306" t="s">
        <v>74</v>
      </c>
      <c r="AA306" t="s">
        <v>750</v>
      </c>
      <c r="AB306" t="s">
        <v>751</v>
      </c>
      <c r="AC306" t="s">
        <v>74</v>
      </c>
      <c r="AD306" t="s">
        <v>74</v>
      </c>
      <c r="AE306" t="s">
        <v>74</v>
      </c>
      <c r="AF306" t="s">
        <v>74</v>
      </c>
      <c r="AG306">
        <v>24</v>
      </c>
      <c r="AH306">
        <v>37</v>
      </c>
      <c r="AI306">
        <v>40</v>
      </c>
      <c r="AJ306">
        <v>3</v>
      </c>
      <c r="AK306">
        <v>16</v>
      </c>
      <c r="AL306" t="s">
        <v>261</v>
      </c>
      <c r="AM306" t="s">
        <v>262</v>
      </c>
      <c r="AN306" t="s">
        <v>263</v>
      </c>
      <c r="AO306" t="s">
        <v>3959</v>
      </c>
      <c r="AP306" t="s">
        <v>74</v>
      </c>
      <c r="AQ306" t="s">
        <v>74</v>
      </c>
      <c r="AR306" t="s">
        <v>3960</v>
      </c>
      <c r="AS306" t="s">
        <v>3961</v>
      </c>
      <c r="AT306" t="s">
        <v>3681</v>
      </c>
      <c r="AU306">
        <v>1996</v>
      </c>
      <c r="AV306">
        <v>25</v>
      </c>
      <c r="AW306">
        <v>2</v>
      </c>
      <c r="AX306" t="s">
        <v>74</v>
      </c>
      <c r="AY306" t="s">
        <v>74</v>
      </c>
      <c r="AZ306" t="s">
        <v>74</v>
      </c>
      <c r="BA306" t="s">
        <v>74</v>
      </c>
      <c r="BB306">
        <v>177</v>
      </c>
      <c r="BC306">
        <v>185</v>
      </c>
      <c r="BD306" t="s">
        <v>74</v>
      </c>
      <c r="BE306" t="s">
        <v>3962</v>
      </c>
      <c r="BF306" t="str">
        <f>HYPERLINK("http://dx.doi.org/10.1016/0167-7012(95)00095-X","http://dx.doi.org/10.1016/0167-7012(95)00095-X")</f>
        <v>http://dx.doi.org/10.1016/0167-7012(95)00095-X</v>
      </c>
      <c r="BG306" t="s">
        <v>74</v>
      </c>
      <c r="BH306" t="s">
        <v>74</v>
      </c>
      <c r="BI306">
        <v>9</v>
      </c>
      <c r="BJ306" t="s">
        <v>3963</v>
      </c>
      <c r="BK306" t="s">
        <v>492</v>
      </c>
      <c r="BL306" t="s">
        <v>3964</v>
      </c>
      <c r="BM306" t="s">
        <v>3965</v>
      </c>
      <c r="BN306" t="s">
        <v>74</v>
      </c>
      <c r="BO306" t="s">
        <v>74</v>
      </c>
      <c r="BP306" t="s">
        <v>74</v>
      </c>
      <c r="BQ306" t="s">
        <v>74</v>
      </c>
      <c r="BR306" t="s">
        <v>96</v>
      </c>
      <c r="BS306" t="s">
        <v>3966</v>
      </c>
      <c r="BT306" t="str">
        <f>HYPERLINK("https%3A%2F%2Fwww.webofscience.com%2Fwos%2Fwoscc%2Ffull-record%2FWOS:A1996UV68500008","View Full Record in Web of Science")</f>
        <v>View Full Record in Web of Science</v>
      </c>
    </row>
    <row r="307" spans="1:72" x14ac:dyDescent="0.15">
      <c r="A307" t="s">
        <v>72</v>
      </c>
      <c r="B307" t="s">
        <v>3967</v>
      </c>
      <c r="C307" t="s">
        <v>74</v>
      </c>
      <c r="D307" t="s">
        <v>74</v>
      </c>
      <c r="E307" t="s">
        <v>74</v>
      </c>
      <c r="F307" t="s">
        <v>3967</v>
      </c>
      <c r="G307" t="s">
        <v>74</v>
      </c>
      <c r="H307" t="s">
        <v>74</v>
      </c>
      <c r="I307" t="s">
        <v>3968</v>
      </c>
      <c r="J307" t="s">
        <v>656</v>
      </c>
      <c r="K307" t="s">
        <v>74</v>
      </c>
      <c r="L307" t="s">
        <v>74</v>
      </c>
      <c r="M307" t="s">
        <v>77</v>
      </c>
      <c r="N307" t="s">
        <v>78</v>
      </c>
      <c r="O307" t="s">
        <v>74</v>
      </c>
      <c r="P307" t="s">
        <v>74</v>
      </c>
      <c r="Q307" t="s">
        <v>74</v>
      </c>
      <c r="R307" t="s">
        <v>74</v>
      </c>
      <c r="S307" t="s">
        <v>74</v>
      </c>
      <c r="T307" t="s">
        <v>74</v>
      </c>
      <c r="U307" t="s">
        <v>3969</v>
      </c>
      <c r="V307" t="s">
        <v>3970</v>
      </c>
      <c r="W307" t="s">
        <v>3971</v>
      </c>
      <c r="X307" t="s">
        <v>3639</v>
      </c>
      <c r="Y307" t="s">
        <v>3972</v>
      </c>
      <c r="Z307" t="s">
        <v>74</v>
      </c>
      <c r="AA307" t="s">
        <v>3973</v>
      </c>
      <c r="AB307" t="s">
        <v>3974</v>
      </c>
      <c r="AC307" t="s">
        <v>74</v>
      </c>
      <c r="AD307" t="s">
        <v>74</v>
      </c>
      <c r="AE307" t="s">
        <v>74</v>
      </c>
      <c r="AF307" t="s">
        <v>74</v>
      </c>
      <c r="AG307">
        <v>37</v>
      </c>
      <c r="AH307">
        <v>70</v>
      </c>
      <c r="AI307">
        <v>75</v>
      </c>
      <c r="AJ307">
        <v>0</v>
      </c>
      <c r="AK307">
        <v>6</v>
      </c>
      <c r="AL307" t="s">
        <v>152</v>
      </c>
      <c r="AM307" t="s">
        <v>153</v>
      </c>
      <c r="AN307" t="s">
        <v>662</v>
      </c>
      <c r="AO307" t="s">
        <v>663</v>
      </c>
      <c r="AP307" t="s">
        <v>664</v>
      </c>
      <c r="AQ307" t="s">
        <v>74</v>
      </c>
      <c r="AR307" t="s">
        <v>665</v>
      </c>
      <c r="AS307" t="s">
        <v>666</v>
      </c>
      <c r="AT307" t="s">
        <v>3681</v>
      </c>
      <c r="AU307">
        <v>1996</v>
      </c>
      <c r="AV307">
        <v>26</v>
      </c>
      <c r="AW307">
        <v>5</v>
      </c>
      <c r="AX307" t="s">
        <v>74</v>
      </c>
      <c r="AY307" t="s">
        <v>74</v>
      </c>
      <c r="AZ307" t="s">
        <v>74</v>
      </c>
      <c r="BA307" t="s">
        <v>74</v>
      </c>
      <c r="BB307">
        <v>753</v>
      </c>
      <c r="BC307">
        <v>774</v>
      </c>
      <c r="BD307" t="s">
        <v>74</v>
      </c>
      <c r="BE307" t="s">
        <v>3975</v>
      </c>
      <c r="BF307" t="str">
        <f>HYPERLINK("http://dx.doi.org/10.1175/1520-0485(1996)026&lt;0753:TDOTAC&gt;2.0.CO;2","http://dx.doi.org/10.1175/1520-0485(1996)026&lt;0753:TDOTAC&gt;2.0.CO;2")</f>
        <v>http://dx.doi.org/10.1175/1520-0485(1996)026&lt;0753:TDOTAC&gt;2.0.CO;2</v>
      </c>
      <c r="BG307" t="s">
        <v>74</v>
      </c>
      <c r="BH307" t="s">
        <v>74</v>
      </c>
      <c r="BI307">
        <v>22</v>
      </c>
      <c r="BJ307" t="s">
        <v>209</v>
      </c>
      <c r="BK307" t="s">
        <v>93</v>
      </c>
      <c r="BL307" t="s">
        <v>209</v>
      </c>
      <c r="BM307" t="s">
        <v>3976</v>
      </c>
      <c r="BN307" t="s">
        <v>74</v>
      </c>
      <c r="BO307" t="s">
        <v>3977</v>
      </c>
      <c r="BP307" t="s">
        <v>74</v>
      </c>
      <c r="BQ307" t="s">
        <v>74</v>
      </c>
      <c r="BR307" t="s">
        <v>96</v>
      </c>
      <c r="BS307" t="s">
        <v>3978</v>
      </c>
      <c r="BT307" t="str">
        <f>HYPERLINK("https%3A%2F%2Fwww.webofscience.com%2Fwos%2Fwoscc%2Ffull-record%2FWOS:A1996UL08500007","View Full Record in Web of Science")</f>
        <v>View Full Record in Web of Science</v>
      </c>
    </row>
    <row r="308" spans="1:72" x14ac:dyDescent="0.15">
      <c r="A308" t="s">
        <v>72</v>
      </c>
      <c r="B308" t="s">
        <v>3979</v>
      </c>
      <c r="C308" t="s">
        <v>74</v>
      </c>
      <c r="D308" t="s">
        <v>74</v>
      </c>
      <c r="E308" t="s">
        <v>74</v>
      </c>
      <c r="F308" t="s">
        <v>3979</v>
      </c>
      <c r="G308" t="s">
        <v>74</v>
      </c>
      <c r="H308" t="s">
        <v>74</v>
      </c>
      <c r="I308" t="s">
        <v>3980</v>
      </c>
      <c r="J308" t="s">
        <v>656</v>
      </c>
      <c r="K308" t="s">
        <v>74</v>
      </c>
      <c r="L308" t="s">
        <v>74</v>
      </c>
      <c r="M308" t="s">
        <v>77</v>
      </c>
      <c r="N308" t="s">
        <v>78</v>
      </c>
      <c r="O308" t="s">
        <v>74</v>
      </c>
      <c r="P308" t="s">
        <v>74</v>
      </c>
      <c r="Q308" t="s">
        <v>74</v>
      </c>
      <c r="R308" t="s">
        <v>74</v>
      </c>
      <c r="S308" t="s">
        <v>74</v>
      </c>
      <c r="T308" t="s">
        <v>74</v>
      </c>
      <c r="U308" t="s">
        <v>3981</v>
      </c>
      <c r="V308" t="s">
        <v>3982</v>
      </c>
      <c r="W308" t="s">
        <v>74</v>
      </c>
      <c r="X308" t="s">
        <v>74</v>
      </c>
      <c r="Y308" t="s">
        <v>3983</v>
      </c>
      <c r="Z308" t="s">
        <v>74</v>
      </c>
      <c r="AA308" t="s">
        <v>2245</v>
      </c>
      <c r="AB308" t="s">
        <v>74</v>
      </c>
      <c r="AC308" t="s">
        <v>74</v>
      </c>
      <c r="AD308" t="s">
        <v>74</v>
      </c>
      <c r="AE308" t="s">
        <v>74</v>
      </c>
      <c r="AF308" t="s">
        <v>74</v>
      </c>
      <c r="AG308">
        <v>29</v>
      </c>
      <c r="AH308">
        <v>43</v>
      </c>
      <c r="AI308">
        <v>43</v>
      </c>
      <c r="AJ308">
        <v>0</v>
      </c>
      <c r="AK308">
        <v>2</v>
      </c>
      <c r="AL308" t="s">
        <v>152</v>
      </c>
      <c r="AM308" t="s">
        <v>153</v>
      </c>
      <c r="AN308" t="s">
        <v>154</v>
      </c>
      <c r="AO308" t="s">
        <v>663</v>
      </c>
      <c r="AP308" t="s">
        <v>74</v>
      </c>
      <c r="AQ308" t="s">
        <v>74</v>
      </c>
      <c r="AR308" t="s">
        <v>665</v>
      </c>
      <c r="AS308" t="s">
        <v>666</v>
      </c>
      <c r="AT308" t="s">
        <v>3681</v>
      </c>
      <c r="AU308">
        <v>1996</v>
      </c>
      <c r="AV308">
        <v>26</v>
      </c>
      <c r="AW308">
        <v>5</v>
      </c>
      <c r="AX308" t="s">
        <v>74</v>
      </c>
      <c r="AY308" t="s">
        <v>74</v>
      </c>
      <c r="AZ308" t="s">
        <v>74</v>
      </c>
      <c r="BA308" t="s">
        <v>74</v>
      </c>
      <c r="BB308">
        <v>775</v>
      </c>
      <c r="BC308">
        <v>791</v>
      </c>
      <c r="BD308" t="s">
        <v>74</v>
      </c>
      <c r="BE308" t="s">
        <v>3984</v>
      </c>
      <c r="BF308" t="str">
        <f>HYPERLINK("http://dx.doi.org/10.1175/1520-0485(1996)026&lt;0775:TMOCOA&gt;2.0.CO;2","http://dx.doi.org/10.1175/1520-0485(1996)026&lt;0775:TMOCOA&gt;2.0.CO;2")</f>
        <v>http://dx.doi.org/10.1175/1520-0485(1996)026&lt;0775:TMOCOA&gt;2.0.CO;2</v>
      </c>
      <c r="BG308" t="s">
        <v>74</v>
      </c>
      <c r="BH308" t="s">
        <v>74</v>
      </c>
      <c r="BI308">
        <v>17</v>
      </c>
      <c r="BJ308" t="s">
        <v>209</v>
      </c>
      <c r="BK308" t="s">
        <v>93</v>
      </c>
      <c r="BL308" t="s">
        <v>209</v>
      </c>
      <c r="BM308" t="s">
        <v>3976</v>
      </c>
      <c r="BN308" t="s">
        <v>74</v>
      </c>
      <c r="BO308" t="s">
        <v>272</v>
      </c>
      <c r="BP308" t="s">
        <v>74</v>
      </c>
      <c r="BQ308" t="s">
        <v>74</v>
      </c>
      <c r="BR308" t="s">
        <v>96</v>
      </c>
      <c r="BS308" t="s">
        <v>3985</v>
      </c>
      <c r="BT308" t="str">
        <f>HYPERLINK("https%3A%2F%2Fwww.webofscience.com%2Fwos%2Fwoscc%2Ffull-record%2FWOS:A1996UL08500008","View Full Record in Web of Science")</f>
        <v>View Full Record in Web of Science</v>
      </c>
    </row>
    <row r="309" spans="1:72" x14ac:dyDescent="0.15">
      <c r="A309" t="s">
        <v>72</v>
      </c>
      <c r="B309" t="s">
        <v>3986</v>
      </c>
      <c r="C309" t="s">
        <v>74</v>
      </c>
      <c r="D309" t="s">
        <v>74</v>
      </c>
      <c r="E309" t="s">
        <v>74</v>
      </c>
      <c r="F309" t="s">
        <v>3986</v>
      </c>
      <c r="G309" t="s">
        <v>74</v>
      </c>
      <c r="H309" t="s">
        <v>74</v>
      </c>
      <c r="I309" t="s">
        <v>3987</v>
      </c>
      <c r="J309" t="s">
        <v>3988</v>
      </c>
      <c r="K309" t="s">
        <v>74</v>
      </c>
      <c r="L309" t="s">
        <v>74</v>
      </c>
      <c r="M309" t="s">
        <v>77</v>
      </c>
      <c r="N309" t="s">
        <v>78</v>
      </c>
      <c r="O309" t="s">
        <v>74</v>
      </c>
      <c r="P309" t="s">
        <v>74</v>
      </c>
      <c r="Q309" t="s">
        <v>74</v>
      </c>
      <c r="R309" t="s">
        <v>74</v>
      </c>
      <c r="S309" t="s">
        <v>74</v>
      </c>
      <c r="T309" t="s">
        <v>74</v>
      </c>
      <c r="U309" t="s">
        <v>3989</v>
      </c>
      <c r="V309" t="s">
        <v>3990</v>
      </c>
      <c r="W309" t="s">
        <v>74</v>
      </c>
      <c r="X309" t="s">
        <v>74</v>
      </c>
      <c r="Y309" t="s">
        <v>3991</v>
      </c>
      <c r="Z309" t="s">
        <v>74</v>
      </c>
      <c r="AA309" t="s">
        <v>74</v>
      </c>
      <c r="AB309" t="s">
        <v>74</v>
      </c>
      <c r="AC309" t="s">
        <v>74</v>
      </c>
      <c r="AD309" t="s">
        <v>74</v>
      </c>
      <c r="AE309" t="s">
        <v>74</v>
      </c>
      <c r="AF309" t="s">
        <v>74</v>
      </c>
      <c r="AG309">
        <v>50</v>
      </c>
      <c r="AH309">
        <v>3</v>
      </c>
      <c r="AI309">
        <v>3</v>
      </c>
      <c r="AJ309">
        <v>0</v>
      </c>
      <c r="AK309">
        <v>0</v>
      </c>
      <c r="AL309" t="s">
        <v>203</v>
      </c>
      <c r="AM309" t="s">
        <v>85</v>
      </c>
      <c r="AN309" t="s">
        <v>204</v>
      </c>
      <c r="AO309" t="s">
        <v>3992</v>
      </c>
      <c r="AP309" t="s">
        <v>74</v>
      </c>
      <c r="AQ309" t="s">
        <v>74</v>
      </c>
      <c r="AR309" t="s">
        <v>3993</v>
      </c>
      <c r="AS309" t="s">
        <v>3994</v>
      </c>
      <c r="AT309" t="s">
        <v>3995</v>
      </c>
      <c r="AU309">
        <v>1996</v>
      </c>
      <c r="AV309">
        <v>9</v>
      </c>
      <c r="AW309" t="s">
        <v>3143</v>
      </c>
      <c r="AX309" t="s">
        <v>74</v>
      </c>
      <c r="AY309" t="s">
        <v>74</v>
      </c>
      <c r="AZ309" t="s">
        <v>74</v>
      </c>
      <c r="BA309" t="s">
        <v>74</v>
      </c>
      <c r="BB309">
        <v>251</v>
      </c>
      <c r="BC309">
        <v>264</v>
      </c>
      <c r="BD309" t="s">
        <v>74</v>
      </c>
      <c r="BE309" t="s">
        <v>3996</v>
      </c>
      <c r="BF309" t="str">
        <f>HYPERLINK("http://dx.doi.org/10.1016/0895-9811(96)00011-9","http://dx.doi.org/10.1016/0895-9811(96)00011-9")</f>
        <v>http://dx.doi.org/10.1016/0895-9811(96)00011-9</v>
      </c>
      <c r="BG309" t="s">
        <v>74</v>
      </c>
      <c r="BH309" t="s">
        <v>74</v>
      </c>
      <c r="BI309">
        <v>14</v>
      </c>
      <c r="BJ309" t="s">
        <v>364</v>
      </c>
      <c r="BK309" t="s">
        <v>93</v>
      </c>
      <c r="BL309" t="s">
        <v>365</v>
      </c>
      <c r="BM309" t="s">
        <v>3997</v>
      </c>
      <c r="BN309" t="s">
        <v>74</v>
      </c>
      <c r="BO309" t="s">
        <v>74</v>
      </c>
      <c r="BP309" t="s">
        <v>74</v>
      </c>
      <c r="BQ309" t="s">
        <v>74</v>
      </c>
      <c r="BR309" t="s">
        <v>96</v>
      </c>
      <c r="BS309" t="s">
        <v>3998</v>
      </c>
      <c r="BT309" t="str">
        <f>HYPERLINK("https%3A%2F%2Fwww.webofscience.com%2Fwos%2Fwoscc%2Ffull-record%2FWOS:A1996VU24500010","View Full Record in Web of Science")</f>
        <v>View Full Record in Web of Science</v>
      </c>
    </row>
    <row r="310" spans="1:72" x14ac:dyDescent="0.15">
      <c r="A310" t="s">
        <v>72</v>
      </c>
      <c r="B310" t="s">
        <v>3999</v>
      </c>
      <c r="C310" t="s">
        <v>74</v>
      </c>
      <c r="D310" t="s">
        <v>74</v>
      </c>
      <c r="E310" t="s">
        <v>74</v>
      </c>
      <c r="F310" t="s">
        <v>3999</v>
      </c>
      <c r="G310" t="s">
        <v>74</v>
      </c>
      <c r="H310" t="s">
        <v>74</v>
      </c>
      <c r="I310" t="s">
        <v>4000</v>
      </c>
      <c r="J310" t="s">
        <v>3988</v>
      </c>
      <c r="K310" t="s">
        <v>74</v>
      </c>
      <c r="L310" t="s">
        <v>74</v>
      </c>
      <c r="M310" t="s">
        <v>77</v>
      </c>
      <c r="N310" t="s">
        <v>78</v>
      </c>
      <c r="O310" t="s">
        <v>74</v>
      </c>
      <c r="P310" t="s">
        <v>74</v>
      </c>
      <c r="Q310" t="s">
        <v>74</v>
      </c>
      <c r="R310" t="s">
        <v>74</v>
      </c>
      <c r="S310" t="s">
        <v>74</v>
      </c>
      <c r="T310" t="s">
        <v>74</v>
      </c>
      <c r="U310" t="s">
        <v>4001</v>
      </c>
      <c r="V310" t="s">
        <v>4002</v>
      </c>
      <c r="W310" t="s">
        <v>74</v>
      </c>
      <c r="X310" t="s">
        <v>74</v>
      </c>
      <c r="Y310" t="s">
        <v>4003</v>
      </c>
      <c r="Z310" t="s">
        <v>74</v>
      </c>
      <c r="AA310" t="s">
        <v>4004</v>
      </c>
      <c r="AB310" t="s">
        <v>4005</v>
      </c>
      <c r="AC310" t="s">
        <v>74</v>
      </c>
      <c r="AD310" t="s">
        <v>74</v>
      </c>
      <c r="AE310" t="s">
        <v>74</v>
      </c>
      <c r="AF310" t="s">
        <v>74</v>
      </c>
      <c r="AG310">
        <v>23</v>
      </c>
      <c r="AH310">
        <v>24</v>
      </c>
      <c r="AI310">
        <v>26</v>
      </c>
      <c r="AJ310">
        <v>0</v>
      </c>
      <c r="AK310">
        <v>9</v>
      </c>
      <c r="AL310" t="s">
        <v>203</v>
      </c>
      <c r="AM310" t="s">
        <v>85</v>
      </c>
      <c r="AN310" t="s">
        <v>204</v>
      </c>
      <c r="AO310" t="s">
        <v>3992</v>
      </c>
      <c r="AP310" t="s">
        <v>74</v>
      </c>
      <c r="AQ310" t="s">
        <v>74</v>
      </c>
      <c r="AR310" t="s">
        <v>3993</v>
      </c>
      <c r="AS310" t="s">
        <v>3994</v>
      </c>
      <c r="AT310" t="s">
        <v>3995</v>
      </c>
      <c r="AU310">
        <v>1996</v>
      </c>
      <c r="AV310">
        <v>9</v>
      </c>
      <c r="AW310" t="s">
        <v>3143</v>
      </c>
      <c r="AX310" t="s">
        <v>74</v>
      </c>
      <c r="AY310" t="s">
        <v>74</v>
      </c>
      <c r="AZ310" t="s">
        <v>74</v>
      </c>
      <c r="BA310" t="s">
        <v>74</v>
      </c>
      <c r="BB310">
        <v>265</v>
      </c>
      <c r="BC310">
        <v>272</v>
      </c>
      <c r="BD310" t="s">
        <v>74</v>
      </c>
      <c r="BE310" t="s">
        <v>4006</v>
      </c>
      <c r="BF310" t="str">
        <f>HYPERLINK("http://dx.doi.org/10.1016/0895-9811(96)00012-0","http://dx.doi.org/10.1016/0895-9811(96)00012-0")</f>
        <v>http://dx.doi.org/10.1016/0895-9811(96)00012-0</v>
      </c>
      <c r="BG310" t="s">
        <v>74</v>
      </c>
      <c r="BH310" t="s">
        <v>74</v>
      </c>
      <c r="BI310">
        <v>8</v>
      </c>
      <c r="BJ310" t="s">
        <v>364</v>
      </c>
      <c r="BK310" t="s">
        <v>93</v>
      </c>
      <c r="BL310" t="s">
        <v>365</v>
      </c>
      <c r="BM310" t="s">
        <v>3997</v>
      </c>
      <c r="BN310" t="s">
        <v>74</v>
      </c>
      <c r="BO310" t="s">
        <v>74</v>
      </c>
      <c r="BP310" t="s">
        <v>74</v>
      </c>
      <c r="BQ310" t="s">
        <v>74</v>
      </c>
      <c r="BR310" t="s">
        <v>96</v>
      </c>
      <c r="BS310" t="s">
        <v>4007</v>
      </c>
      <c r="BT310" t="str">
        <f>HYPERLINK("https%3A%2F%2Fwww.webofscience.com%2Fwos%2Fwoscc%2Ffull-record%2FWOS:A1996VU24500011","View Full Record in Web of Science")</f>
        <v>View Full Record in Web of Science</v>
      </c>
    </row>
    <row r="311" spans="1:72" x14ac:dyDescent="0.15">
      <c r="A311" t="s">
        <v>72</v>
      </c>
      <c r="B311" t="s">
        <v>4008</v>
      </c>
      <c r="C311" t="s">
        <v>74</v>
      </c>
      <c r="D311" t="s">
        <v>74</v>
      </c>
      <c r="E311" t="s">
        <v>74</v>
      </c>
      <c r="F311" t="s">
        <v>4008</v>
      </c>
      <c r="G311" t="s">
        <v>74</v>
      </c>
      <c r="H311" t="s">
        <v>74</v>
      </c>
      <c r="I311" t="s">
        <v>4009</v>
      </c>
      <c r="J311" t="s">
        <v>770</v>
      </c>
      <c r="K311" t="s">
        <v>74</v>
      </c>
      <c r="L311" t="s">
        <v>74</v>
      </c>
      <c r="M311" t="s">
        <v>77</v>
      </c>
      <c r="N311" t="s">
        <v>78</v>
      </c>
      <c r="O311" t="s">
        <v>74</v>
      </c>
      <c r="P311" t="s">
        <v>74</v>
      </c>
      <c r="Q311" t="s">
        <v>74</v>
      </c>
      <c r="R311" t="s">
        <v>74</v>
      </c>
      <c r="S311" t="s">
        <v>74</v>
      </c>
      <c r="T311" t="s">
        <v>4010</v>
      </c>
      <c r="U311" t="s">
        <v>4011</v>
      </c>
      <c r="V311" t="s">
        <v>4012</v>
      </c>
      <c r="W311" t="s">
        <v>74</v>
      </c>
      <c r="X311" t="s">
        <v>74</v>
      </c>
      <c r="Y311" t="s">
        <v>4013</v>
      </c>
      <c r="Z311" t="s">
        <v>74</v>
      </c>
      <c r="AA311" t="s">
        <v>4014</v>
      </c>
      <c r="AB311" t="s">
        <v>4015</v>
      </c>
      <c r="AC311" t="s">
        <v>74</v>
      </c>
      <c r="AD311" t="s">
        <v>74</v>
      </c>
      <c r="AE311" t="s">
        <v>74</v>
      </c>
      <c r="AF311" t="s">
        <v>74</v>
      </c>
      <c r="AG311">
        <v>35</v>
      </c>
      <c r="AH311">
        <v>42</v>
      </c>
      <c r="AI311">
        <v>47</v>
      </c>
      <c r="AJ311">
        <v>2</v>
      </c>
      <c r="AK311">
        <v>14</v>
      </c>
      <c r="AL311" t="s">
        <v>775</v>
      </c>
      <c r="AM311" t="s">
        <v>776</v>
      </c>
      <c r="AN311" t="s">
        <v>777</v>
      </c>
      <c r="AO311" t="s">
        <v>778</v>
      </c>
      <c r="AP311" t="s">
        <v>74</v>
      </c>
      <c r="AQ311" t="s">
        <v>74</v>
      </c>
      <c r="AR311" t="s">
        <v>779</v>
      </c>
      <c r="AS311" t="s">
        <v>780</v>
      </c>
      <c r="AT311" t="s">
        <v>3681</v>
      </c>
      <c r="AU311">
        <v>1996</v>
      </c>
      <c r="AV311">
        <v>135</v>
      </c>
      <c r="AW311" t="s">
        <v>781</v>
      </c>
      <c r="AX311" t="s">
        <v>74</v>
      </c>
      <c r="AY311" t="s">
        <v>74</v>
      </c>
      <c r="AZ311" t="s">
        <v>74</v>
      </c>
      <c r="BA311" t="s">
        <v>74</v>
      </c>
      <c r="BB311">
        <v>169</v>
      </c>
      <c r="BC311">
        <v>177</v>
      </c>
      <c r="BD311" t="s">
        <v>74</v>
      </c>
      <c r="BE311" t="s">
        <v>4016</v>
      </c>
      <c r="BF311" t="str">
        <f>HYPERLINK("http://dx.doi.org/10.3354/meps135169","http://dx.doi.org/10.3354/meps135169")</f>
        <v>http://dx.doi.org/10.3354/meps135169</v>
      </c>
      <c r="BG311" t="s">
        <v>74</v>
      </c>
      <c r="BH311" t="s">
        <v>74</v>
      </c>
      <c r="BI311">
        <v>9</v>
      </c>
      <c r="BJ311" t="s">
        <v>783</v>
      </c>
      <c r="BK311" t="s">
        <v>93</v>
      </c>
      <c r="BL311" t="s">
        <v>784</v>
      </c>
      <c r="BM311" t="s">
        <v>4017</v>
      </c>
      <c r="BN311" t="s">
        <v>74</v>
      </c>
      <c r="BO311" t="s">
        <v>4018</v>
      </c>
      <c r="BP311" t="s">
        <v>74</v>
      </c>
      <c r="BQ311" t="s">
        <v>74</v>
      </c>
      <c r="BR311" t="s">
        <v>96</v>
      </c>
      <c r="BS311" t="s">
        <v>4019</v>
      </c>
      <c r="BT311" t="str">
        <f>HYPERLINK("https%3A%2F%2Fwww.webofscience.com%2Fwos%2Fwoscc%2Ffull-record%2FWOS:A1996UQ14500016","View Full Record in Web of Science")</f>
        <v>View Full Record in Web of Science</v>
      </c>
    </row>
    <row r="312" spans="1:72" x14ac:dyDescent="0.15">
      <c r="A312" t="s">
        <v>72</v>
      </c>
      <c r="B312" t="s">
        <v>4020</v>
      </c>
      <c r="C312" t="s">
        <v>74</v>
      </c>
      <c r="D312" t="s">
        <v>74</v>
      </c>
      <c r="E312" t="s">
        <v>74</v>
      </c>
      <c r="F312" t="s">
        <v>4020</v>
      </c>
      <c r="G312" t="s">
        <v>74</v>
      </c>
      <c r="H312" t="s">
        <v>74</v>
      </c>
      <c r="I312" t="s">
        <v>4021</v>
      </c>
      <c r="J312" t="s">
        <v>770</v>
      </c>
      <c r="K312" t="s">
        <v>74</v>
      </c>
      <c r="L312" t="s">
        <v>74</v>
      </c>
      <c r="M312" t="s">
        <v>77</v>
      </c>
      <c r="N312" t="s">
        <v>78</v>
      </c>
      <c r="O312" t="s">
        <v>74</v>
      </c>
      <c r="P312" t="s">
        <v>74</v>
      </c>
      <c r="Q312" t="s">
        <v>74</v>
      </c>
      <c r="R312" t="s">
        <v>74</v>
      </c>
      <c r="S312" t="s">
        <v>74</v>
      </c>
      <c r="T312" t="s">
        <v>4022</v>
      </c>
      <c r="U312" t="s">
        <v>4023</v>
      </c>
      <c r="V312" t="s">
        <v>4024</v>
      </c>
      <c r="W312" t="s">
        <v>4025</v>
      </c>
      <c r="X312" t="s">
        <v>4026</v>
      </c>
      <c r="Y312" t="s">
        <v>1652</v>
      </c>
      <c r="Z312" t="s">
        <v>74</v>
      </c>
      <c r="AA312" t="s">
        <v>1653</v>
      </c>
      <c r="AB312" t="s">
        <v>1654</v>
      </c>
      <c r="AC312" t="s">
        <v>74</v>
      </c>
      <c r="AD312" t="s">
        <v>74</v>
      </c>
      <c r="AE312" t="s">
        <v>74</v>
      </c>
      <c r="AF312" t="s">
        <v>74</v>
      </c>
      <c r="AG312">
        <v>73</v>
      </c>
      <c r="AH312">
        <v>67</v>
      </c>
      <c r="AI312">
        <v>69</v>
      </c>
      <c r="AJ312">
        <v>0</v>
      </c>
      <c r="AK312">
        <v>13</v>
      </c>
      <c r="AL312" t="s">
        <v>775</v>
      </c>
      <c r="AM312" t="s">
        <v>776</v>
      </c>
      <c r="AN312" t="s">
        <v>777</v>
      </c>
      <c r="AO312" t="s">
        <v>778</v>
      </c>
      <c r="AP312" t="s">
        <v>74</v>
      </c>
      <c r="AQ312" t="s">
        <v>74</v>
      </c>
      <c r="AR312" t="s">
        <v>779</v>
      </c>
      <c r="AS312" t="s">
        <v>780</v>
      </c>
      <c r="AT312" t="s">
        <v>3681</v>
      </c>
      <c r="AU312">
        <v>1996</v>
      </c>
      <c r="AV312">
        <v>135</v>
      </c>
      <c r="AW312" t="s">
        <v>781</v>
      </c>
      <c r="AX312" t="s">
        <v>74</v>
      </c>
      <c r="AY312" t="s">
        <v>74</v>
      </c>
      <c r="AZ312" t="s">
        <v>74</v>
      </c>
      <c r="BA312" t="s">
        <v>74</v>
      </c>
      <c r="BB312">
        <v>179</v>
      </c>
      <c r="BC312">
        <v>195</v>
      </c>
      <c r="BD312" t="s">
        <v>74</v>
      </c>
      <c r="BE312" t="s">
        <v>4027</v>
      </c>
      <c r="BF312" t="str">
        <f>HYPERLINK("http://dx.doi.org/10.3354/meps135179","http://dx.doi.org/10.3354/meps135179")</f>
        <v>http://dx.doi.org/10.3354/meps135179</v>
      </c>
      <c r="BG312" t="s">
        <v>74</v>
      </c>
      <c r="BH312" t="s">
        <v>74</v>
      </c>
      <c r="BI312">
        <v>17</v>
      </c>
      <c r="BJ312" t="s">
        <v>783</v>
      </c>
      <c r="BK312" t="s">
        <v>93</v>
      </c>
      <c r="BL312" t="s">
        <v>784</v>
      </c>
      <c r="BM312" t="s">
        <v>4017</v>
      </c>
      <c r="BN312" t="s">
        <v>74</v>
      </c>
      <c r="BO312" t="s">
        <v>161</v>
      </c>
      <c r="BP312" t="s">
        <v>74</v>
      </c>
      <c r="BQ312" t="s">
        <v>74</v>
      </c>
      <c r="BR312" t="s">
        <v>96</v>
      </c>
      <c r="BS312" t="s">
        <v>4028</v>
      </c>
      <c r="BT312" t="str">
        <f>HYPERLINK("https%3A%2F%2Fwww.webofscience.com%2Fwos%2Fwoscc%2Ffull-record%2FWOS:A1996UQ14500017","View Full Record in Web of Science")</f>
        <v>View Full Record in Web of Science</v>
      </c>
    </row>
    <row r="313" spans="1:72" x14ac:dyDescent="0.15">
      <c r="A313" t="s">
        <v>72</v>
      </c>
      <c r="B313" t="s">
        <v>4029</v>
      </c>
      <c r="C313" t="s">
        <v>74</v>
      </c>
      <c r="D313" t="s">
        <v>74</v>
      </c>
      <c r="E313" t="s">
        <v>74</v>
      </c>
      <c r="F313" t="s">
        <v>4029</v>
      </c>
      <c r="G313" t="s">
        <v>74</v>
      </c>
      <c r="H313" t="s">
        <v>74</v>
      </c>
      <c r="I313" t="s">
        <v>4030</v>
      </c>
      <c r="J313" t="s">
        <v>2402</v>
      </c>
      <c r="K313" t="s">
        <v>74</v>
      </c>
      <c r="L313" t="s">
        <v>74</v>
      </c>
      <c r="M313" t="s">
        <v>77</v>
      </c>
      <c r="N313" t="s">
        <v>78</v>
      </c>
      <c r="O313" t="s">
        <v>74</v>
      </c>
      <c r="P313" t="s">
        <v>74</v>
      </c>
      <c r="Q313" t="s">
        <v>74</v>
      </c>
      <c r="R313" t="s">
        <v>74</v>
      </c>
      <c r="S313" t="s">
        <v>74</v>
      </c>
      <c r="T313" t="s">
        <v>74</v>
      </c>
      <c r="U313" t="s">
        <v>4031</v>
      </c>
      <c r="V313" t="s">
        <v>4032</v>
      </c>
      <c r="W313" t="s">
        <v>4033</v>
      </c>
      <c r="X313" t="s">
        <v>4034</v>
      </c>
      <c r="Y313" t="s">
        <v>4035</v>
      </c>
      <c r="Z313" t="s">
        <v>74</v>
      </c>
      <c r="AA313" t="s">
        <v>74</v>
      </c>
      <c r="AB313" t="s">
        <v>4036</v>
      </c>
      <c r="AC313" t="s">
        <v>74</v>
      </c>
      <c r="AD313" t="s">
        <v>74</v>
      </c>
      <c r="AE313" t="s">
        <v>74</v>
      </c>
      <c r="AF313" t="s">
        <v>74</v>
      </c>
      <c r="AG313">
        <v>60</v>
      </c>
      <c r="AH313">
        <v>41</v>
      </c>
      <c r="AI313">
        <v>43</v>
      </c>
      <c r="AJ313">
        <v>0</v>
      </c>
      <c r="AK313">
        <v>8</v>
      </c>
      <c r="AL313" t="s">
        <v>261</v>
      </c>
      <c r="AM313" t="s">
        <v>262</v>
      </c>
      <c r="AN313" t="s">
        <v>263</v>
      </c>
      <c r="AO313" t="s">
        <v>2410</v>
      </c>
      <c r="AP313" t="s">
        <v>74</v>
      </c>
      <c r="AQ313" t="s">
        <v>74</v>
      </c>
      <c r="AR313" t="s">
        <v>2411</v>
      </c>
      <c r="AS313" t="s">
        <v>2412</v>
      </c>
      <c r="AT313" t="s">
        <v>3681</v>
      </c>
      <c r="AU313">
        <v>1996</v>
      </c>
      <c r="AV313">
        <v>131</v>
      </c>
      <c r="AW313" t="s">
        <v>3143</v>
      </c>
      <c r="AX313" t="s">
        <v>74</v>
      </c>
      <c r="AY313" t="s">
        <v>74</v>
      </c>
      <c r="AZ313" t="s">
        <v>74</v>
      </c>
      <c r="BA313" t="s">
        <v>74</v>
      </c>
      <c r="BB313">
        <v>123</v>
      </c>
      <c r="BC313">
        <v>149</v>
      </c>
      <c r="BD313" t="s">
        <v>74</v>
      </c>
      <c r="BE313" t="s">
        <v>4037</v>
      </c>
      <c r="BF313" t="str">
        <f>HYPERLINK("http://dx.doi.org/10.1016/0025-3227(95)00174-3","http://dx.doi.org/10.1016/0025-3227(95)00174-3")</f>
        <v>http://dx.doi.org/10.1016/0025-3227(95)00174-3</v>
      </c>
      <c r="BG313" t="s">
        <v>74</v>
      </c>
      <c r="BH313" t="s">
        <v>74</v>
      </c>
      <c r="BI313">
        <v>27</v>
      </c>
      <c r="BJ313" t="s">
        <v>335</v>
      </c>
      <c r="BK313" t="s">
        <v>93</v>
      </c>
      <c r="BL313" t="s">
        <v>336</v>
      </c>
      <c r="BM313" t="s">
        <v>4038</v>
      </c>
      <c r="BN313" t="s">
        <v>74</v>
      </c>
      <c r="BO313" t="s">
        <v>74</v>
      </c>
      <c r="BP313" t="s">
        <v>74</v>
      </c>
      <c r="BQ313" t="s">
        <v>74</v>
      </c>
      <c r="BR313" t="s">
        <v>96</v>
      </c>
      <c r="BS313" t="s">
        <v>4039</v>
      </c>
      <c r="BT313" t="str">
        <f>HYPERLINK("https%3A%2F%2Fwww.webofscience.com%2Fwos%2Fwoscc%2Ffull-record%2FWOS:A1996UQ39100001","View Full Record in Web of Science")</f>
        <v>View Full Record in Web of Science</v>
      </c>
    </row>
    <row r="314" spans="1:72" x14ac:dyDescent="0.15">
      <c r="A314" t="s">
        <v>72</v>
      </c>
      <c r="B314" t="s">
        <v>4040</v>
      </c>
      <c r="C314" t="s">
        <v>74</v>
      </c>
      <c r="D314" t="s">
        <v>74</v>
      </c>
      <c r="E314" t="s">
        <v>74</v>
      </c>
      <c r="F314" t="s">
        <v>4040</v>
      </c>
      <c r="G314" t="s">
        <v>74</v>
      </c>
      <c r="H314" t="s">
        <v>74</v>
      </c>
      <c r="I314" t="s">
        <v>4041</v>
      </c>
      <c r="J314" t="s">
        <v>1660</v>
      </c>
      <c r="K314" t="s">
        <v>74</v>
      </c>
      <c r="L314" t="s">
        <v>74</v>
      </c>
      <c r="M314" t="s">
        <v>77</v>
      </c>
      <c r="N314" t="s">
        <v>78</v>
      </c>
      <c r="O314" t="s">
        <v>74</v>
      </c>
      <c r="P314" t="s">
        <v>74</v>
      </c>
      <c r="Q314" t="s">
        <v>74</v>
      </c>
      <c r="R314" t="s">
        <v>74</v>
      </c>
      <c r="S314" t="s">
        <v>74</v>
      </c>
      <c r="T314" t="s">
        <v>74</v>
      </c>
      <c r="U314" t="s">
        <v>4042</v>
      </c>
      <c r="V314" t="s">
        <v>4043</v>
      </c>
      <c r="W314" t="s">
        <v>4044</v>
      </c>
      <c r="X314" t="s">
        <v>4045</v>
      </c>
      <c r="Y314" t="s">
        <v>4046</v>
      </c>
      <c r="Z314" t="s">
        <v>74</v>
      </c>
      <c r="AA314" t="s">
        <v>4047</v>
      </c>
      <c r="AB314" t="s">
        <v>4048</v>
      </c>
      <c r="AC314" t="s">
        <v>74</v>
      </c>
      <c r="AD314" t="s">
        <v>74</v>
      </c>
      <c r="AE314" t="s">
        <v>74</v>
      </c>
      <c r="AF314" t="s">
        <v>74</v>
      </c>
      <c r="AG314">
        <v>47</v>
      </c>
      <c r="AH314">
        <v>67</v>
      </c>
      <c r="AI314">
        <v>73</v>
      </c>
      <c r="AJ314">
        <v>0</v>
      </c>
      <c r="AK314">
        <v>11</v>
      </c>
      <c r="AL314" t="s">
        <v>261</v>
      </c>
      <c r="AM314" t="s">
        <v>262</v>
      </c>
      <c r="AN314" t="s">
        <v>263</v>
      </c>
      <c r="AO314" t="s">
        <v>1665</v>
      </c>
      <c r="AP314" t="s">
        <v>74</v>
      </c>
      <c r="AQ314" t="s">
        <v>74</v>
      </c>
      <c r="AR314" t="s">
        <v>1666</v>
      </c>
      <c r="AS314" t="s">
        <v>1667</v>
      </c>
      <c r="AT314" t="s">
        <v>3681</v>
      </c>
      <c r="AU314">
        <v>1996</v>
      </c>
      <c r="AV314">
        <v>28</v>
      </c>
      <c r="AW314">
        <v>1</v>
      </c>
      <c r="AX314" t="s">
        <v>74</v>
      </c>
      <c r="AY314" t="s">
        <v>74</v>
      </c>
      <c r="AZ314" t="s">
        <v>74</v>
      </c>
      <c r="BA314" t="s">
        <v>74</v>
      </c>
      <c r="BB314">
        <v>53</v>
      </c>
      <c r="BC314">
        <v>72</v>
      </c>
      <c r="BD314" t="s">
        <v>74</v>
      </c>
      <c r="BE314" t="s">
        <v>4049</v>
      </c>
      <c r="BF314" t="str">
        <f>HYPERLINK("http://dx.doi.org/10.1016/0377-8398(95)00076-3","http://dx.doi.org/10.1016/0377-8398(95)00076-3")</f>
        <v>http://dx.doi.org/10.1016/0377-8398(95)00076-3</v>
      </c>
      <c r="BG314" t="s">
        <v>74</v>
      </c>
      <c r="BH314" t="s">
        <v>74</v>
      </c>
      <c r="BI314">
        <v>20</v>
      </c>
      <c r="BJ314" t="s">
        <v>1669</v>
      </c>
      <c r="BK314" t="s">
        <v>93</v>
      </c>
      <c r="BL314" t="s">
        <v>1669</v>
      </c>
      <c r="BM314" t="s">
        <v>4050</v>
      </c>
      <c r="BN314" t="s">
        <v>74</v>
      </c>
      <c r="BO314" t="s">
        <v>74</v>
      </c>
      <c r="BP314" t="s">
        <v>74</v>
      </c>
      <c r="BQ314" t="s">
        <v>74</v>
      </c>
      <c r="BR314" t="s">
        <v>96</v>
      </c>
      <c r="BS314" t="s">
        <v>4051</v>
      </c>
      <c r="BT314" t="str">
        <f>HYPERLINK("https%3A%2F%2Fwww.webofscience.com%2Fwos%2Fwoscc%2Ffull-record%2FWOS:A1996UP55700005","View Full Record in Web of Science")</f>
        <v>View Full Record in Web of Science</v>
      </c>
    </row>
    <row r="315" spans="1:72" x14ac:dyDescent="0.15">
      <c r="A315" t="s">
        <v>72</v>
      </c>
      <c r="B315" t="s">
        <v>4052</v>
      </c>
      <c r="C315" t="s">
        <v>74</v>
      </c>
      <c r="D315" t="s">
        <v>74</v>
      </c>
      <c r="E315" t="s">
        <v>74</v>
      </c>
      <c r="F315" t="s">
        <v>4052</v>
      </c>
      <c r="G315" t="s">
        <v>74</v>
      </c>
      <c r="H315" t="s">
        <v>74</v>
      </c>
      <c r="I315" t="s">
        <v>4053</v>
      </c>
      <c r="J315" t="s">
        <v>4054</v>
      </c>
      <c r="K315" t="s">
        <v>74</v>
      </c>
      <c r="L315" t="s">
        <v>74</v>
      </c>
      <c r="M315" t="s">
        <v>77</v>
      </c>
      <c r="N315" t="s">
        <v>78</v>
      </c>
      <c r="O315" t="s">
        <v>74</v>
      </c>
      <c r="P315" t="s">
        <v>74</v>
      </c>
      <c r="Q315" t="s">
        <v>74</v>
      </c>
      <c r="R315" t="s">
        <v>74</v>
      </c>
      <c r="S315" t="s">
        <v>74</v>
      </c>
      <c r="T315" t="s">
        <v>74</v>
      </c>
      <c r="U315" t="s">
        <v>74</v>
      </c>
      <c r="V315" t="s">
        <v>4055</v>
      </c>
      <c r="W315" t="s">
        <v>74</v>
      </c>
      <c r="X315" t="s">
        <v>74</v>
      </c>
      <c r="Y315" t="s">
        <v>4056</v>
      </c>
      <c r="Z315" t="s">
        <v>74</v>
      </c>
      <c r="AA315" t="s">
        <v>74</v>
      </c>
      <c r="AB315" t="s">
        <v>74</v>
      </c>
      <c r="AC315" t="s">
        <v>74</v>
      </c>
      <c r="AD315" t="s">
        <v>74</v>
      </c>
      <c r="AE315" t="s">
        <v>74</v>
      </c>
      <c r="AF315" t="s">
        <v>74</v>
      </c>
      <c r="AG315">
        <v>10</v>
      </c>
      <c r="AH315">
        <v>6</v>
      </c>
      <c r="AI315">
        <v>6</v>
      </c>
      <c r="AJ315">
        <v>0</v>
      </c>
      <c r="AK315">
        <v>3</v>
      </c>
      <c r="AL315" t="s">
        <v>4057</v>
      </c>
      <c r="AM315" t="s">
        <v>85</v>
      </c>
      <c r="AN315" t="s">
        <v>3889</v>
      </c>
      <c r="AO315" t="s">
        <v>4058</v>
      </c>
      <c r="AP315" t="s">
        <v>74</v>
      </c>
      <c r="AQ315" t="s">
        <v>74</v>
      </c>
      <c r="AR315" t="s">
        <v>4059</v>
      </c>
      <c r="AS315" t="s">
        <v>4060</v>
      </c>
      <c r="AT315" t="s">
        <v>3681</v>
      </c>
      <c r="AU315">
        <v>1996</v>
      </c>
      <c r="AV315">
        <v>20</v>
      </c>
      <c r="AW315">
        <v>3</v>
      </c>
      <c r="AX315" t="s">
        <v>74</v>
      </c>
      <c r="AY315" t="s">
        <v>74</v>
      </c>
      <c r="AZ315" t="s">
        <v>74</v>
      </c>
      <c r="BA315" t="s">
        <v>74</v>
      </c>
      <c r="BB315">
        <v>183</v>
      </c>
      <c r="BC315">
        <v>197</v>
      </c>
      <c r="BD315" t="s">
        <v>74</v>
      </c>
      <c r="BE315" t="s">
        <v>4061</v>
      </c>
      <c r="BF315" t="str">
        <f>HYPERLINK("http://dx.doi.org/10.1016/0308-597X(96)00012-7","http://dx.doi.org/10.1016/0308-597X(96)00012-7")</f>
        <v>http://dx.doi.org/10.1016/0308-597X(96)00012-7</v>
      </c>
      <c r="BG315" t="s">
        <v>74</v>
      </c>
      <c r="BH315" t="s">
        <v>74</v>
      </c>
      <c r="BI315">
        <v>15</v>
      </c>
      <c r="BJ315" t="s">
        <v>4062</v>
      </c>
      <c r="BK315" t="s">
        <v>2095</v>
      </c>
      <c r="BL315" t="s">
        <v>4063</v>
      </c>
      <c r="BM315" t="s">
        <v>4064</v>
      </c>
      <c r="BN315" t="s">
        <v>74</v>
      </c>
      <c r="BO315" t="s">
        <v>272</v>
      </c>
      <c r="BP315" t="s">
        <v>74</v>
      </c>
      <c r="BQ315" t="s">
        <v>74</v>
      </c>
      <c r="BR315" t="s">
        <v>96</v>
      </c>
      <c r="BS315" t="s">
        <v>4065</v>
      </c>
      <c r="BT315" t="str">
        <f>HYPERLINK("https%3A%2F%2Fwww.webofscience.com%2Fwos%2Fwoscc%2Ffull-record%2FWOS:A1996UT63900001","View Full Record in Web of Science")</f>
        <v>View Full Record in Web of Science</v>
      </c>
    </row>
    <row r="316" spans="1:72" x14ac:dyDescent="0.15">
      <c r="A316" t="s">
        <v>72</v>
      </c>
      <c r="B316" t="s">
        <v>4066</v>
      </c>
      <c r="C316" t="s">
        <v>74</v>
      </c>
      <c r="D316" t="s">
        <v>74</v>
      </c>
      <c r="E316" t="s">
        <v>74</v>
      </c>
      <c r="F316" t="s">
        <v>4066</v>
      </c>
      <c r="G316" t="s">
        <v>74</v>
      </c>
      <c r="H316" t="s">
        <v>74</v>
      </c>
      <c r="I316" t="s">
        <v>4067</v>
      </c>
      <c r="J316" t="s">
        <v>4054</v>
      </c>
      <c r="K316" t="s">
        <v>74</v>
      </c>
      <c r="L316" t="s">
        <v>74</v>
      </c>
      <c r="M316" t="s">
        <v>77</v>
      </c>
      <c r="N316" t="s">
        <v>78</v>
      </c>
      <c r="O316" t="s">
        <v>74</v>
      </c>
      <c r="P316" t="s">
        <v>74</v>
      </c>
      <c r="Q316" t="s">
        <v>74</v>
      </c>
      <c r="R316" t="s">
        <v>74</v>
      </c>
      <c r="S316" t="s">
        <v>74</v>
      </c>
      <c r="T316" t="s">
        <v>74</v>
      </c>
      <c r="U316" t="s">
        <v>74</v>
      </c>
      <c r="V316" t="s">
        <v>4068</v>
      </c>
      <c r="W316" t="s">
        <v>74</v>
      </c>
      <c r="X316" t="s">
        <v>74</v>
      </c>
      <c r="Y316" t="s">
        <v>4069</v>
      </c>
      <c r="Z316" t="s">
        <v>74</v>
      </c>
      <c r="AA316" t="s">
        <v>74</v>
      </c>
      <c r="AB316" t="s">
        <v>74</v>
      </c>
      <c r="AC316" t="s">
        <v>74</v>
      </c>
      <c r="AD316" t="s">
        <v>74</v>
      </c>
      <c r="AE316" t="s">
        <v>74</v>
      </c>
      <c r="AF316" t="s">
        <v>74</v>
      </c>
      <c r="AG316">
        <v>72</v>
      </c>
      <c r="AH316">
        <v>3</v>
      </c>
      <c r="AI316">
        <v>3</v>
      </c>
      <c r="AJ316">
        <v>0</v>
      </c>
      <c r="AK316">
        <v>0</v>
      </c>
      <c r="AL316" t="s">
        <v>4057</v>
      </c>
      <c r="AM316" t="s">
        <v>85</v>
      </c>
      <c r="AN316" t="s">
        <v>3889</v>
      </c>
      <c r="AO316" t="s">
        <v>4058</v>
      </c>
      <c r="AP316" t="s">
        <v>74</v>
      </c>
      <c r="AQ316" t="s">
        <v>74</v>
      </c>
      <c r="AR316" t="s">
        <v>4059</v>
      </c>
      <c r="AS316" t="s">
        <v>4060</v>
      </c>
      <c r="AT316" t="s">
        <v>3681</v>
      </c>
      <c r="AU316">
        <v>1996</v>
      </c>
      <c r="AV316">
        <v>20</v>
      </c>
      <c r="AW316">
        <v>3</v>
      </c>
      <c r="AX316" t="s">
        <v>74</v>
      </c>
      <c r="AY316" t="s">
        <v>74</v>
      </c>
      <c r="AZ316" t="s">
        <v>74</v>
      </c>
      <c r="BA316" t="s">
        <v>74</v>
      </c>
      <c r="BB316">
        <v>199</v>
      </c>
      <c r="BC316">
        <v>208</v>
      </c>
      <c r="BD316" t="s">
        <v>74</v>
      </c>
      <c r="BE316" t="s">
        <v>4070</v>
      </c>
      <c r="BF316" t="str">
        <f>HYPERLINK("http://dx.doi.org/10.1016/0308-597X(96)00010-3","http://dx.doi.org/10.1016/0308-597X(96)00010-3")</f>
        <v>http://dx.doi.org/10.1016/0308-597X(96)00010-3</v>
      </c>
      <c r="BG316" t="s">
        <v>74</v>
      </c>
      <c r="BH316" t="s">
        <v>74</v>
      </c>
      <c r="BI316">
        <v>10</v>
      </c>
      <c r="BJ316" t="s">
        <v>4062</v>
      </c>
      <c r="BK316" t="s">
        <v>2095</v>
      </c>
      <c r="BL316" t="s">
        <v>4063</v>
      </c>
      <c r="BM316" t="s">
        <v>4064</v>
      </c>
      <c r="BN316" t="s">
        <v>74</v>
      </c>
      <c r="BO316" t="s">
        <v>74</v>
      </c>
      <c r="BP316" t="s">
        <v>74</v>
      </c>
      <c r="BQ316" t="s">
        <v>74</v>
      </c>
      <c r="BR316" t="s">
        <v>96</v>
      </c>
      <c r="BS316" t="s">
        <v>4071</v>
      </c>
      <c r="BT316" t="str">
        <f>HYPERLINK("https%3A%2F%2Fwww.webofscience.com%2Fwos%2Fwoscc%2Ffull-record%2FWOS:A1996UT63900002","View Full Record in Web of Science")</f>
        <v>View Full Record in Web of Science</v>
      </c>
    </row>
    <row r="317" spans="1:72" x14ac:dyDescent="0.15">
      <c r="A317" t="s">
        <v>72</v>
      </c>
      <c r="B317" t="s">
        <v>4072</v>
      </c>
      <c r="C317" t="s">
        <v>74</v>
      </c>
      <c r="D317" t="s">
        <v>74</v>
      </c>
      <c r="E317" t="s">
        <v>74</v>
      </c>
      <c r="F317" t="s">
        <v>4072</v>
      </c>
      <c r="G317" t="s">
        <v>74</v>
      </c>
      <c r="H317" t="s">
        <v>74</v>
      </c>
      <c r="I317" t="s">
        <v>4073</v>
      </c>
      <c r="J317" t="s">
        <v>4074</v>
      </c>
      <c r="K317" t="s">
        <v>74</v>
      </c>
      <c r="L317" t="s">
        <v>74</v>
      </c>
      <c r="M317" t="s">
        <v>77</v>
      </c>
      <c r="N317" t="s">
        <v>78</v>
      </c>
      <c r="O317" t="s">
        <v>74</v>
      </c>
      <c r="P317" t="s">
        <v>74</v>
      </c>
      <c r="Q317" t="s">
        <v>74</v>
      </c>
      <c r="R317" t="s">
        <v>74</v>
      </c>
      <c r="S317" t="s">
        <v>74</v>
      </c>
      <c r="T317" t="s">
        <v>74</v>
      </c>
      <c r="U317" t="s">
        <v>4075</v>
      </c>
      <c r="V317" t="s">
        <v>4076</v>
      </c>
      <c r="W317" t="s">
        <v>74</v>
      </c>
      <c r="X317" t="s">
        <v>74</v>
      </c>
      <c r="Y317" t="s">
        <v>4077</v>
      </c>
      <c r="Z317" t="s">
        <v>74</v>
      </c>
      <c r="AA317" t="s">
        <v>74</v>
      </c>
      <c r="AB317" t="s">
        <v>74</v>
      </c>
      <c r="AC317" t="s">
        <v>74</v>
      </c>
      <c r="AD317" t="s">
        <v>74</v>
      </c>
      <c r="AE317" t="s">
        <v>74</v>
      </c>
      <c r="AF317" t="s">
        <v>74</v>
      </c>
      <c r="AG317">
        <v>66</v>
      </c>
      <c r="AH317">
        <v>5</v>
      </c>
      <c r="AI317">
        <v>6</v>
      </c>
      <c r="AJ317">
        <v>0</v>
      </c>
      <c r="AK317">
        <v>6</v>
      </c>
      <c r="AL317" t="s">
        <v>185</v>
      </c>
      <c r="AM317" t="s">
        <v>186</v>
      </c>
      <c r="AN317" t="s">
        <v>187</v>
      </c>
      <c r="AO317" t="s">
        <v>4078</v>
      </c>
      <c r="AP317" t="s">
        <v>74</v>
      </c>
      <c r="AQ317" t="s">
        <v>74</v>
      </c>
      <c r="AR317" t="s">
        <v>4079</v>
      </c>
      <c r="AS317" t="s">
        <v>4080</v>
      </c>
      <c r="AT317" t="s">
        <v>3681</v>
      </c>
      <c r="AU317">
        <v>1996</v>
      </c>
      <c r="AV317">
        <v>31</v>
      </c>
      <c r="AW317">
        <v>4</v>
      </c>
      <c r="AX317" t="s">
        <v>74</v>
      </c>
      <c r="AY317" t="s">
        <v>74</v>
      </c>
      <c r="AZ317" t="s">
        <v>74</v>
      </c>
      <c r="BA317" t="s">
        <v>74</v>
      </c>
      <c r="BB317">
        <v>290</v>
      </c>
      <c r="BC317">
        <v>306</v>
      </c>
      <c r="BD317" t="s">
        <v>74</v>
      </c>
      <c r="BE317" t="s">
        <v>4081</v>
      </c>
      <c r="BF317" t="str">
        <f>HYPERLINK("http://dx.doi.org/10.1007/s001260050035","http://dx.doi.org/10.1007/s001260050035")</f>
        <v>http://dx.doi.org/10.1007/s001260050035</v>
      </c>
      <c r="BG317" t="s">
        <v>74</v>
      </c>
      <c r="BH317" t="s">
        <v>74</v>
      </c>
      <c r="BI317">
        <v>17</v>
      </c>
      <c r="BJ317" t="s">
        <v>3083</v>
      </c>
      <c r="BK317" t="s">
        <v>93</v>
      </c>
      <c r="BL317" t="s">
        <v>3083</v>
      </c>
      <c r="BM317" t="s">
        <v>4082</v>
      </c>
      <c r="BN317" t="s">
        <v>74</v>
      </c>
      <c r="BO317" t="s">
        <v>74</v>
      </c>
      <c r="BP317" t="s">
        <v>74</v>
      </c>
      <c r="BQ317" t="s">
        <v>74</v>
      </c>
      <c r="BR317" t="s">
        <v>96</v>
      </c>
      <c r="BS317" t="s">
        <v>4083</v>
      </c>
      <c r="BT317" t="str">
        <f>HYPERLINK("https%3A%2F%2Fwww.webofscience.com%2Fwos%2Fwoscc%2Ffull-record%2FWOS:A1996UP58800004","View Full Record in Web of Science")</f>
        <v>View Full Record in Web of Science</v>
      </c>
    </row>
    <row r="318" spans="1:72" x14ac:dyDescent="0.15">
      <c r="A318" t="s">
        <v>72</v>
      </c>
      <c r="B318" t="s">
        <v>4084</v>
      </c>
      <c r="C318" t="s">
        <v>74</v>
      </c>
      <c r="D318" t="s">
        <v>74</v>
      </c>
      <c r="E318" t="s">
        <v>74</v>
      </c>
      <c r="F318" t="s">
        <v>4084</v>
      </c>
      <c r="G318" t="s">
        <v>74</v>
      </c>
      <c r="H318" t="s">
        <v>74</v>
      </c>
      <c r="I318" t="s">
        <v>4085</v>
      </c>
      <c r="J318" t="s">
        <v>864</v>
      </c>
      <c r="K318" t="s">
        <v>74</v>
      </c>
      <c r="L318" t="s">
        <v>74</v>
      </c>
      <c r="M318" t="s">
        <v>229</v>
      </c>
      <c r="N318" t="s">
        <v>78</v>
      </c>
      <c r="O318" t="s">
        <v>74</v>
      </c>
      <c r="P318" t="s">
        <v>74</v>
      </c>
      <c r="Q318" t="s">
        <v>74</v>
      </c>
      <c r="R318" t="s">
        <v>74</v>
      </c>
      <c r="S318" t="s">
        <v>74</v>
      </c>
      <c r="T318" t="s">
        <v>74</v>
      </c>
      <c r="U318" t="s">
        <v>4086</v>
      </c>
      <c r="V318" t="s">
        <v>4087</v>
      </c>
      <c r="W318" t="s">
        <v>4088</v>
      </c>
      <c r="X318" t="s">
        <v>4089</v>
      </c>
      <c r="Y318" t="s">
        <v>4090</v>
      </c>
      <c r="Z318" t="s">
        <v>74</v>
      </c>
      <c r="AA318" t="s">
        <v>74</v>
      </c>
      <c r="AB318" t="s">
        <v>74</v>
      </c>
      <c r="AC318" t="s">
        <v>74</v>
      </c>
      <c r="AD318" t="s">
        <v>74</v>
      </c>
      <c r="AE318" t="s">
        <v>74</v>
      </c>
      <c r="AF318" t="s">
        <v>74</v>
      </c>
      <c r="AG318">
        <v>5</v>
      </c>
      <c r="AH318">
        <v>2</v>
      </c>
      <c r="AI318">
        <v>3</v>
      </c>
      <c r="AJ318">
        <v>0</v>
      </c>
      <c r="AK318">
        <v>2</v>
      </c>
      <c r="AL318" t="s">
        <v>231</v>
      </c>
      <c r="AM318" t="s">
        <v>232</v>
      </c>
      <c r="AN318" t="s">
        <v>233</v>
      </c>
      <c r="AO318" t="s">
        <v>867</v>
      </c>
      <c r="AP318" t="s">
        <v>74</v>
      </c>
      <c r="AQ318" t="s">
        <v>74</v>
      </c>
      <c r="AR318" t="s">
        <v>868</v>
      </c>
      <c r="AS318" t="s">
        <v>869</v>
      </c>
      <c r="AT318" t="s">
        <v>3704</v>
      </c>
      <c r="AU318">
        <v>1996</v>
      </c>
      <c r="AV318">
        <v>36</v>
      </c>
      <c r="AW318">
        <v>3</v>
      </c>
      <c r="AX318" t="s">
        <v>74</v>
      </c>
      <c r="AY318" t="s">
        <v>74</v>
      </c>
      <c r="AZ318" t="s">
        <v>74</v>
      </c>
      <c r="BA318" t="s">
        <v>74</v>
      </c>
      <c r="BB318">
        <v>394</v>
      </c>
      <c r="BC318">
        <v>400</v>
      </c>
      <c r="BD318" t="s">
        <v>74</v>
      </c>
      <c r="BE318" t="s">
        <v>74</v>
      </c>
      <c r="BF318" t="s">
        <v>74</v>
      </c>
      <c r="BG318" t="s">
        <v>74</v>
      </c>
      <c r="BH318" t="s">
        <v>74</v>
      </c>
      <c r="BI318">
        <v>7</v>
      </c>
      <c r="BJ318" t="s">
        <v>209</v>
      </c>
      <c r="BK318" t="s">
        <v>93</v>
      </c>
      <c r="BL318" t="s">
        <v>209</v>
      </c>
      <c r="BM318" t="s">
        <v>4091</v>
      </c>
      <c r="BN318" t="s">
        <v>74</v>
      </c>
      <c r="BO318" t="s">
        <v>74</v>
      </c>
      <c r="BP318" t="s">
        <v>74</v>
      </c>
      <c r="BQ318" t="s">
        <v>74</v>
      </c>
      <c r="BR318" t="s">
        <v>96</v>
      </c>
      <c r="BS318" t="s">
        <v>4092</v>
      </c>
      <c r="BT318" t="str">
        <f>HYPERLINK("https%3A%2F%2Fwww.webofscience.com%2Fwos%2Fwoscc%2Ffull-record%2FWOS:A1996UZ80300010","View Full Record in Web of Science")</f>
        <v>View Full Record in Web of Science</v>
      </c>
    </row>
    <row r="319" spans="1:72" x14ac:dyDescent="0.15">
      <c r="A319" t="s">
        <v>72</v>
      </c>
      <c r="B319" t="s">
        <v>4093</v>
      </c>
      <c r="C319" t="s">
        <v>74</v>
      </c>
      <c r="D319" t="s">
        <v>74</v>
      </c>
      <c r="E319" t="s">
        <v>74</v>
      </c>
      <c r="F319" t="s">
        <v>4093</v>
      </c>
      <c r="G319" t="s">
        <v>74</v>
      </c>
      <c r="H319" t="s">
        <v>74</v>
      </c>
      <c r="I319" t="s">
        <v>4094</v>
      </c>
      <c r="J319" t="s">
        <v>4095</v>
      </c>
      <c r="K319" t="s">
        <v>74</v>
      </c>
      <c r="L319" t="s">
        <v>74</v>
      </c>
      <c r="M319" t="s">
        <v>77</v>
      </c>
      <c r="N319" t="s">
        <v>78</v>
      </c>
      <c r="O319" t="s">
        <v>74</v>
      </c>
      <c r="P319" t="s">
        <v>74</v>
      </c>
      <c r="Q319" t="s">
        <v>74</v>
      </c>
      <c r="R319" t="s">
        <v>74</v>
      </c>
      <c r="S319" t="s">
        <v>74</v>
      </c>
      <c r="T319" t="s">
        <v>4096</v>
      </c>
      <c r="U319" t="s">
        <v>4097</v>
      </c>
      <c r="V319" t="s">
        <v>4098</v>
      </c>
      <c r="W319" t="s">
        <v>4099</v>
      </c>
      <c r="X319" t="s">
        <v>4100</v>
      </c>
      <c r="Y319" t="s">
        <v>74</v>
      </c>
      <c r="Z319" t="s">
        <v>74</v>
      </c>
      <c r="AA319" t="s">
        <v>74</v>
      </c>
      <c r="AB319" t="s">
        <v>4101</v>
      </c>
      <c r="AC319" t="s">
        <v>74</v>
      </c>
      <c r="AD319" t="s">
        <v>74</v>
      </c>
      <c r="AE319" t="s">
        <v>74</v>
      </c>
      <c r="AF319" t="s">
        <v>74</v>
      </c>
      <c r="AG319">
        <v>60</v>
      </c>
      <c r="AH319">
        <v>21</v>
      </c>
      <c r="AI319">
        <v>22</v>
      </c>
      <c r="AJ319">
        <v>0</v>
      </c>
      <c r="AK319">
        <v>9</v>
      </c>
      <c r="AL319" t="s">
        <v>203</v>
      </c>
      <c r="AM319" t="s">
        <v>85</v>
      </c>
      <c r="AN319" t="s">
        <v>1459</v>
      </c>
      <c r="AO319" t="s">
        <v>4102</v>
      </c>
      <c r="AP319" t="s">
        <v>4103</v>
      </c>
      <c r="AQ319" t="s">
        <v>74</v>
      </c>
      <c r="AR319" t="s">
        <v>4104</v>
      </c>
      <c r="AS319" t="s">
        <v>4105</v>
      </c>
      <c r="AT319" t="s">
        <v>3681</v>
      </c>
      <c r="AU319">
        <v>1996</v>
      </c>
      <c r="AV319">
        <v>24</v>
      </c>
      <c r="AW319">
        <v>5</v>
      </c>
      <c r="AX319" t="s">
        <v>74</v>
      </c>
      <c r="AY319" t="s">
        <v>74</v>
      </c>
      <c r="AZ319" t="s">
        <v>74</v>
      </c>
      <c r="BA319" t="s">
        <v>74</v>
      </c>
      <c r="BB319">
        <v>511</v>
      </c>
      <c r="BC319">
        <v>521</v>
      </c>
      <c r="BD319" t="s">
        <v>74</v>
      </c>
      <c r="BE319" t="s">
        <v>4106</v>
      </c>
      <c r="BF319" t="str">
        <f>HYPERLINK("http://dx.doi.org/10.1016/0146-6380(96)00047-2","http://dx.doi.org/10.1016/0146-6380(96)00047-2")</f>
        <v>http://dx.doi.org/10.1016/0146-6380(96)00047-2</v>
      </c>
      <c r="BG319" t="s">
        <v>74</v>
      </c>
      <c r="BH319" t="s">
        <v>74</v>
      </c>
      <c r="BI319">
        <v>11</v>
      </c>
      <c r="BJ319" t="s">
        <v>270</v>
      </c>
      <c r="BK319" t="s">
        <v>93</v>
      </c>
      <c r="BL319" t="s">
        <v>270</v>
      </c>
      <c r="BM319" t="s">
        <v>4107</v>
      </c>
      <c r="BN319" t="s">
        <v>74</v>
      </c>
      <c r="BO319" t="s">
        <v>74</v>
      </c>
      <c r="BP319" t="s">
        <v>74</v>
      </c>
      <c r="BQ319" t="s">
        <v>74</v>
      </c>
      <c r="BR319" t="s">
        <v>96</v>
      </c>
      <c r="BS319" t="s">
        <v>4108</v>
      </c>
      <c r="BT319" t="str">
        <f>HYPERLINK("https%3A%2F%2Fwww.webofscience.com%2Fwos%2Fwoscc%2Ffull-record%2FWOS:A1996VK94300003","View Full Record in Web of Science")</f>
        <v>View Full Record in Web of Science</v>
      </c>
    </row>
    <row r="320" spans="1:72" x14ac:dyDescent="0.15">
      <c r="A320" t="s">
        <v>72</v>
      </c>
      <c r="B320" t="s">
        <v>4109</v>
      </c>
      <c r="C320" t="s">
        <v>74</v>
      </c>
      <c r="D320" t="s">
        <v>74</v>
      </c>
      <c r="E320" t="s">
        <v>74</v>
      </c>
      <c r="F320" t="s">
        <v>4109</v>
      </c>
      <c r="G320" t="s">
        <v>74</v>
      </c>
      <c r="H320" t="s">
        <v>74</v>
      </c>
      <c r="I320" t="s">
        <v>4110</v>
      </c>
      <c r="J320" t="s">
        <v>1691</v>
      </c>
      <c r="K320" t="s">
        <v>74</v>
      </c>
      <c r="L320" t="s">
        <v>74</v>
      </c>
      <c r="M320" t="s">
        <v>77</v>
      </c>
      <c r="N320" t="s">
        <v>78</v>
      </c>
      <c r="O320" t="s">
        <v>74</v>
      </c>
      <c r="P320" t="s">
        <v>74</v>
      </c>
      <c r="Q320" t="s">
        <v>74</v>
      </c>
      <c r="R320" t="s">
        <v>74</v>
      </c>
      <c r="S320" t="s">
        <v>74</v>
      </c>
      <c r="T320" t="s">
        <v>74</v>
      </c>
      <c r="U320" t="s">
        <v>4111</v>
      </c>
      <c r="V320" t="s">
        <v>4112</v>
      </c>
      <c r="W320" t="s">
        <v>4113</v>
      </c>
      <c r="X320" t="s">
        <v>4114</v>
      </c>
      <c r="Y320" t="s">
        <v>4115</v>
      </c>
      <c r="Z320" t="s">
        <v>74</v>
      </c>
      <c r="AA320" t="s">
        <v>74</v>
      </c>
      <c r="AB320" t="s">
        <v>74</v>
      </c>
      <c r="AC320" t="s">
        <v>74</v>
      </c>
      <c r="AD320" t="s">
        <v>74</v>
      </c>
      <c r="AE320" t="s">
        <v>74</v>
      </c>
      <c r="AF320" t="s">
        <v>74</v>
      </c>
      <c r="AG320">
        <v>98</v>
      </c>
      <c r="AH320">
        <v>138</v>
      </c>
      <c r="AI320">
        <v>159</v>
      </c>
      <c r="AJ320">
        <v>0</v>
      </c>
      <c r="AK320">
        <v>30</v>
      </c>
      <c r="AL320" t="s">
        <v>261</v>
      </c>
      <c r="AM320" t="s">
        <v>262</v>
      </c>
      <c r="AN320" t="s">
        <v>263</v>
      </c>
      <c r="AO320" t="s">
        <v>1696</v>
      </c>
      <c r="AP320" t="s">
        <v>4116</v>
      </c>
      <c r="AQ320" t="s">
        <v>74</v>
      </c>
      <c r="AR320" t="s">
        <v>1697</v>
      </c>
      <c r="AS320" t="s">
        <v>1698</v>
      </c>
      <c r="AT320" t="s">
        <v>3681</v>
      </c>
      <c r="AU320">
        <v>1996</v>
      </c>
      <c r="AV320">
        <v>121</v>
      </c>
      <c r="AW320" t="s">
        <v>3143</v>
      </c>
      <c r="AX320" t="s">
        <v>74</v>
      </c>
      <c r="AY320" t="s">
        <v>74</v>
      </c>
      <c r="AZ320" t="s">
        <v>74</v>
      </c>
      <c r="BA320" t="s">
        <v>74</v>
      </c>
      <c r="BB320">
        <v>195</v>
      </c>
      <c r="BC320">
        <v>220</v>
      </c>
      <c r="BD320" t="s">
        <v>74</v>
      </c>
      <c r="BE320" t="s">
        <v>4117</v>
      </c>
      <c r="BF320" t="str">
        <f>HYPERLINK("http://dx.doi.org/10.1016/0031-0182(95)00086-0","http://dx.doi.org/10.1016/0031-0182(95)00086-0")</f>
        <v>http://dx.doi.org/10.1016/0031-0182(95)00086-0</v>
      </c>
      <c r="BG320" t="s">
        <v>74</v>
      </c>
      <c r="BH320" t="s">
        <v>74</v>
      </c>
      <c r="BI320">
        <v>26</v>
      </c>
      <c r="BJ320" t="s">
        <v>1700</v>
      </c>
      <c r="BK320" t="s">
        <v>93</v>
      </c>
      <c r="BL320" t="s">
        <v>1701</v>
      </c>
      <c r="BM320" t="s">
        <v>4118</v>
      </c>
      <c r="BN320" t="s">
        <v>74</v>
      </c>
      <c r="BO320" t="s">
        <v>74</v>
      </c>
      <c r="BP320" t="s">
        <v>74</v>
      </c>
      <c r="BQ320" t="s">
        <v>74</v>
      </c>
      <c r="BR320" t="s">
        <v>96</v>
      </c>
      <c r="BS320" t="s">
        <v>4119</v>
      </c>
      <c r="BT320" t="str">
        <f>HYPERLINK("https%3A%2F%2Fwww.webofscience.com%2Fwos%2Fwoscc%2Ffull-record%2FWOS:A1996UQ02600005","View Full Record in Web of Science")</f>
        <v>View Full Record in Web of Science</v>
      </c>
    </row>
    <row r="321" spans="1:72" x14ac:dyDescent="0.15">
      <c r="A321" t="s">
        <v>72</v>
      </c>
      <c r="B321" t="s">
        <v>4120</v>
      </c>
      <c r="C321" t="s">
        <v>74</v>
      </c>
      <c r="D321" t="s">
        <v>74</v>
      </c>
      <c r="E321" t="s">
        <v>74</v>
      </c>
      <c r="F321" t="s">
        <v>4120</v>
      </c>
      <c r="G321" t="s">
        <v>74</v>
      </c>
      <c r="H321" t="s">
        <v>74</v>
      </c>
      <c r="I321" t="s">
        <v>4121</v>
      </c>
      <c r="J321" t="s">
        <v>1733</v>
      </c>
      <c r="K321" t="s">
        <v>74</v>
      </c>
      <c r="L321" t="s">
        <v>74</v>
      </c>
      <c r="M321" t="s">
        <v>77</v>
      </c>
      <c r="N321" t="s">
        <v>78</v>
      </c>
      <c r="O321" t="s">
        <v>74</v>
      </c>
      <c r="P321" t="s">
        <v>74</v>
      </c>
      <c r="Q321" t="s">
        <v>74</v>
      </c>
      <c r="R321" t="s">
        <v>74</v>
      </c>
      <c r="S321" t="s">
        <v>74</v>
      </c>
      <c r="T321" t="s">
        <v>74</v>
      </c>
      <c r="U321" t="s">
        <v>74</v>
      </c>
      <c r="V321" t="s">
        <v>4122</v>
      </c>
      <c r="W321" t="s">
        <v>4123</v>
      </c>
      <c r="X321" t="s">
        <v>74</v>
      </c>
      <c r="Y321" t="s">
        <v>4124</v>
      </c>
      <c r="Z321" t="s">
        <v>74</v>
      </c>
      <c r="AA321" t="s">
        <v>74</v>
      </c>
      <c r="AB321" t="s">
        <v>74</v>
      </c>
      <c r="AC321" t="s">
        <v>74</v>
      </c>
      <c r="AD321" t="s">
        <v>74</v>
      </c>
      <c r="AE321" t="s">
        <v>74</v>
      </c>
      <c r="AF321" t="s">
        <v>74</v>
      </c>
      <c r="AG321">
        <v>33</v>
      </c>
      <c r="AH321">
        <v>18</v>
      </c>
      <c r="AI321">
        <v>19</v>
      </c>
      <c r="AJ321">
        <v>0</v>
      </c>
      <c r="AK321">
        <v>7</v>
      </c>
      <c r="AL321" t="s">
        <v>185</v>
      </c>
      <c r="AM321" t="s">
        <v>186</v>
      </c>
      <c r="AN321" t="s">
        <v>187</v>
      </c>
      <c r="AO321" t="s">
        <v>1737</v>
      </c>
      <c r="AP321" t="s">
        <v>74</v>
      </c>
      <c r="AQ321" t="s">
        <v>74</v>
      </c>
      <c r="AR321" t="s">
        <v>1738</v>
      </c>
      <c r="AS321" t="s">
        <v>1739</v>
      </c>
      <c r="AT321" t="s">
        <v>3681</v>
      </c>
      <c r="AU321">
        <v>1996</v>
      </c>
      <c r="AV321">
        <v>16</v>
      </c>
      <c r="AW321">
        <v>5</v>
      </c>
      <c r="AX321" t="s">
        <v>74</v>
      </c>
      <c r="AY321" t="s">
        <v>74</v>
      </c>
      <c r="AZ321" t="s">
        <v>74</v>
      </c>
      <c r="BA321" t="s">
        <v>74</v>
      </c>
      <c r="BB321">
        <v>309</v>
      </c>
      <c r="BC321">
        <v>320</v>
      </c>
      <c r="BD321" t="s">
        <v>74</v>
      </c>
      <c r="BE321" t="s">
        <v>74</v>
      </c>
      <c r="BF321" t="s">
        <v>74</v>
      </c>
      <c r="BG321" t="s">
        <v>74</v>
      </c>
      <c r="BH321" t="s">
        <v>74</v>
      </c>
      <c r="BI321">
        <v>12</v>
      </c>
      <c r="BJ321" t="s">
        <v>1740</v>
      </c>
      <c r="BK321" t="s">
        <v>93</v>
      </c>
      <c r="BL321" t="s">
        <v>1741</v>
      </c>
      <c r="BM321" t="s">
        <v>4125</v>
      </c>
      <c r="BN321" t="s">
        <v>74</v>
      </c>
      <c r="BO321" t="s">
        <v>74</v>
      </c>
      <c r="BP321" t="s">
        <v>74</v>
      </c>
      <c r="BQ321" t="s">
        <v>74</v>
      </c>
      <c r="BR321" t="s">
        <v>96</v>
      </c>
      <c r="BS321" t="s">
        <v>4126</v>
      </c>
      <c r="BT321" t="str">
        <f>HYPERLINK("https%3A%2F%2Fwww.webofscience.com%2Fwos%2Fwoscc%2Ffull-record%2FWOS:A1996UM01000001","View Full Record in Web of Science")</f>
        <v>View Full Record in Web of Science</v>
      </c>
    </row>
    <row r="322" spans="1:72" x14ac:dyDescent="0.15">
      <c r="A322" t="s">
        <v>72</v>
      </c>
      <c r="B322" t="s">
        <v>4127</v>
      </c>
      <c r="C322" t="s">
        <v>74</v>
      </c>
      <c r="D322" t="s">
        <v>74</v>
      </c>
      <c r="E322" t="s">
        <v>74</v>
      </c>
      <c r="F322" t="s">
        <v>4127</v>
      </c>
      <c r="G322" t="s">
        <v>74</v>
      </c>
      <c r="H322" t="s">
        <v>74</v>
      </c>
      <c r="I322" t="s">
        <v>4128</v>
      </c>
      <c r="J322" t="s">
        <v>1733</v>
      </c>
      <c r="K322" t="s">
        <v>74</v>
      </c>
      <c r="L322" t="s">
        <v>74</v>
      </c>
      <c r="M322" t="s">
        <v>77</v>
      </c>
      <c r="N322" t="s">
        <v>78</v>
      </c>
      <c r="O322" t="s">
        <v>74</v>
      </c>
      <c r="P322" t="s">
        <v>74</v>
      </c>
      <c r="Q322" t="s">
        <v>74</v>
      </c>
      <c r="R322" t="s">
        <v>74</v>
      </c>
      <c r="S322" t="s">
        <v>74</v>
      </c>
      <c r="T322" t="s">
        <v>74</v>
      </c>
      <c r="U322" t="s">
        <v>4129</v>
      </c>
      <c r="V322" t="s">
        <v>4130</v>
      </c>
      <c r="W322" t="s">
        <v>74</v>
      </c>
      <c r="X322" t="s">
        <v>74</v>
      </c>
      <c r="Y322" t="s">
        <v>4131</v>
      </c>
      <c r="Z322" t="s">
        <v>74</v>
      </c>
      <c r="AA322" t="s">
        <v>74</v>
      </c>
      <c r="AB322" t="s">
        <v>74</v>
      </c>
      <c r="AC322" t="s">
        <v>74</v>
      </c>
      <c r="AD322" t="s">
        <v>74</v>
      </c>
      <c r="AE322" t="s">
        <v>74</v>
      </c>
      <c r="AF322" t="s">
        <v>74</v>
      </c>
      <c r="AG322">
        <v>33</v>
      </c>
      <c r="AH322">
        <v>79</v>
      </c>
      <c r="AI322">
        <v>85</v>
      </c>
      <c r="AJ322">
        <v>3</v>
      </c>
      <c r="AK322">
        <v>29</v>
      </c>
      <c r="AL322" t="s">
        <v>185</v>
      </c>
      <c r="AM322" t="s">
        <v>186</v>
      </c>
      <c r="AN322" t="s">
        <v>187</v>
      </c>
      <c r="AO322" t="s">
        <v>1737</v>
      </c>
      <c r="AP322" t="s">
        <v>74</v>
      </c>
      <c r="AQ322" t="s">
        <v>74</v>
      </c>
      <c r="AR322" t="s">
        <v>1738</v>
      </c>
      <c r="AS322" t="s">
        <v>1739</v>
      </c>
      <c r="AT322" t="s">
        <v>3681</v>
      </c>
      <c r="AU322">
        <v>1996</v>
      </c>
      <c r="AV322">
        <v>16</v>
      </c>
      <c r="AW322">
        <v>5</v>
      </c>
      <c r="AX322" t="s">
        <v>74</v>
      </c>
      <c r="AY322" t="s">
        <v>74</v>
      </c>
      <c r="AZ322" t="s">
        <v>74</v>
      </c>
      <c r="BA322" t="s">
        <v>74</v>
      </c>
      <c r="BB322">
        <v>321</v>
      </c>
      <c r="BC322">
        <v>330</v>
      </c>
      <c r="BD322" t="s">
        <v>74</v>
      </c>
      <c r="BE322" t="s">
        <v>74</v>
      </c>
      <c r="BF322" t="s">
        <v>74</v>
      </c>
      <c r="BG322" t="s">
        <v>74</v>
      </c>
      <c r="BH322" t="s">
        <v>74</v>
      </c>
      <c r="BI322">
        <v>10</v>
      </c>
      <c r="BJ322" t="s">
        <v>1740</v>
      </c>
      <c r="BK322" t="s">
        <v>93</v>
      </c>
      <c r="BL322" t="s">
        <v>1741</v>
      </c>
      <c r="BM322" t="s">
        <v>4125</v>
      </c>
      <c r="BN322" t="s">
        <v>74</v>
      </c>
      <c r="BO322" t="s">
        <v>74</v>
      </c>
      <c r="BP322" t="s">
        <v>74</v>
      </c>
      <c r="BQ322" t="s">
        <v>74</v>
      </c>
      <c r="BR322" t="s">
        <v>96</v>
      </c>
      <c r="BS322" t="s">
        <v>4132</v>
      </c>
      <c r="BT322" t="str">
        <f>HYPERLINK("https%3A%2F%2Fwww.webofscience.com%2Fwos%2Fwoscc%2Ffull-record%2FWOS:A1996UM01000002","View Full Record in Web of Science")</f>
        <v>View Full Record in Web of Science</v>
      </c>
    </row>
    <row r="323" spans="1:72" x14ac:dyDescent="0.15">
      <c r="A323" t="s">
        <v>72</v>
      </c>
      <c r="B323" t="s">
        <v>4133</v>
      </c>
      <c r="C323" t="s">
        <v>74</v>
      </c>
      <c r="D323" t="s">
        <v>74</v>
      </c>
      <c r="E323" t="s">
        <v>74</v>
      </c>
      <c r="F323" t="s">
        <v>4133</v>
      </c>
      <c r="G323" t="s">
        <v>74</v>
      </c>
      <c r="H323" t="s">
        <v>74</v>
      </c>
      <c r="I323" t="s">
        <v>4134</v>
      </c>
      <c r="J323" t="s">
        <v>1733</v>
      </c>
      <c r="K323" t="s">
        <v>74</v>
      </c>
      <c r="L323" t="s">
        <v>74</v>
      </c>
      <c r="M323" t="s">
        <v>77</v>
      </c>
      <c r="N323" t="s">
        <v>78</v>
      </c>
      <c r="O323" t="s">
        <v>74</v>
      </c>
      <c r="P323" t="s">
        <v>74</v>
      </c>
      <c r="Q323" t="s">
        <v>74</v>
      </c>
      <c r="R323" t="s">
        <v>74</v>
      </c>
      <c r="S323" t="s">
        <v>74</v>
      </c>
      <c r="T323" t="s">
        <v>74</v>
      </c>
      <c r="U323" t="s">
        <v>4135</v>
      </c>
      <c r="V323" t="s">
        <v>4136</v>
      </c>
      <c r="W323" t="s">
        <v>74</v>
      </c>
      <c r="X323" t="s">
        <v>74</v>
      </c>
      <c r="Y323" t="s">
        <v>4137</v>
      </c>
      <c r="Z323" t="s">
        <v>74</v>
      </c>
      <c r="AA323" t="s">
        <v>74</v>
      </c>
      <c r="AB323" t="s">
        <v>74</v>
      </c>
      <c r="AC323" t="s">
        <v>74</v>
      </c>
      <c r="AD323" t="s">
        <v>74</v>
      </c>
      <c r="AE323" t="s">
        <v>74</v>
      </c>
      <c r="AF323" t="s">
        <v>74</v>
      </c>
      <c r="AG323">
        <v>18</v>
      </c>
      <c r="AH323">
        <v>27</v>
      </c>
      <c r="AI323">
        <v>30</v>
      </c>
      <c r="AJ323">
        <v>0</v>
      </c>
      <c r="AK323">
        <v>4</v>
      </c>
      <c r="AL323" t="s">
        <v>185</v>
      </c>
      <c r="AM323" t="s">
        <v>186</v>
      </c>
      <c r="AN323" t="s">
        <v>187</v>
      </c>
      <c r="AO323" t="s">
        <v>1737</v>
      </c>
      <c r="AP323" t="s">
        <v>74</v>
      </c>
      <c r="AQ323" t="s">
        <v>74</v>
      </c>
      <c r="AR323" t="s">
        <v>1738</v>
      </c>
      <c r="AS323" t="s">
        <v>1739</v>
      </c>
      <c r="AT323" t="s">
        <v>3681</v>
      </c>
      <c r="AU323">
        <v>1996</v>
      </c>
      <c r="AV323">
        <v>16</v>
      </c>
      <c r="AW323">
        <v>5</v>
      </c>
      <c r="AX323" t="s">
        <v>74</v>
      </c>
      <c r="AY323" t="s">
        <v>74</v>
      </c>
      <c r="AZ323" t="s">
        <v>74</v>
      </c>
      <c r="BA323" t="s">
        <v>74</v>
      </c>
      <c r="BB323">
        <v>353</v>
      </c>
      <c r="BC323">
        <v>355</v>
      </c>
      <c r="BD323" t="s">
        <v>74</v>
      </c>
      <c r="BE323" t="s">
        <v>74</v>
      </c>
      <c r="BF323" t="s">
        <v>74</v>
      </c>
      <c r="BG323" t="s">
        <v>74</v>
      </c>
      <c r="BH323" t="s">
        <v>74</v>
      </c>
      <c r="BI323">
        <v>3</v>
      </c>
      <c r="BJ323" t="s">
        <v>1740</v>
      </c>
      <c r="BK323" t="s">
        <v>93</v>
      </c>
      <c r="BL323" t="s">
        <v>1741</v>
      </c>
      <c r="BM323" t="s">
        <v>4125</v>
      </c>
      <c r="BN323" t="s">
        <v>74</v>
      </c>
      <c r="BO323" t="s">
        <v>74</v>
      </c>
      <c r="BP323" t="s">
        <v>74</v>
      </c>
      <c r="BQ323" t="s">
        <v>74</v>
      </c>
      <c r="BR323" t="s">
        <v>96</v>
      </c>
      <c r="BS323" t="s">
        <v>4138</v>
      </c>
      <c r="BT323" t="str">
        <f>HYPERLINK("https%3A%2F%2Fwww.webofscience.com%2Fwos%2Fwoscc%2Ffull-record%2FWOS:A1996UM01000007","View Full Record in Web of Science")</f>
        <v>View Full Record in Web of Science</v>
      </c>
    </row>
    <row r="324" spans="1:72" x14ac:dyDescent="0.15">
      <c r="A324" t="s">
        <v>72</v>
      </c>
      <c r="B324" t="s">
        <v>4139</v>
      </c>
      <c r="C324" t="s">
        <v>74</v>
      </c>
      <c r="D324" t="s">
        <v>74</v>
      </c>
      <c r="E324" t="s">
        <v>74</v>
      </c>
      <c r="F324" t="s">
        <v>4139</v>
      </c>
      <c r="G324" t="s">
        <v>74</v>
      </c>
      <c r="H324" t="s">
        <v>74</v>
      </c>
      <c r="I324" t="s">
        <v>4140</v>
      </c>
      <c r="J324" t="s">
        <v>1733</v>
      </c>
      <c r="K324" t="s">
        <v>74</v>
      </c>
      <c r="L324" t="s">
        <v>74</v>
      </c>
      <c r="M324" t="s">
        <v>77</v>
      </c>
      <c r="N324" t="s">
        <v>78</v>
      </c>
      <c r="O324" t="s">
        <v>74</v>
      </c>
      <c r="P324" t="s">
        <v>74</v>
      </c>
      <c r="Q324" t="s">
        <v>74</v>
      </c>
      <c r="R324" t="s">
        <v>74</v>
      </c>
      <c r="S324" t="s">
        <v>74</v>
      </c>
      <c r="T324" t="s">
        <v>74</v>
      </c>
      <c r="U324" t="s">
        <v>4141</v>
      </c>
      <c r="V324" t="s">
        <v>4142</v>
      </c>
      <c r="W324" t="s">
        <v>74</v>
      </c>
      <c r="X324" t="s">
        <v>74</v>
      </c>
      <c r="Y324" t="s">
        <v>4143</v>
      </c>
      <c r="Z324" t="s">
        <v>74</v>
      </c>
      <c r="AA324" t="s">
        <v>74</v>
      </c>
      <c r="AB324" t="s">
        <v>74</v>
      </c>
      <c r="AC324" t="s">
        <v>74</v>
      </c>
      <c r="AD324" t="s">
        <v>74</v>
      </c>
      <c r="AE324" t="s">
        <v>74</v>
      </c>
      <c r="AF324" t="s">
        <v>74</v>
      </c>
      <c r="AG324">
        <v>44</v>
      </c>
      <c r="AH324">
        <v>28</v>
      </c>
      <c r="AI324">
        <v>30</v>
      </c>
      <c r="AJ324">
        <v>0</v>
      </c>
      <c r="AK324">
        <v>4</v>
      </c>
      <c r="AL324" t="s">
        <v>185</v>
      </c>
      <c r="AM324" t="s">
        <v>186</v>
      </c>
      <c r="AN324" t="s">
        <v>187</v>
      </c>
      <c r="AO324" t="s">
        <v>1737</v>
      </c>
      <c r="AP324" t="s">
        <v>74</v>
      </c>
      <c r="AQ324" t="s">
        <v>74</v>
      </c>
      <c r="AR324" t="s">
        <v>1738</v>
      </c>
      <c r="AS324" t="s">
        <v>1739</v>
      </c>
      <c r="AT324" t="s">
        <v>3681</v>
      </c>
      <c r="AU324">
        <v>1996</v>
      </c>
      <c r="AV324">
        <v>16</v>
      </c>
      <c r="AW324">
        <v>5</v>
      </c>
      <c r="AX324" t="s">
        <v>74</v>
      </c>
      <c r="AY324" t="s">
        <v>74</v>
      </c>
      <c r="AZ324" t="s">
        <v>74</v>
      </c>
      <c r="BA324" t="s">
        <v>74</v>
      </c>
      <c r="BB324">
        <v>357</v>
      </c>
      <c r="BC324">
        <v>361</v>
      </c>
      <c r="BD324" t="s">
        <v>74</v>
      </c>
      <c r="BE324" t="s">
        <v>74</v>
      </c>
      <c r="BF324" t="s">
        <v>74</v>
      </c>
      <c r="BG324" t="s">
        <v>74</v>
      </c>
      <c r="BH324" t="s">
        <v>74</v>
      </c>
      <c r="BI324">
        <v>5</v>
      </c>
      <c r="BJ324" t="s">
        <v>1740</v>
      </c>
      <c r="BK324" t="s">
        <v>93</v>
      </c>
      <c r="BL324" t="s">
        <v>1741</v>
      </c>
      <c r="BM324" t="s">
        <v>4125</v>
      </c>
      <c r="BN324" t="s">
        <v>74</v>
      </c>
      <c r="BO324" t="s">
        <v>74</v>
      </c>
      <c r="BP324" t="s">
        <v>74</v>
      </c>
      <c r="BQ324" t="s">
        <v>74</v>
      </c>
      <c r="BR324" t="s">
        <v>96</v>
      </c>
      <c r="BS324" t="s">
        <v>4144</v>
      </c>
      <c r="BT324" t="str">
        <f>HYPERLINK("https%3A%2F%2Fwww.webofscience.com%2Fwos%2Fwoscc%2Ffull-record%2FWOS:A1996UM01000008","View Full Record in Web of Science")</f>
        <v>View Full Record in Web of Science</v>
      </c>
    </row>
    <row r="325" spans="1:72" x14ac:dyDescent="0.15">
      <c r="A325" t="s">
        <v>72</v>
      </c>
      <c r="B325" t="s">
        <v>4145</v>
      </c>
      <c r="C325" t="s">
        <v>74</v>
      </c>
      <c r="D325" t="s">
        <v>74</v>
      </c>
      <c r="E325" t="s">
        <v>74</v>
      </c>
      <c r="F325" t="s">
        <v>4145</v>
      </c>
      <c r="G325" t="s">
        <v>74</v>
      </c>
      <c r="H325" t="s">
        <v>74</v>
      </c>
      <c r="I325" t="s">
        <v>4146</v>
      </c>
      <c r="J325" t="s">
        <v>1733</v>
      </c>
      <c r="K325" t="s">
        <v>74</v>
      </c>
      <c r="L325" t="s">
        <v>74</v>
      </c>
      <c r="M325" t="s">
        <v>77</v>
      </c>
      <c r="N325" t="s">
        <v>78</v>
      </c>
      <c r="O325" t="s">
        <v>74</v>
      </c>
      <c r="P325" t="s">
        <v>74</v>
      </c>
      <c r="Q325" t="s">
        <v>74</v>
      </c>
      <c r="R325" t="s">
        <v>74</v>
      </c>
      <c r="S325" t="s">
        <v>74</v>
      </c>
      <c r="T325" t="s">
        <v>74</v>
      </c>
      <c r="U325" t="s">
        <v>4147</v>
      </c>
      <c r="V325" t="s">
        <v>4148</v>
      </c>
      <c r="W325" t="s">
        <v>74</v>
      </c>
      <c r="X325" t="s">
        <v>74</v>
      </c>
      <c r="Y325" t="s">
        <v>4149</v>
      </c>
      <c r="Z325" t="s">
        <v>74</v>
      </c>
      <c r="AA325" t="s">
        <v>4150</v>
      </c>
      <c r="AB325" t="s">
        <v>4151</v>
      </c>
      <c r="AC325" t="s">
        <v>74</v>
      </c>
      <c r="AD325" t="s">
        <v>74</v>
      </c>
      <c r="AE325" t="s">
        <v>74</v>
      </c>
      <c r="AF325" t="s">
        <v>74</v>
      </c>
      <c r="AG325">
        <v>47</v>
      </c>
      <c r="AH325">
        <v>6</v>
      </c>
      <c r="AI325">
        <v>6</v>
      </c>
      <c r="AJ325">
        <v>0</v>
      </c>
      <c r="AK325">
        <v>2</v>
      </c>
      <c r="AL325" t="s">
        <v>116</v>
      </c>
      <c r="AM325" t="s">
        <v>186</v>
      </c>
      <c r="AN325" t="s">
        <v>292</v>
      </c>
      <c r="AO325" t="s">
        <v>1737</v>
      </c>
      <c r="AP325" t="s">
        <v>74</v>
      </c>
      <c r="AQ325" t="s">
        <v>74</v>
      </c>
      <c r="AR325" t="s">
        <v>1738</v>
      </c>
      <c r="AS325" t="s">
        <v>1739</v>
      </c>
      <c r="AT325" t="s">
        <v>3681</v>
      </c>
      <c r="AU325">
        <v>1996</v>
      </c>
      <c r="AV325">
        <v>16</v>
      </c>
      <c r="AW325">
        <v>5</v>
      </c>
      <c r="AX325" t="s">
        <v>74</v>
      </c>
      <c r="AY325" t="s">
        <v>74</v>
      </c>
      <c r="AZ325" t="s">
        <v>74</v>
      </c>
      <c r="BA325" t="s">
        <v>74</v>
      </c>
      <c r="BB325">
        <v>363</v>
      </c>
      <c r="BC325">
        <v>370</v>
      </c>
      <c r="BD325" t="s">
        <v>74</v>
      </c>
      <c r="BE325" t="s">
        <v>74</v>
      </c>
      <c r="BF325" t="s">
        <v>74</v>
      </c>
      <c r="BG325" t="s">
        <v>74</v>
      </c>
      <c r="BH325" t="s">
        <v>74</v>
      </c>
      <c r="BI325">
        <v>8</v>
      </c>
      <c r="BJ325" t="s">
        <v>1740</v>
      </c>
      <c r="BK325" t="s">
        <v>93</v>
      </c>
      <c r="BL325" t="s">
        <v>1741</v>
      </c>
      <c r="BM325" t="s">
        <v>4125</v>
      </c>
      <c r="BN325" t="s">
        <v>74</v>
      </c>
      <c r="BO325" t="s">
        <v>74</v>
      </c>
      <c r="BP325" t="s">
        <v>74</v>
      </c>
      <c r="BQ325" t="s">
        <v>74</v>
      </c>
      <c r="BR325" t="s">
        <v>96</v>
      </c>
      <c r="BS325" t="s">
        <v>4152</v>
      </c>
      <c r="BT325" t="str">
        <f>HYPERLINK("https%3A%2F%2Fwww.webofscience.com%2Fwos%2Fwoscc%2Ffull-record%2FWOS:A1996UM01000009","View Full Record in Web of Science")</f>
        <v>View Full Record in Web of Science</v>
      </c>
    </row>
    <row r="326" spans="1:72" x14ac:dyDescent="0.15">
      <c r="A326" t="s">
        <v>72</v>
      </c>
      <c r="B326" t="s">
        <v>4153</v>
      </c>
      <c r="C326" t="s">
        <v>74</v>
      </c>
      <c r="D326" t="s">
        <v>74</v>
      </c>
      <c r="E326" t="s">
        <v>74</v>
      </c>
      <c r="F326" t="s">
        <v>4153</v>
      </c>
      <c r="G326" t="s">
        <v>74</v>
      </c>
      <c r="H326" t="s">
        <v>74</v>
      </c>
      <c r="I326" t="s">
        <v>4154</v>
      </c>
      <c r="J326" t="s">
        <v>4155</v>
      </c>
      <c r="K326" t="s">
        <v>74</v>
      </c>
      <c r="L326" t="s">
        <v>74</v>
      </c>
      <c r="M326" t="s">
        <v>77</v>
      </c>
      <c r="N326" t="s">
        <v>472</v>
      </c>
      <c r="O326" t="s">
        <v>4156</v>
      </c>
      <c r="P326" t="s">
        <v>3740</v>
      </c>
      <c r="Q326" t="s">
        <v>4157</v>
      </c>
      <c r="R326" t="s">
        <v>74</v>
      </c>
      <c r="S326" t="s">
        <v>74</v>
      </c>
      <c r="T326" t="s">
        <v>4158</v>
      </c>
      <c r="U326" t="s">
        <v>4159</v>
      </c>
      <c r="V326" t="s">
        <v>4160</v>
      </c>
      <c r="W326" t="s">
        <v>74</v>
      </c>
      <c r="X326" t="s">
        <v>74</v>
      </c>
      <c r="Y326" t="s">
        <v>4161</v>
      </c>
      <c r="Z326" t="s">
        <v>74</v>
      </c>
      <c r="AA326" t="s">
        <v>74</v>
      </c>
      <c r="AB326" t="s">
        <v>74</v>
      </c>
      <c r="AC326" t="s">
        <v>74</v>
      </c>
      <c r="AD326" t="s">
        <v>74</v>
      </c>
      <c r="AE326" t="s">
        <v>74</v>
      </c>
      <c r="AF326" t="s">
        <v>74</v>
      </c>
      <c r="AG326">
        <v>123</v>
      </c>
      <c r="AH326">
        <v>6</v>
      </c>
      <c r="AI326">
        <v>6</v>
      </c>
      <c r="AJ326">
        <v>0</v>
      </c>
      <c r="AK326">
        <v>12</v>
      </c>
      <c r="AL326" t="s">
        <v>4162</v>
      </c>
      <c r="AM326" t="s">
        <v>4163</v>
      </c>
      <c r="AN326" t="s">
        <v>4164</v>
      </c>
      <c r="AO326" t="s">
        <v>4165</v>
      </c>
      <c r="AP326" t="s">
        <v>74</v>
      </c>
      <c r="AQ326" t="s">
        <v>74</v>
      </c>
      <c r="AR326" t="s">
        <v>4166</v>
      </c>
      <c r="AS326" t="s">
        <v>4167</v>
      </c>
      <c r="AT326" t="s">
        <v>3681</v>
      </c>
      <c r="AU326">
        <v>1996</v>
      </c>
      <c r="AV326">
        <v>146</v>
      </c>
      <c r="AW326" t="s">
        <v>3143</v>
      </c>
      <c r="AX326" t="s">
        <v>74</v>
      </c>
      <c r="AY326" t="s">
        <v>74</v>
      </c>
      <c r="AZ326" t="s">
        <v>74</v>
      </c>
      <c r="BA326" t="s">
        <v>74</v>
      </c>
      <c r="BB326">
        <v>621</v>
      </c>
      <c r="BC326">
        <v>648</v>
      </c>
      <c r="BD326" t="s">
        <v>74</v>
      </c>
      <c r="BE326" t="s">
        <v>4168</v>
      </c>
      <c r="BF326" t="str">
        <f>HYPERLINK("http://dx.doi.org/10.1007/BF00874736","http://dx.doi.org/10.1007/BF00874736")</f>
        <v>http://dx.doi.org/10.1007/BF00874736</v>
      </c>
      <c r="BG326" t="s">
        <v>74</v>
      </c>
      <c r="BH326" t="s">
        <v>74</v>
      </c>
      <c r="BI326">
        <v>28</v>
      </c>
      <c r="BJ326" t="s">
        <v>270</v>
      </c>
      <c r="BK326" t="s">
        <v>492</v>
      </c>
      <c r="BL326" t="s">
        <v>270</v>
      </c>
      <c r="BM326" t="s">
        <v>4169</v>
      </c>
      <c r="BN326" t="s">
        <v>74</v>
      </c>
      <c r="BO326" t="s">
        <v>74</v>
      </c>
      <c r="BP326" t="s">
        <v>74</v>
      </c>
      <c r="BQ326" t="s">
        <v>74</v>
      </c>
      <c r="BR326" t="s">
        <v>96</v>
      </c>
      <c r="BS326" t="s">
        <v>4170</v>
      </c>
      <c r="BT326" t="str">
        <f>HYPERLINK("https%3A%2F%2Fwww.webofscience.com%2Fwos%2Fwoscc%2Ffull-record%2FWOS:A1996UN77500011","View Full Record in Web of Science")</f>
        <v>View Full Record in Web of Science</v>
      </c>
    </row>
    <row r="327" spans="1:72" x14ac:dyDescent="0.15">
      <c r="A327" t="s">
        <v>72</v>
      </c>
      <c r="B327" t="s">
        <v>4171</v>
      </c>
      <c r="C327" t="s">
        <v>74</v>
      </c>
      <c r="D327" t="s">
        <v>74</v>
      </c>
      <c r="E327" t="s">
        <v>74</v>
      </c>
      <c r="F327" t="s">
        <v>4171</v>
      </c>
      <c r="G327" t="s">
        <v>74</v>
      </c>
      <c r="H327" t="s">
        <v>74</v>
      </c>
      <c r="I327" t="s">
        <v>4172</v>
      </c>
      <c r="J327" t="s">
        <v>4173</v>
      </c>
      <c r="K327" t="s">
        <v>74</v>
      </c>
      <c r="L327" t="s">
        <v>74</v>
      </c>
      <c r="M327" t="s">
        <v>77</v>
      </c>
      <c r="N327" t="s">
        <v>78</v>
      </c>
      <c r="O327" t="s">
        <v>74</v>
      </c>
      <c r="P327" t="s">
        <v>74</v>
      </c>
      <c r="Q327" t="s">
        <v>74</v>
      </c>
      <c r="R327" t="s">
        <v>74</v>
      </c>
      <c r="S327" t="s">
        <v>74</v>
      </c>
      <c r="T327" t="s">
        <v>74</v>
      </c>
      <c r="U327" t="s">
        <v>74</v>
      </c>
      <c r="V327" t="s">
        <v>4174</v>
      </c>
      <c r="W327" t="s">
        <v>4175</v>
      </c>
      <c r="X327" t="s">
        <v>4176</v>
      </c>
      <c r="Y327" t="s">
        <v>74</v>
      </c>
      <c r="Z327" t="s">
        <v>74</v>
      </c>
      <c r="AA327" t="s">
        <v>4177</v>
      </c>
      <c r="AB327" t="s">
        <v>74</v>
      </c>
      <c r="AC327" t="s">
        <v>74</v>
      </c>
      <c r="AD327" t="s">
        <v>74</v>
      </c>
      <c r="AE327" t="s">
        <v>74</v>
      </c>
      <c r="AF327" t="s">
        <v>74</v>
      </c>
      <c r="AG327">
        <v>11</v>
      </c>
      <c r="AH327">
        <v>7</v>
      </c>
      <c r="AI327">
        <v>7</v>
      </c>
      <c r="AJ327">
        <v>0</v>
      </c>
      <c r="AK327">
        <v>0</v>
      </c>
      <c r="AL327" t="s">
        <v>4178</v>
      </c>
      <c r="AM327" t="s">
        <v>186</v>
      </c>
      <c r="AN327" t="s">
        <v>4179</v>
      </c>
      <c r="AO327" t="s">
        <v>4180</v>
      </c>
      <c r="AP327" t="s">
        <v>74</v>
      </c>
      <c r="AQ327" t="s">
        <v>74</v>
      </c>
      <c r="AR327" t="s">
        <v>4181</v>
      </c>
      <c r="AS327" t="s">
        <v>4182</v>
      </c>
      <c r="AT327" t="s">
        <v>3681</v>
      </c>
      <c r="AU327">
        <v>1996</v>
      </c>
      <c r="AV327">
        <v>56</v>
      </c>
      <c r="AW327">
        <v>2</v>
      </c>
      <c r="AX327" t="s">
        <v>74</v>
      </c>
      <c r="AY327" t="s">
        <v>74</v>
      </c>
      <c r="AZ327" t="s">
        <v>74</v>
      </c>
      <c r="BA327" t="s">
        <v>74</v>
      </c>
      <c r="BB327">
        <v>97</v>
      </c>
      <c r="BC327">
        <v>103</v>
      </c>
      <c r="BD327" t="s">
        <v>74</v>
      </c>
      <c r="BE327" t="s">
        <v>4183</v>
      </c>
      <c r="BF327" t="str">
        <f>HYPERLINK("http://dx.doi.org/10.1016/0034-4257(95)00225-1","http://dx.doi.org/10.1016/0034-4257(95)00225-1")</f>
        <v>http://dx.doi.org/10.1016/0034-4257(95)00225-1</v>
      </c>
      <c r="BG327" t="s">
        <v>74</v>
      </c>
      <c r="BH327" t="s">
        <v>74</v>
      </c>
      <c r="BI327">
        <v>7</v>
      </c>
      <c r="BJ327" t="s">
        <v>4184</v>
      </c>
      <c r="BK327" t="s">
        <v>93</v>
      </c>
      <c r="BL327" t="s">
        <v>4185</v>
      </c>
      <c r="BM327" t="s">
        <v>4186</v>
      </c>
      <c r="BN327" t="s">
        <v>74</v>
      </c>
      <c r="BO327" t="s">
        <v>74</v>
      </c>
      <c r="BP327" t="s">
        <v>74</v>
      </c>
      <c r="BQ327" t="s">
        <v>74</v>
      </c>
      <c r="BR327" t="s">
        <v>96</v>
      </c>
      <c r="BS327" t="s">
        <v>4187</v>
      </c>
      <c r="BT327" t="str">
        <f>HYPERLINK("https%3A%2F%2Fwww.webofscience.com%2Fwos%2Fwoscc%2Ffull-record%2FWOS:A1996UR75100003","View Full Record in Web of Science")</f>
        <v>View Full Record in Web of Science</v>
      </c>
    </row>
    <row r="328" spans="1:72" x14ac:dyDescent="0.15">
      <c r="A328" t="s">
        <v>72</v>
      </c>
      <c r="B328" t="s">
        <v>4188</v>
      </c>
      <c r="C328" t="s">
        <v>74</v>
      </c>
      <c r="D328" t="s">
        <v>74</v>
      </c>
      <c r="E328" t="s">
        <v>74</v>
      </c>
      <c r="F328" t="s">
        <v>4188</v>
      </c>
      <c r="G328" t="s">
        <v>74</v>
      </c>
      <c r="H328" t="s">
        <v>74</v>
      </c>
      <c r="I328" t="s">
        <v>4189</v>
      </c>
      <c r="J328" t="s">
        <v>4190</v>
      </c>
      <c r="K328" t="s">
        <v>74</v>
      </c>
      <c r="L328" t="s">
        <v>74</v>
      </c>
      <c r="M328" t="s">
        <v>77</v>
      </c>
      <c r="N328" t="s">
        <v>472</v>
      </c>
      <c r="O328" t="s">
        <v>4191</v>
      </c>
      <c r="P328" t="s">
        <v>4192</v>
      </c>
      <c r="Q328" t="s">
        <v>4193</v>
      </c>
      <c r="R328" t="s">
        <v>74</v>
      </c>
      <c r="S328" t="s">
        <v>74</v>
      </c>
      <c r="T328" t="s">
        <v>4194</v>
      </c>
      <c r="U328" t="s">
        <v>4195</v>
      </c>
      <c r="V328" t="s">
        <v>4196</v>
      </c>
      <c r="W328" t="s">
        <v>74</v>
      </c>
      <c r="X328" t="s">
        <v>74</v>
      </c>
      <c r="Y328" t="s">
        <v>4197</v>
      </c>
      <c r="Z328" t="s">
        <v>74</v>
      </c>
      <c r="AA328" t="s">
        <v>74</v>
      </c>
      <c r="AB328" t="s">
        <v>74</v>
      </c>
      <c r="AC328" t="s">
        <v>74</v>
      </c>
      <c r="AD328" t="s">
        <v>74</v>
      </c>
      <c r="AE328" t="s">
        <v>74</v>
      </c>
      <c r="AF328" t="s">
        <v>74</v>
      </c>
      <c r="AG328">
        <v>19</v>
      </c>
      <c r="AH328">
        <v>13</v>
      </c>
      <c r="AI328">
        <v>13</v>
      </c>
      <c r="AJ328">
        <v>1</v>
      </c>
      <c r="AK328">
        <v>5</v>
      </c>
      <c r="AL328" t="s">
        <v>4198</v>
      </c>
      <c r="AM328" t="s">
        <v>4199</v>
      </c>
      <c r="AN328" t="s">
        <v>4200</v>
      </c>
      <c r="AO328" t="s">
        <v>4201</v>
      </c>
      <c r="AP328" t="s">
        <v>74</v>
      </c>
      <c r="AQ328" t="s">
        <v>74</v>
      </c>
      <c r="AR328" t="s">
        <v>4202</v>
      </c>
      <c r="AS328" t="s">
        <v>4203</v>
      </c>
      <c r="AT328" t="s">
        <v>3681</v>
      </c>
      <c r="AU328">
        <v>1996</v>
      </c>
      <c r="AV328">
        <v>60</v>
      </c>
      <c r="AW328" t="s">
        <v>74</v>
      </c>
      <c r="AX328" t="s">
        <v>74</v>
      </c>
      <c r="AY328">
        <v>1</v>
      </c>
      <c r="AZ328" t="s">
        <v>74</v>
      </c>
      <c r="BA328" t="s">
        <v>74</v>
      </c>
      <c r="BB328">
        <v>59</v>
      </c>
      <c r="BC328">
        <v>63</v>
      </c>
      <c r="BD328" t="s">
        <v>74</v>
      </c>
      <c r="BE328" t="s">
        <v>74</v>
      </c>
      <c r="BF328" t="s">
        <v>74</v>
      </c>
      <c r="BG328" t="s">
        <v>74</v>
      </c>
      <c r="BH328" t="s">
        <v>74</v>
      </c>
      <c r="BI328">
        <v>5</v>
      </c>
      <c r="BJ328" t="s">
        <v>740</v>
      </c>
      <c r="BK328" t="s">
        <v>492</v>
      </c>
      <c r="BL328" t="s">
        <v>740</v>
      </c>
      <c r="BM328" t="s">
        <v>4204</v>
      </c>
      <c r="BN328" t="s">
        <v>74</v>
      </c>
      <c r="BO328" t="s">
        <v>74</v>
      </c>
      <c r="BP328" t="s">
        <v>74</v>
      </c>
      <c r="BQ328" t="s">
        <v>74</v>
      </c>
      <c r="BR328" t="s">
        <v>96</v>
      </c>
      <c r="BS328" t="s">
        <v>4205</v>
      </c>
      <c r="BT328" t="str">
        <f>HYPERLINK("https%3A%2F%2Fwww.webofscience.com%2Fwos%2Fwoscc%2Ffull-record%2FWOS:A1996UZ47800007","View Full Record in Web of Science")</f>
        <v>View Full Record in Web of Science</v>
      </c>
    </row>
    <row r="329" spans="1:72" x14ac:dyDescent="0.15">
      <c r="A329" t="s">
        <v>72</v>
      </c>
      <c r="B329" t="s">
        <v>4206</v>
      </c>
      <c r="C329" t="s">
        <v>74</v>
      </c>
      <c r="D329" t="s">
        <v>74</v>
      </c>
      <c r="E329" t="s">
        <v>74</v>
      </c>
      <c r="F329" t="s">
        <v>4206</v>
      </c>
      <c r="G329" t="s">
        <v>74</v>
      </c>
      <c r="H329" t="s">
        <v>74</v>
      </c>
      <c r="I329" t="s">
        <v>4207</v>
      </c>
      <c r="J329" t="s">
        <v>4190</v>
      </c>
      <c r="K329" t="s">
        <v>74</v>
      </c>
      <c r="L329" t="s">
        <v>74</v>
      </c>
      <c r="M329" t="s">
        <v>77</v>
      </c>
      <c r="N329" t="s">
        <v>472</v>
      </c>
      <c r="O329" t="s">
        <v>4191</v>
      </c>
      <c r="P329" t="s">
        <v>4192</v>
      </c>
      <c r="Q329" t="s">
        <v>4193</v>
      </c>
      <c r="R329" t="s">
        <v>74</v>
      </c>
      <c r="S329" t="s">
        <v>74</v>
      </c>
      <c r="T329" t="s">
        <v>4208</v>
      </c>
      <c r="U329" t="s">
        <v>4209</v>
      </c>
      <c r="V329" t="s">
        <v>4210</v>
      </c>
      <c r="W329" t="s">
        <v>74</v>
      </c>
      <c r="X329" t="s">
        <v>74</v>
      </c>
      <c r="Y329" t="s">
        <v>4211</v>
      </c>
      <c r="Z329" t="s">
        <v>74</v>
      </c>
      <c r="AA329" t="s">
        <v>4212</v>
      </c>
      <c r="AB329" t="s">
        <v>74</v>
      </c>
      <c r="AC329" t="s">
        <v>74</v>
      </c>
      <c r="AD329" t="s">
        <v>74</v>
      </c>
      <c r="AE329" t="s">
        <v>74</v>
      </c>
      <c r="AF329" t="s">
        <v>74</v>
      </c>
      <c r="AG329">
        <v>50</v>
      </c>
      <c r="AH329">
        <v>98</v>
      </c>
      <c r="AI329">
        <v>104</v>
      </c>
      <c r="AJ329">
        <v>1</v>
      </c>
      <c r="AK329">
        <v>39</v>
      </c>
      <c r="AL329" t="s">
        <v>4198</v>
      </c>
      <c r="AM329" t="s">
        <v>4199</v>
      </c>
      <c r="AN329" t="s">
        <v>4200</v>
      </c>
      <c r="AO329" t="s">
        <v>4201</v>
      </c>
      <c r="AP329" t="s">
        <v>74</v>
      </c>
      <c r="AQ329" t="s">
        <v>74</v>
      </c>
      <c r="AR329" t="s">
        <v>4202</v>
      </c>
      <c r="AS329" t="s">
        <v>4203</v>
      </c>
      <c r="AT329" t="s">
        <v>3681</v>
      </c>
      <c r="AU329">
        <v>1996</v>
      </c>
      <c r="AV329">
        <v>60</v>
      </c>
      <c r="AW329" t="s">
        <v>74</v>
      </c>
      <c r="AX329" t="s">
        <v>74</v>
      </c>
      <c r="AY329">
        <v>1</v>
      </c>
      <c r="AZ329" t="s">
        <v>74</v>
      </c>
      <c r="BA329" t="s">
        <v>74</v>
      </c>
      <c r="BB329">
        <v>243</v>
      </c>
      <c r="BC329">
        <v>248</v>
      </c>
      <c r="BD329" t="s">
        <v>74</v>
      </c>
      <c r="BE329" t="s">
        <v>74</v>
      </c>
      <c r="BF329" t="s">
        <v>74</v>
      </c>
      <c r="BG329" t="s">
        <v>74</v>
      </c>
      <c r="BH329" t="s">
        <v>74</v>
      </c>
      <c r="BI329">
        <v>6</v>
      </c>
      <c r="BJ329" t="s">
        <v>740</v>
      </c>
      <c r="BK329" t="s">
        <v>492</v>
      </c>
      <c r="BL329" t="s">
        <v>740</v>
      </c>
      <c r="BM329" t="s">
        <v>4204</v>
      </c>
      <c r="BN329" t="s">
        <v>74</v>
      </c>
      <c r="BO329" t="s">
        <v>74</v>
      </c>
      <c r="BP329" t="s">
        <v>74</v>
      </c>
      <c r="BQ329" t="s">
        <v>74</v>
      </c>
      <c r="BR329" t="s">
        <v>96</v>
      </c>
      <c r="BS329" t="s">
        <v>4213</v>
      </c>
      <c r="BT329" t="str">
        <f>HYPERLINK("https%3A%2F%2Fwww.webofscience.com%2Fwos%2Fwoscc%2Ffull-record%2FWOS:A1996UZ47800031","View Full Record in Web of Science")</f>
        <v>View Full Record in Web of Science</v>
      </c>
    </row>
    <row r="330" spans="1:72" x14ac:dyDescent="0.15">
      <c r="A330" t="s">
        <v>72</v>
      </c>
      <c r="B330" t="s">
        <v>4214</v>
      </c>
      <c r="C330" t="s">
        <v>74</v>
      </c>
      <c r="D330" t="s">
        <v>74</v>
      </c>
      <c r="E330" t="s">
        <v>74</v>
      </c>
      <c r="F330" t="s">
        <v>4214</v>
      </c>
      <c r="G330" t="s">
        <v>74</v>
      </c>
      <c r="H330" t="s">
        <v>74</v>
      </c>
      <c r="I330" t="s">
        <v>4215</v>
      </c>
      <c r="J330" t="s">
        <v>4216</v>
      </c>
      <c r="K330" t="s">
        <v>74</v>
      </c>
      <c r="L330" t="s">
        <v>74</v>
      </c>
      <c r="M330" t="s">
        <v>77</v>
      </c>
      <c r="N330" t="s">
        <v>448</v>
      </c>
      <c r="O330" t="s">
        <v>74</v>
      </c>
      <c r="P330" t="s">
        <v>74</v>
      </c>
      <c r="Q330" t="s">
        <v>74</v>
      </c>
      <c r="R330" t="s">
        <v>74</v>
      </c>
      <c r="S330" t="s">
        <v>74</v>
      </c>
      <c r="T330" t="s">
        <v>74</v>
      </c>
      <c r="U330" t="s">
        <v>74</v>
      </c>
      <c r="V330" t="s">
        <v>74</v>
      </c>
      <c r="W330" t="s">
        <v>74</v>
      </c>
      <c r="X330" t="s">
        <v>74</v>
      </c>
      <c r="Y330" t="s">
        <v>4217</v>
      </c>
      <c r="Z330" t="s">
        <v>74</v>
      </c>
      <c r="AA330" t="s">
        <v>74</v>
      </c>
      <c r="AB330" t="s">
        <v>74</v>
      </c>
      <c r="AC330" t="s">
        <v>74</v>
      </c>
      <c r="AD330" t="s">
        <v>74</v>
      </c>
      <c r="AE330" t="s">
        <v>74</v>
      </c>
      <c r="AF330" t="s">
        <v>74</v>
      </c>
      <c r="AG330">
        <v>1</v>
      </c>
      <c r="AH330">
        <v>0</v>
      </c>
      <c r="AI330">
        <v>0</v>
      </c>
      <c r="AJ330">
        <v>0</v>
      </c>
      <c r="AK330">
        <v>6</v>
      </c>
      <c r="AL330" t="s">
        <v>4057</v>
      </c>
      <c r="AM330" t="s">
        <v>85</v>
      </c>
      <c r="AN330" t="s">
        <v>3889</v>
      </c>
      <c r="AO330" t="s">
        <v>4218</v>
      </c>
      <c r="AP330" t="s">
        <v>74</v>
      </c>
      <c r="AQ330" t="s">
        <v>74</v>
      </c>
      <c r="AR330" t="s">
        <v>4219</v>
      </c>
      <c r="AS330" t="s">
        <v>4220</v>
      </c>
      <c r="AT330" t="s">
        <v>3681</v>
      </c>
      <c r="AU330">
        <v>1996</v>
      </c>
      <c r="AV330">
        <v>17</v>
      </c>
      <c r="AW330">
        <v>3</v>
      </c>
      <c r="AX330" t="s">
        <v>74</v>
      </c>
      <c r="AY330" t="s">
        <v>74</v>
      </c>
      <c r="AZ330" t="s">
        <v>74</v>
      </c>
      <c r="BA330" t="s">
        <v>74</v>
      </c>
      <c r="BB330">
        <v>233</v>
      </c>
      <c r="BC330">
        <v>234</v>
      </c>
      <c r="BD330" t="s">
        <v>74</v>
      </c>
      <c r="BE330" t="s">
        <v>4221</v>
      </c>
      <c r="BF330" t="str">
        <f>HYPERLINK("http://dx.doi.org/10.1016/0261-5177(96)80204-4","http://dx.doi.org/10.1016/0261-5177(96)80204-4")</f>
        <v>http://dx.doi.org/10.1016/0261-5177(96)80204-4</v>
      </c>
      <c r="BG330" t="s">
        <v>74</v>
      </c>
      <c r="BH330" t="s">
        <v>74</v>
      </c>
      <c r="BI330">
        <v>2</v>
      </c>
      <c r="BJ330" t="s">
        <v>4222</v>
      </c>
      <c r="BK330" t="s">
        <v>2095</v>
      </c>
      <c r="BL330" t="s">
        <v>4223</v>
      </c>
      <c r="BM330" t="s">
        <v>4224</v>
      </c>
      <c r="BN330" t="s">
        <v>74</v>
      </c>
      <c r="BO330" t="s">
        <v>74</v>
      </c>
      <c r="BP330" t="s">
        <v>74</v>
      </c>
      <c r="BQ330" t="s">
        <v>74</v>
      </c>
      <c r="BR330" t="s">
        <v>96</v>
      </c>
      <c r="BS330" t="s">
        <v>4225</v>
      </c>
      <c r="BT330" t="str">
        <f>HYPERLINK("https%3A%2F%2Fwww.webofscience.com%2Fwos%2Fwoscc%2Ffull-record%2FWOS:A1996UP15700012","View Full Record in Web of Science")</f>
        <v>View Full Record in Web of Science</v>
      </c>
    </row>
    <row r="331" spans="1:72" x14ac:dyDescent="0.15">
      <c r="A331" t="s">
        <v>72</v>
      </c>
      <c r="B331" t="s">
        <v>4226</v>
      </c>
      <c r="C331" t="s">
        <v>74</v>
      </c>
      <c r="D331" t="s">
        <v>74</v>
      </c>
      <c r="E331" t="s">
        <v>74</v>
      </c>
      <c r="F331" t="s">
        <v>4226</v>
      </c>
      <c r="G331" t="s">
        <v>74</v>
      </c>
      <c r="H331" t="s">
        <v>74</v>
      </c>
      <c r="I331" t="s">
        <v>4227</v>
      </c>
      <c r="J331" t="s">
        <v>4228</v>
      </c>
      <c r="K331" t="s">
        <v>74</v>
      </c>
      <c r="L331" t="s">
        <v>74</v>
      </c>
      <c r="M331" t="s">
        <v>77</v>
      </c>
      <c r="N331" t="s">
        <v>371</v>
      </c>
      <c r="O331" t="s">
        <v>74</v>
      </c>
      <c r="P331" t="s">
        <v>74</v>
      </c>
      <c r="Q331" t="s">
        <v>74</v>
      </c>
      <c r="R331" t="s">
        <v>74</v>
      </c>
      <c r="S331" t="s">
        <v>74</v>
      </c>
      <c r="T331" t="s">
        <v>74</v>
      </c>
      <c r="U331" t="s">
        <v>4229</v>
      </c>
      <c r="V331" t="s">
        <v>4230</v>
      </c>
      <c r="W331" t="s">
        <v>4231</v>
      </c>
      <c r="X331" t="s">
        <v>4232</v>
      </c>
      <c r="Y331" t="s">
        <v>4233</v>
      </c>
      <c r="Z331" t="s">
        <v>74</v>
      </c>
      <c r="AA331" t="s">
        <v>4234</v>
      </c>
      <c r="AB331" t="s">
        <v>74</v>
      </c>
      <c r="AC331" t="s">
        <v>74</v>
      </c>
      <c r="AD331" t="s">
        <v>74</v>
      </c>
      <c r="AE331" t="s">
        <v>74</v>
      </c>
      <c r="AF331" t="s">
        <v>74</v>
      </c>
      <c r="AG331">
        <v>49</v>
      </c>
      <c r="AH331">
        <v>178</v>
      </c>
      <c r="AI331">
        <v>189</v>
      </c>
      <c r="AJ331">
        <v>2</v>
      </c>
      <c r="AK331">
        <v>37</v>
      </c>
      <c r="AL331" t="s">
        <v>3472</v>
      </c>
      <c r="AM331" t="s">
        <v>436</v>
      </c>
      <c r="AN331" t="s">
        <v>3473</v>
      </c>
      <c r="AO331" t="s">
        <v>4235</v>
      </c>
      <c r="AP331" t="s">
        <v>74</v>
      </c>
      <c r="AQ331" t="s">
        <v>74</v>
      </c>
      <c r="AR331" t="s">
        <v>4236</v>
      </c>
      <c r="AS331" t="s">
        <v>4237</v>
      </c>
      <c r="AT331" t="s">
        <v>3681</v>
      </c>
      <c r="AU331">
        <v>1996</v>
      </c>
      <c r="AV331">
        <v>11</v>
      </c>
      <c r="AW331">
        <v>5</v>
      </c>
      <c r="AX331" t="s">
        <v>74</v>
      </c>
      <c r="AY331" t="s">
        <v>74</v>
      </c>
      <c r="AZ331" t="s">
        <v>74</v>
      </c>
      <c r="BA331" t="s">
        <v>74</v>
      </c>
      <c r="BB331">
        <v>212</v>
      </c>
      <c r="BC331">
        <v>218</v>
      </c>
      <c r="BD331" t="s">
        <v>74</v>
      </c>
      <c r="BE331" t="s">
        <v>4238</v>
      </c>
      <c r="BF331" t="str">
        <f>HYPERLINK("http://dx.doi.org/10.1016/0169-5347(96)10029-X","http://dx.doi.org/10.1016/0169-5347(96)10029-X")</f>
        <v>http://dx.doi.org/10.1016/0169-5347(96)10029-X</v>
      </c>
      <c r="BG331" t="s">
        <v>74</v>
      </c>
      <c r="BH331" t="s">
        <v>74</v>
      </c>
      <c r="BI331">
        <v>7</v>
      </c>
      <c r="BJ331" t="s">
        <v>4239</v>
      </c>
      <c r="BK331" t="s">
        <v>93</v>
      </c>
      <c r="BL331" t="s">
        <v>4240</v>
      </c>
      <c r="BM331" t="s">
        <v>4241</v>
      </c>
      <c r="BN331">
        <v>21237811</v>
      </c>
      <c r="BO331" t="s">
        <v>74</v>
      </c>
      <c r="BP331" t="s">
        <v>74</v>
      </c>
      <c r="BQ331" t="s">
        <v>74</v>
      </c>
      <c r="BR331" t="s">
        <v>96</v>
      </c>
      <c r="BS331" t="s">
        <v>4242</v>
      </c>
      <c r="BT331" t="str">
        <f>HYPERLINK("https%3A%2F%2Fwww.webofscience.com%2Fwos%2Fwoscc%2Ffull-record%2FWOS:A1996UF70500009","View Full Record in Web of Science")</f>
        <v>View Full Record in Web of Science</v>
      </c>
    </row>
    <row r="332" spans="1:72" x14ac:dyDescent="0.15">
      <c r="A332" t="s">
        <v>72</v>
      </c>
      <c r="B332" t="s">
        <v>4243</v>
      </c>
      <c r="C332" t="s">
        <v>74</v>
      </c>
      <c r="D332" t="s">
        <v>74</v>
      </c>
      <c r="E332" t="s">
        <v>74</v>
      </c>
      <c r="F332" t="s">
        <v>4243</v>
      </c>
      <c r="G332" t="s">
        <v>74</v>
      </c>
      <c r="H332" t="s">
        <v>74</v>
      </c>
      <c r="I332" t="s">
        <v>4244</v>
      </c>
      <c r="J332" t="s">
        <v>1011</v>
      </c>
      <c r="K332" t="s">
        <v>74</v>
      </c>
      <c r="L332" t="s">
        <v>74</v>
      </c>
      <c r="M332" t="s">
        <v>77</v>
      </c>
      <c r="N332" t="s">
        <v>78</v>
      </c>
      <c r="O332" t="s">
        <v>74</v>
      </c>
      <c r="P332" t="s">
        <v>74</v>
      </c>
      <c r="Q332" t="s">
        <v>74</v>
      </c>
      <c r="R332" t="s">
        <v>74</v>
      </c>
      <c r="S332" t="s">
        <v>74</v>
      </c>
      <c r="T332" t="s">
        <v>74</v>
      </c>
      <c r="U332" t="s">
        <v>4245</v>
      </c>
      <c r="V332" t="s">
        <v>4246</v>
      </c>
      <c r="W332" t="s">
        <v>4247</v>
      </c>
      <c r="X332" t="s">
        <v>4248</v>
      </c>
      <c r="Y332" t="s">
        <v>4249</v>
      </c>
      <c r="Z332" t="s">
        <v>74</v>
      </c>
      <c r="AA332" t="s">
        <v>4250</v>
      </c>
      <c r="AB332" t="s">
        <v>74</v>
      </c>
      <c r="AC332" t="s">
        <v>74</v>
      </c>
      <c r="AD332" t="s">
        <v>74</v>
      </c>
      <c r="AE332" t="s">
        <v>74</v>
      </c>
      <c r="AF332" t="s">
        <v>74</v>
      </c>
      <c r="AG332">
        <v>57</v>
      </c>
      <c r="AH332">
        <v>47</v>
      </c>
      <c r="AI332">
        <v>47</v>
      </c>
      <c r="AJ332">
        <v>0</v>
      </c>
      <c r="AK332">
        <v>1</v>
      </c>
      <c r="AL332" t="s">
        <v>946</v>
      </c>
      <c r="AM332" t="s">
        <v>312</v>
      </c>
      <c r="AN332" t="s">
        <v>1017</v>
      </c>
      <c r="AO332" t="s">
        <v>1018</v>
      </c>
      <c r="AP332" t="s">
        <v>74</v>
      </c>
      <c r="AQ332" t="s">
        <v>74</v>
      </c>
      <c r="AR332" t="s">
        <v>1019</v>
      </c>
      <c r="AS332" t="s">
        <v>1020</v>
      </c>
      <c r="AT332" t="s">
        <v>4251</v>
      </c>
      <c r="AU332">
        <v>1996</v>
      </c>
      <c r="AV332">
        <v>101</v>
      </c>
      <c r="AW332" t="s">
        <v>4252</v>
      </c>
      <c r="AX332" t="s">
        <v>74</v>
      </c>
      <c r="AY332" t="s">
        <v>74</v>
      </c>
      <c r="AZ332" t="s">
        <v>74</v>
      </c>
      <c r="BA332" t="s">
        <v>74</v>
      </c>
      <c r="BB332">
        <v>9621</v>
      </c>
      <c r="BC332">
        <v>9656</v>
      </c>
      <c r="BD332" t="s">
        <v>74</v>
      </c>
      <c r="BE332" t="s">
        <v>4253</v>
      </c>
      <c r="BF332" t="str">
        <f>HYPERLINK("http://dx.doi.org/10.1029/95JD03759","http://dx.doi.org/10.1029/95JD03759")</f>
        <v>http://dx.doi.org/10.1029/95JD03759</v>
      </c>
      <c r="BG332" t="s">
        <v>74</v>
      </c>
      <c r="BH332" t="s">
        <v>74</v>
      </c>
      <c r="BI332">
        <v>36</v>
      </c>
      <c r="BJ332" t="s">
        <v>159</v>
      </c>
      <c r="BK332" t="s">
        <v>93</v>
      </c>
      <c r="BL332" t="s">
        <v>159</v>
      </c>
      <c r="BM332" t="s">
        <v>4254</v>
      </c>
      <c r="BN332" t="s">
        <v>74</v>
      </c>
      <c r="BO332" t="s">
        <v>74</v>
      </c>
      <c r="BP332" t="s">
        <v>74</v>
      </c>
      <c r="BQ332" t="s">
        <v>74</v>
      </c>
      <c r="BR332" t="s">
        <v>96</v>
      </c>
      <c r="BS332" t="s">
        <v>4255</v>
      </c>
      <c r="BT332" t="str">
        <f>HYPERLINK("https%3A%2F%2Fwww.webofscience.com%2Fwos%2Fwoscc%2Ffull-record%2FWOS:A1996UJ40400006","View Full Record in Web of Science")</f>
        <v>View Full Record in Web of Science</v>
      </c>
    </row>
    <row r="333" spans="1:72" x14ac:dyDescent="0.15">
      <c r="A333" t="s">
        <v>72</v>
      </c>
      <c r="B333" t="s">
        <v>4256</v>
      </c>
      <c r="C333" t="s">
        <v>74</v>
      </c>
      <c r="D333" t="s">
        <v>74</v>
      </c>
      <c r="E333" t="s">
        <v>74</v>
      </c>
      <c r="F333" t="s">
        <v>4256</v>
      </c>
      <c r="G333" t="s">
        <v>74</v>
      </c>
      <c r="H333" t="s">
        <v>74</v>
      </c>
      <c r="I333" t="s">
        <v>4257</v>
      </c>
      <c r="J333" t="s">
        <v>1011</v>
      </c>
      <c r="K333" t="s">
        <v>74</v>
      </c>
      <c r="L333" t="s">
        <v>74</v>
      </c>
      <c r="M333" t="s">
        <v>77</v>
      </c>
      <c r="N333" t="s">
        <v>78</v>
      </c>
      <c r="O333" t="s">
        <v>74</v>
      </c>
      <c r="P333" t="s">
        <v>74</v>
      </c>
      <c r="Q333" t="s">
        <v>74</v>
      </c>
      <c r="R333" t="s">
        <v>74</v>
      </c>
      <c r="S333" t="s">
        <v>74</v>
      </c>
      <c r="T333" t="s">
        <v>74</v>
      </c>
      <c r="U333" t="s">
        <v>4258</v>
      </c>
      <c r="V333" t="s">
        <v>4259</v>
      </c>
      <c r="W333" t="s">
        <v>4260</v>
      </c>
      <c r="X333" t="s">
        <v>4261</v>
      </c>
      <c r="Y333" t="s">
        <v>4262</v>
      </c>
      <c r="Z333" t="s">
        <v>74</v>
      </c>
      <c r="AA333" t="s">
        <v>4250</v>
      </c>
      <c r="AB333" t="s">
        <v>74</v>
      </c>
      <c r="AC333" t="s">
        <v>74</v>
      </c>
      <c r="AD333" t="s">
        <v>74</v>
      </c>
      <c r="AE333" t="s">
        <v>74</v>
      </c>
      <c r="AF333" t="s">
        <v>74</v>
      </c>
      <c r="AG333">
        <v>35</v>
      </c>
      <c r="AH333">
        <v>76</v>
      </c>
      <c r="AI333">
        <v>80</v>
      </c>
      <c r="AJ333">
        <v>0</v>
      </c>
      <c r="AK333">
        <v>9</v>
      </c>
      <c r="AL333" t="s">
        <v>946</v>
      </c>
      <c r="AM333" t="s">
        <v>312</v>
      </c>
      <c r="AN333" t="s">
        <v>1017</v>
      </c>
      <c r="AO333" t="s">
        <v>1018</v>
      </c>
      <c r="AP333" t="s">
        <v>74</v>
      </c>
      <c r="AQ333" t="s">
        <v>74</v>
      </c>
      <c r="AR333" t="s">
        <v>1019</v>
      </c>
      <c r="AS333" t="s">
        <v>1020</v>
      </c>
      <c r="AT333" t="s">
        <v>4251</v>
      </c>
      <c r="AU333">
        <v>1996</v>
      </c>
      <c r="AV333">
        <v>101</v>
      </c>
      <c r="AW333" t="s">
        <v>4252</v>
      </c>
      <c r="AX333" t="s">
        <v>74</v>
      </c>
      <c r="AY333" t="s">
        <v>74</v>
      </c>
      <c r="AZ333" t="s">
        <v>74</v>
      </c>
      <c r="BA333" t="s">
        <v>74</v>
      </c>
      <c r="BB333">
        <v>9679</v>
      </c>
      <c r="BC333">
        <v>9710</v>
      </c>
      <c r="BD333" t="s">
        <v>74</v>
      </c>
      <c r="BE333" t="s">
        <v>4263</v>
      </c>
      <c r="BF333" t="str">
        <f>HYPERLINK("http://dx.doi.org/10.1029/95JD03442","http://dx.doi.org/10.1029/95JD03442")</f>
        <v>http://dx.doi.org/10.1029/95JD03442</v>
      </c>
      <c r="BG333" t="s">
        <v>74</v>
      </c>
      <c r="BH333" t="s">
        <v>74</v>
      </c>
      <c r="BI333">
        <v>32</v>
      </c>
      <c r="BJ333" t="s">
        <v>159</v>
      </c>
      <c r="BK333" t="s">
        <v>93</v>
      </c>
      <c r="BL333" t="s">
        <v>159</v>
      </c>
      <c r="BM333" t="s">
        <v>4254</v>
      </c>
      <c r="BN333" t="s">
        <v>74</v>
      </c>
      <c r="BO333" t="s">
        <v>74</v>
      </c>
      <c r="BP333" t="s">
        <v>74</v>
      </c>
      <c r="BQ333" t="s">
        <v>74</v>
      </c>
      <c r="BR333" t="s">
        <v>96</v>
      </c>
      <c r="BS333" t="s">
        <v>4264</v>
      </c>
      <c r="BT333" t="str">
        <f>HYPERLINK("https%3A%2F%2Fwww.webofscience.com%2Fwos%2Fwoscc%2Ffull-record%2FWOS:A1996UJ40400008","View Full Record in Web of Science")</f>
        <v>View Full Record in Web of Science</v>
      </c>
    </row>
    <row r="334" spans="1:72" x14ac:dyDescent="0.15">
      <c r="A334" t="s">
        <v>72</v>
      </c>
      <c r="B334" t="s">
        <v>4265</v>
      </c>
      <c r="C334" t="s">
        <v>74</v>
      </c>
      <c r="D334" t="s">
        <v>74</v>
      </c>
      <c r="E334" t="s">
        <v>74</v>
      </c>
      <c r="F334" t="s">
        <v>4265</v>
      </c>
      <c r="G334" t="s">
        <v>74</v>
      </c>
      <c r="H334" t="s">
        <v>74</v>
      </c>
      <c r="I334" t="s">
        <v>4266</v>
      </c>
      <c r="J334" t="s">
        <v>1011</v>
      </c>
      <c r="K334" t="s">
        <v>74</v>
      </c>
      <c r="L334" t="s">
        <v>74</v>
      </c>
      <c r="M334" t="s">
        <v>77</v>
      </c>
      <c r="N334" t="s">
        <v>78</v>
      </c>
      <c r="O334" t="s">
        <v>74</v>
      </c>
      <c r="P334" t="s">
        <v>74</v>
      </c>
      <c r="Q334" t="s">
        <v>74</v>
      </c>
      <c r="R334" t="s">
        <v>74</v>
      </c>
      <c r="S334" t="s">
        <v>74</v>
      </c>
      <c r="T334" t="s">
        <v>74</v>
      </c>
      <c r="U334" t="s">
        <v>4267</v>
      </c>
      <c r="V334" t="s">
        <v>4268</v>
      </c>
      <c r="W334" t="s">
        <v>4269</v>
      </c>
      <c r="X334" t="s">
        <v>4270</v>
      </c>
      <c r="Y334" t="s">
        <v>4271</v>
      </c>
      <c r="Z334" t="s">
        <v>74</v>
      </c>
      <c r="AA334" t="s">
        <v>74</v>
      </c>
      <c r="AB334" t="s">
        <v>74</v>
      </c>
      <c r="AC334" t="s">
        <v>74</v>
      </c>
      <c r="AD334" t="s">
        <v>74</v>
      </c>
      <c r="AE334" t="s">
        <v>74</v>
      </c>
      <c r="AF334" t="s">
        <v>74</v>
      </c>
      <c r="AG334">
        <v>53</v>
      </c>
      <c r="AH334">
        <v>23</v>
      </c>
      <c r="AI334">
        <v>23</v>
      </c>
      <c r="AJ334">
        <v>0</v>
      </c>
      <c r="AK334">
        <v>1</v>
      </c>
      <c r="AL334" t="s">
        <v>946</v>
      </c>
      <c r="AM334" t="s">
        <v>312</v>
      </c>
      <c r="AN334" t="s">
        <v>1017</v>
      </c>
      <c r="AO334" t="s">
        <v>1018</v>
      </c>
      <c r="AP334" t="s">
        <v>74</v>
      </c>
      <c r="AQ334" t="s">
        <v>74</v>
      </c>
      <c r="AR334" t="s">
        <v>1019</v>
      </c>
      <c r="AS334" t="s">
        <v>1020</v>
      </c>
      <c r="AT334" t="s">
        <v>4251</v>
      </c>
      <c r="AU334">
        <v>1996</v>
      </c>
      <c r="AV334">
        <v>101</v>
      </c>
      <c r="AW334" t="s">
        <v>4252</v>
      </c>
      <c r="AX334" t="s">
        <v>74</v>
      </c>
      <c r="AY334" t="s">
        <v>74</v>
      </c>
      <c r="AZ334" t="s">
        <v>74</v>
      </c>
      <c r="BA334" t="s">
        <v>74</v>
      </c>
      <c r="BB334">
        <v>9711</v>
      </c>
      <c r="BC334">
        <v>9736</v>
      </c>
      <c r="BD334" t="s">
        <v>74</v>
      </c>
      <c r="BE334" t="s">
        <v>4272</v>
      </c>
      <c r="BF334" t="str">
        <f>HYPERLINK("http://dx.doi.org/10.1029/96JD00597-A","http://dx.doi.org/10.1029/96JD00597-A")</f>
        <v>http://dx.doi.org/10.1029/96JD00597-A</v>
      </c>
      <c r="BG334" t="s">
        <v>74</v>
      </c>
      <c r="BH334" t="s">
        <v>74</v>
      </c>
      <c r="BI334">
        <v>26</v>
      </c>
      <c r="BJ334" t="s">
        <v>159</v>
      </c>
      <c r="BK334" t="s">
        <v>93</v>
      </c>
      <c r="BL334" t="s">
        <v>159</v>
      </c>
      <c r="BM334" t="s">
        <v>4254</v>
      </c>
      <c r="BN334" t="s">
        <v>74</v>
      </c>
      <c r="BO334" t="s">
        <v>74</v>
      </c>
      <c r="BP334" t="s">
        <v>74</v>
      </c>
      <c r="BQ334" t="s">
        <v>74</v>
      </c>
      <c r="BR334" t="s">
        <v>96</v>
      </c>
      <c r="BS334" t="s">
        <v>4273</v>
      </c>
      <c r="BT334" t="str">
        <f>HYPERLINK("https%3A%2F%2Fwww.webofscience.com%2Fwos%2Fwoscc%2Ffull-record%2FWOS:A1996UJ40400009","View Full Record in Web of Science")</f>
        <v>View Full Record in Web of Science</v>
      </c>
    </row>
    <row r="335" spans="1:72" x14ac:dyDescent="0.15">
      <c r="A335" t="s">
        <v>72</v>
      </c>
      <c r="B335" t="s">
        <v>4274</v>
      </c>
      <c r="C335" t="s">
        <v>74</v>
      </c>
      <c r="D335" t="s">
        <v>74</v>
      </c>
      <c r="E335" t="s">
        <v>74</v>
      </c>
      <c r="F335" t="s">
        <v>4274</v>
      </c>
      <c r="G335" t="s">
        <v>74</v>
      </c>
      <c r="H335" t="s">
        <v>74</v>
      </c>
      <c r="I335" t="s">
        <v>4275</v>
      </c>
      <c r="J335" t="s">
        <v>1011</v>
      </c>
      <c r="K335" t="s">
        <v>74</v>
      </c>
      <c r="L335" t="s">
        <v>74</v>
      </c>
      <c r="M335" t="s">
        <v>77</v>
      </c>
      <c r="N335" t="s">
        <v>78</v>
      </c>
      <c r="O335" t="s">
        <v>74</v>
      </c>
      <c r="P335" t="s">
        <v>74</v>
      </c>
      <c r="Q335" t="s">
        <v>74</v>
      </c>
      <c r="R335" t="s">
        <v>74</v>
      </c>
      <c r="S335" t="s">
        <v>74</v>
      </c>
      <c r="T335" t="s">
        <v>74</v>
      </c>
      <c r="U335" t="s">
        <v>4276</v>
      </c>
      <c r="V335" t="s">
        <v>4277</v>
      </c>
      <c r="W335" t="s">
        <v>4278</v>
      </c>
      <c r="X335" t="s">
        <v>4279</v>
      </c>
      <c r="Y335" t="s">
        <v>4280</v>
      </c>
      <c r="Z335" t="s">
        <v>74</v>
      </c>
      <c r="AA335" t="s">
        <v>4281</v>
      </c>
      <c r="AB335" t="s">
        <v>4282</v>
      </c>
      <c r="AC335" t="s">
        <v>74</v>
      </c>
      <c r="AD335" t="s">
        <v>74</v>
      </c>
      <c r="AE335" t="s">
        <v>74</v>
      </c>
      <c r="AF335" t="s">
        <v>74</v>
      </c>
      <c r="AG335">
        <v>97</v>
      </c>
      <c r="AH335">
        <v>50</v>
      </c>
      <c r="AI335">
        <v>50</v>
      </c>
      <c r="AJ335">
        <v>0</v>
      </c>
      <c r="AK335">
        <v>3</v>
      </c>
      <c r="AL335" t="s">
        <v>946</v>
      </c>
      <c r="AM335" t="s">
        <v>312</v>
      </c>
      <c r="AN335" t="s">
        <v>1017</v>
      </c>
      <c r="AO335" t="s">
        <v>1018</v>
      </c>
      <c r="AP335" t="s">
        <v>74</v>
      </c>
      <c r="AQ335" t="s">
        <v>74</v>
      </c>
      <c r="AR335" t="s">
        <v>1019</v>
      </c>
      <c r="AS335" t="s">
        <v>1020</v>
      </c>
      <c r="AT335" t="s">
        <v>4251</v>
      </c>
      <c r="AU335">
        <v>1996</v>
      </c>
      <c r="AV335">
        <v>101</v>
      </c>
      <c r="AW335" t="s">
        <v>4252</v>
      </c>
      <c r="AX335" t="s">
        <v>74</v>
      </c>
      <c r="AY335" t="s">
        <v>74</v>
      </c>
      <c r="AZ335" t="s">
        <v>74</v>
      </c>
      <c r="BA335" t="s">
        <v>74</v>
      </c>
      <c r="BB335">
        <v>10091</v>
      </c>
      <c r="BC335">
        <v>10127</v>
      </c>
      <c r="BD335" t="s">
        <v>74</v>
      </c>
      <c r="BE335" t="s">
        <v>4283</v>
      </c>
      <c r="BF335" t="str">
        <f>HYPERLINK("http://dx.doi.org/10.1029/95JD03351","http://dx.doi.org/10.1029/95JD03351")</f>
        <v>http://dx.doi.org/10.1029/95JD03351</v>
      </c>
      <c r="BG335" t="s">
        <v>74</v>
      </c>
      <c r="BH335" t="s">
        <v>74</v>
      </c>
      <c r="BI335">
        <v>37</v>
      </c>
      <c r="BJ335" t="s">
        <v>159</v>
      </c>
      <c r="BK335" t="s">
        <v>93</v>
      </c>
      <c r="BL335" t="s">
        <v>159</v>
      </c>
      <c r="BM335" t="s">
        <v>4254</v>
      </c>
      <c r="BN335" t="s">
        <v>74</v>
      </c>
      <c r="BO335" t="s">
        <v>74</v>
      </c>
      <c r="BP335" t="s">
        <v>74</v>
      </c>
      <c r="BQ335" t="s">
        <v>74</v>
      </c>
      <c r="BR335" t="s">
        <v>96</v>
      </c>
      <c r="BS335" t="s">
        <v>4284</v>
      </c>
      <c r="BT335" t="str">
        <f>HYPERLINK("https%3A%2F%2Fwww.webofscience.com%2Fwos%2Fwoscc%2Ffull-record%2FWOS:A1996UJ40400026","View Full Record in Web of Science")</f>
        <v>View Full Record in Web of Science</v>
      </c>
    </row>
    <row r="336" spans="1:72" x14ac:dyDescent="0.15">
      <c r="A336" t="s">
        <v>72</v>
      </c>
      <c r="B336" t="s">
        <v>4285</v>
      </c>
      <c r="C336" t="s">
        <v>74</v>
      </c>
      <c r="D336" t="s">
        <v>74</v>
      </c>
      <c r="E336" t="s">
        <v>74</v>
      </c>
      <c r="F336" t="s">
        <v>4285</v>
      </c>
      <c r="G336" t="s">
        <v>74</v>
      </c>
      <c r="H336" t="s">
        <v>74</v>
      </c>
      <c r="I336" t="s">
        <v>4286</v>
      </c>
      <c r="J336" t="s">
        <v>1011</v>
      </c>
      <c r="K336" t="s">
        <v>74</v>
      </c>
      <c r="L336" t="s">
        <v>74</v>
      </c>
      <c r="M336" t="s">
        <v>77</v>
      </c>
      <c r="N336" t="s">
        <v>78</v>
      </c>
      <c r="O336" t="s">
        <v>74</v>
      </c>
      <c r="P336" t="s">
        <v>74</v>
      </c>
      <c r="Q336" t="s">
        <v>74</v>
      </c>
      <c r="R336" t="s">
        <v>74</v>
      </c>
      <c r="S336" t="s">
        <v>74</v>
      </c>
      <c r="T336" t="s">
        <v>74</v>
      </c>
      <c r="U336" t="s">
        <v>4287</v>
      </c>
      <c r="V336" t="s">
        <v>4288</v>
      </c>
      <c r="W336" t="s">
        <v>4289</v>
      </c>
      <c r="X336" t="s">
        <v>4290</v>
      </c>
      <c r="Y336" t="s">
        <v>4291</v>
      </c>
      <c r="Z336" t="s">
        <v>74</v>
      </c>
      <c r="AA336" t="s">
        <v>4292</v>
      </c>
      <c r="AB336" t="s">
        <v>74</v>
      </c>
      <c r="AC336" t="s">
        <v>74</v>
      </c>
      <c r="AD336" t="s">
        <v>74</v>
      </c>
      <c r="AE336" t="s">
        <v>74</v>
      </c>
      <c r="AF336" t="s">
        <v>74</v>
      </c>
      <c r="AG336">
        <v>25</v>
      </c>
      <c r="AH336">
        <v>77</v>
      </c>
      <c r="AI336">
        <v>78</v>
      </c>
      <c r="AJ336">
        <v>0</v>
      </c>
      <c r="AK336">
        <v>6</v>
      </c>
      <c r="AL336" t="s">
        <v>946</v>
      </c>
      <c r="AM336" t="s">
        <v>312</v>
      </c>
      <c r="AN336" t="s">
        <v>1017</v>
      </c>
      <c r="AO336" t="s">
        <v>1018</v>
      </c>
      <c r="AP336" t="s">
        <v>74</v>
      </c>
      <c r="AQ336" t="s">
        <v>74</v>
      </c>
      <c r="AR336" t="s">
        <v>1019</v>
      </c>
      <c r="AS336" t="s">
        <v>1020</v>
      </c>
      <c r="AT336" t="s">
        <v>4251</v>
      </c>
      <c r="AU336">
        <v>1996</v>
      </c>
      <c r="AV336">
        <v>101</v>
      </c>
      <c r="AW336" t="s">
        <v>4252</v>
      </c>
      <c r="AX336" t="s">
        <v>74</v>
      </c>
      <c r="AY336" t="s">
        <v>74</v>
      </c>
      <c r="AZ336" t="s">
        <v>74</v>
      </c>
      <c r="BA336" t="s">
        <v>74</v>
      </c>
      <c r="BB336">
        <v>10311</v>
      </c>
      <c r="BC336">
        <v>10334</v>
      </c>
      <c r="BD336" t="s">
        <v>74</v>
      </c>
      <c r="BE336" t="s">
        <v>4293</v>
      </c>
      <c r="BF336" t="str">
        <f>HYPERLINK("http://dx.doi.org/10.1029/95JD03350","http://dx.doi.org/10.1029/95JD03350")</f>
        <v>http://dx.doi.org/10.1029/95JD03350</v>
      </c>
      <c r="BG336" t="s">
        <v>74</v>
      </c>
      <c r="BH336" t="s">
        <v>74</v>
      </c>
      <c r="BI336">
        <v>24</v>
      </c>
      <c r="BJ336" t="s">
        <v>159</v>
      </c>
      <c r="BK336" t="s">
        <v>93</v>
      </c>
      <c r="BL336" t="s">
        <v>159</v>
      </c>
      <c r="BM336" t="s">
        <v>4254</v>
      </c>
      <c r="BN336" t="s">
        <v>74</v>
      </c>
      <c r="BO336" t="s">
        <v>74</v>
      </c>
      <c r="BP336" t="s">
        <v>74</v>
      </c>
      <c r="BQ336" t="s">
        <v>74</v>
      </c>
      <c r="BR336" t="s">
        <v>96</v>
      </c>
      <c r="BS336" t="s">
        <v>4294</v>
      </c>
      <c r="BT336" t="str">
        <f>HYPERLINK("https%3A%2F%2Fwww.webofscience.com%2Fwos%2Fwoscc%2Ffull-record%2FWOS:A1996UJ40400039","View Full Record in Web of Science")</f>
        <v>View Full Record in Web of Science</v>
      </c>
    </row>
    <row r="337" spans="1:72" x14ac:dyDescent="0.15">
      <c r="A337" t="s">
        <v>72</v>
      </c>
      <c r="B337" t="s">
        <v>4295</v>
      </c>
      <c r="C337" t="s">
        <v>74</v>
      </c>
      <c r="D337" t="s">
        <v>74</v>
      </c>
      <c r="E337" t="s">
        <v>74</v>
      </c>
      <c r="F337" t="s">
        <v>4295</v>
      </c>
      <c r="G337" t="s">
        <v>74</v>
      </c>
      <c r="H337" t="s">
        <v>74</v>
      </c>
      <c r="I337" t="s">
        <v>4296</v>
      </c>
      <c r="J337" t="s">
        <v>1011</v>
      </c>
      <c r="K337" t="s">
        <v>74</v>
      </c>
      <c r="L337" t="s">
        <v>74</v>
      </c>
      <c r="M337" t="s">
        <v>77</v>
      </c>
      <c r="N337" t="s">
        <v>78</v>
      </c>
      <c r="O337" t="s">
        <v>74</v>
      </c>
      <c r="P337" t="s">
        <v>74</v>
      </c>
      <c r="Q337" t="s">
        <v>74</v>
      </c>
      <c r="R337" t="s">
        <v>74</v>
      </c>
      <c r="S337" t="s">
        <v>74</v>
      </c>
      <c r="T337" t="s">
        <v>74</v>
      </c>
      <c r="U337" t="s">
        <v>4297</v>
      </c>
      <c r="V337" t="s">
        <v>4298</v>
      </c>
      <c r="W337" t="s">
        <v>4299</v>
      </c>
      <c r="X337" t="s">
        <v>4300</v>
      </c>
      <c r="Y337" t="s">
        <v>4301</v>
      </c>
      <c r="Z337" t="s">
        <v>74</v>
      </c>
      <c r="AA337" t="s">
        <v>4302</v>
      </c>
      <c r="AB337" t="s">
        <v>4303</v>
      </c>
      <c r="AC337" t="s">
        <v>74</v>
      </c>
      <c r="AD337" t="s">
        <v>74</v>
      </c>
      <c r="AE337" t="s">
        <v>74</v>
      </c>
      <c r="AF337" t="s">
        <v>74</v>
      </c>
      <c r="AG337">
        <v>99</v>
      </c>
      <c r="AH337">
        <v>134</v>
      </c>
      <c r="AI337">
        <v>139</v>
      </c>
      <c r="AJ337">
        <v>1</v>
      </c>
      <c r="AK337">
        <v>21</v>
      </c>
      <c r="AL337" t="s">
        <v>946</v>
      </c>
      <c r="AM337" t="s">
        <v>312</v>
      </c>
      <c r="AN337" t="s">
        <v>1017</v>
      </c>
      <c r="AO337" t="s">
        <v>1018</v>
      </c>
      <c r="AP337" t="s">
        <v>74</v>
      </c>
      <c r="AQ337" t="s">
        <v>74</v>
      </c>
      <c r="AR337" t="s">
        <v>1019</v>
      </c>
      <c r="AS337" t="s">
        <v>1020</v>
      </c>
      <c r="AT337" t="s">
        <v>4304</v>
      </c>
      <c r="AU337">
        <v>1996</v>
      </c>
      <c r="AV337">
        <v>101</v>
      </c>
      <c r="AW337" t="s">
        <v>4305</v>
      </c>
      <c r="AX337" t="s">
        <v>74</v>
      </c>
      <c r="AY337" t="s">
        <v>74</v>
      </c>
      <c r="AZ337" t="s">
        <v>74</v>
      </c>
      <c r="BA337" t="s">
        <v>74</v>
      </c>
      <c r="BB337">
        <v>9441</v>
      </c>
      <c r="BC337">
        <v>9470</v>
      </c>
      <c r="BD337" t="s">
        <v>74</v>
      </c>
      <c r="BE337" t="s">
        <v>4306</v>
      </c>
      <c r="BF337" t="str">
        <f>HYPERLINK("http://dx.doi.org/10.1029/95JD03835","http://dx.doi.org/10.1029/95JD03835")</f>
        <v>http://dx.doi.org/10.1029/95JD03835</v>
      </c>
      <c r="BG337" t="s">
        <v>74</v>
      </c>
      <c r="BH337" t="s">
        <v>74</v>
      </c>
      <c r="BI337">
        <v>30</v>
      </c>
      <c r="BJ337" t="s">
        <v>159</v>
      </c>
      <c r="BK337" t="s">
        <v>93</v>
      </c>
      <c r="BL337" t="s">
        <v>159</v>
      </c>
      <c r="BM337" t="s">
        <v>4307</v>
      </c>
      <c r="BN337" t="s">
        <v>74</v>
      </c>
      <c r="BO337" t="s">
        <v>74</v>
      </c>
      <c r="BP337" t="s">
        <v>74</v>
      </c>
      <c r="BQ337" t="s">
        <v>74</v>
      </c>
      <c r="BR337" t="s">
        <v>96</v>
      </c>
      <c r="BS337" t="s">
        <v>4308</v>
      </c>
      <c r="BT337" t="str">
        <f>HYPERLINK("https%3A%2F%2Fwww.webofscience.com%2Fwos%2Fwoscc%2Ffull-record%2FWOS:A1996UJ13000011","View Full Record in Web of Science")</f>
        <v>View Full Record in Web of Science</v>
      </c>
    </row>
    <row r="338" spans="1:72" x14ac:dyDescent="0.15">
      <c r="A338" t="s">
        <v>72</v>
      </c>
      <c r="B338" t="s">
        <v>4309</v>
      </c>
      <c r="C338" t="s">
        <v>74</v>
      </c>
      <c r="D338" t="s">
        <v>74</v>
      </c>
      <c r="E338" t="s">
        <v>74</v>
      </c>
      <c r="F338" t="s">
        <v>4309</v>
      </c>
      <c r="G338" t="s">
        <v>74</v>
      </c>
      <c r="H338" t="s">
        <v>74</v>
      </c>
      <c r="I338" t="s">
        <v>4310</v>
      </c>
      <c r="J338" t="s">
        <v>4311</v>
      </c>
      <c r="K338" t="s">
        <v>74</v>
      </c>
      <c r="L338" t="s">
        <v>74</v>
      </c>
      <c r="M338" t="s">
        <v>77</v>
      </c>
      <c r="N338" t="s">
        <v>434</v>
      </c>
      <c r="O338" t="s">
        <v>74</v>
      </c>
      <c r="P338" t="s">
        <v>74</v>
      </c>
      <c r="Q338" t="s">
        <v>74</v>
      </c>
      <c r="R338" t="s">
        <v>74</v>
      </c>
      <c r="S338" t="s">
        <v>74</v>
      </c>
      <c r="T338" t="s">
        <v>74</v>
      </c>
      <c r="U338" t="s">
        <v>74</v>
      </c>
      <c r="V338" t="s">
        <v>74</v>
      </c>
      <c r="W338" t="s">
        <v>74</v>
      </c>
      <c r="X338" t="s">
        <v>74</v>
      </c>
      <c r="Y338" t="s">
        <v>74</v>
      </c>
      <c r="Z338" t="s">
        <v>74</v>
      </c>
      <c r="AA338" t="s">
        <v>74</v>
      </c>
      <c r="AB338" t="s">
        <v>74</v>
      </c>
      <c r="AC338" t="s">
        <v>74</v>
      </c>
      <c r="AD338" t="s">
        <v>74</v>
      </c>
      <c r="AE338" t="s">
        <v>74</v>
      </c>
      <c r="AF338" t="s">
        <v>74</v>
      </c>
      <c r="AG338">
        <v>0</v>
      </c>
      <c r="AH338">
        <v>0</v>
      </c>
      <c r="AI338">
        <v>0</v>
      </c>
      <c r="AJ338">
        <v>0</v>
      </c>
      <c r="AK338">
        <v>1</v>
      </c>
      <c r="AL338" t="s">
        <v>4312</v>
      </c>
      <c r="AM338" t="s">
        <v>4313</v>
      </c>
      <c r="AN338" t="s">
        <v>4314</v>
      </c>
      <c r="AO338" t="s">
        <v>4315</v>
      </c>
      <c r="AP338" t="s">
        <v>74</v>
      </c>
      <c r="AQ338" t="s">
        <v>74</v>
      </c>
      <c r="AR338" t="s">
        <v>4316</v>
      </c>
      <c r="AS338" t="s">
        <v>4317</v>
      </c>
      <c r="AT338" t="s">
        <v>4304</v>
      </c>
      <c r="AU338">
        <v>1996</v>
      </c>
      <c r="AV338">
        <v>150</v>
      </c>
      <c r="AW338">
        <v>2027</v>
      </c>
      <c r="AX338" t="s">
        <v>74</v>
      </c>
      <c r="AY338" t="s">
        <v>74</v>
      </c>
      <c r="AZ338" t="s">
        <v>74</v>
      </c>
      <c r="BA338" t="s">
        <v>74</v>
      </c>
      <c r="BB338">
        <v>10</v>
      </c>
      <c r="BC338">
        <v>10</v>
      </c>
      <c r="BD338" t="s">
        <v>74</v>
      </c>
      <c r="BE338" t="s">
        <v>74</v>
      </c>
      <c r="BF338" t="s">
        <v>74</v>
      </c>
      <c r="BG338" t="s">
        <v>74</v>
      </c>
      <c r="BH338" t="s">
        <v>74</v>
      </c>
      <c r="BI338">
        <v>1</v>
      </c>
      <c r="BJ338" t="s">
        <v>237</v>
      </c>
      <c r="BK338" t="s">
        <v>93</v>
      </c>
      <c r="BL338" t="s">
        <v>238</v>
      </c>
      <c r="BM338" t="s">
        <v>4318</v>
      </c>
      <c r="BN338">
        <v>11656540</v>
      </c>
      <c r="BO338" t="s">
        <v>74</v>
      </c>
      <c r="BP338" t="s">
        <v>74</v>
      </c>
      <c r="BQ338" t="s">
        <v>74</v>
      </c>
      <c r="BR338" t="s">
        <v>96</v>
      </c>
      <c r="BS338" t="s">
        <v>4319</v>
      </c>
      <c r="BT338" t="str">
        <f>HYPERLINK("https%3A%2F%2Fwww.webofscience.com%2Fwos%2Fwoscc%2Ffull-record%2FWOS:A1996UH78200018","View Full Record in Web of Science")</f>
        <v>View Full Record in Web of Science</v>
      </c>
    </row>
    <row r="339" spans="1:72" x14ac:dyDescent="0.15">
      <c r="A339" t="s">
        <v>72</v>
      </c>
      <c r="B339" t="s">
        <v>4320</v>
      </c>
      <c r="C339" t="s">
        <v>74</v>
      </c>
      <c r="D339" t="s">
        <v>74</v>
      </c>
      <c r="E339" t="s">
        <v>74</v>
      </c>
      <c r="F339" t="s">
        <v>4320</v>
      </c>
      <c r="G339" t="s">
        <v>74</v>
      </c>
      <c r="H339" t="s">
        <v>74</v>
      </c>
      <c r="I339" t="s">
        <v>4321</v>
      </c>
      <c r="J339" t="s">
        <v>2615</v>
      </c>
      <c r="K339" t="s">
        <v>74</v>
      </c>
      <c r="L339" t="s">
        <v>74</v>
      </c>
      <c r="M339" t="s">
        <v>77</v>
      </c>
      <c r="N339" t="s">
        <v>78</v>
      </c>
      <c r="O339" t="s">
        <v>74</v>
      </c>
      <c r="P339" t="s">
        <v>74</v>
      </c>
      <c r="Q339" t="s">
        <v>74</v>
      </c>
      <c r="R339" t="s">
        <v>74</v>
      </c>
      <c r="S339" t="s">
        <v>74</v>
      </c>
      <c r="T339" t="s">
        <v>74</v>
      </c>
      <c r="U339" t="s">
        <v>4322</v>
      </c>
      <c r="V339" t="s">
        <v>4323</v>
      </c>
      <c r="W339" t="s">
        <v>4324</v>
      </c>
      <c r="X339" t="s">
        <v>4325</v>
      </c>
      <c r="Y339" t="s">
        <v>74</v>
      </c>
      <c r="Z339" t="s">
        <v>74</v>
      </c>
      <c r="AA339" t="s">
        <v>4326</v>
      </c>
      <c r="AB339" t="s">
        <v>4327</v>
      </c>
      <c r="AC339" t="s">
        <v>74</v>
      </c>
      <c r="AD339" t="s">
        <v>74</v>
      </c>
      <c r="AE339" t="s">
        <v>74</v>
      </c>
      <c r="AF339" t="s">
        <v>74</v>
      </c>
      <c r="AG339">
        <v>42</v>
      </c>
      <c r="AH339">
        <v>251</v>
      </c>
      <c r="AI339">
        <v>290</v>
      </c>
      <c r="AJ339">
        <v>1</v>
      </c>
      <c r="AK339">
        <v>43</v>
      </c>
      <c r="AL339" t="s">
        <v>2621</v>
      </c>
      <c r="AM339" t="s">
        <v>312</v>
      </c>
      <c r="AN339" t="s">
        <v>2622</v>
      </c>
      <c r="AO339" t="s">
        <v>2623</v>
      </c>
      <c r="AP339" t="s">
        <v>74</v>
      </c>
      <c r="AQ339" t="s">
        <v>74</v>
      </c>
      <c r="AR339" t="s">
        <v>2615</v>
      </c>
      <c r="AS339" t="s">
        <v>2624</v>
      </c>
      <c r="AT339" t="s">
        <v>4328</v>
      </c>
      <c r="AU339">
        <v>1996</v>
      </c>
      <c r="AV339">
        <v>272</v>
      </c>
      <c r="AW339">
        <v>5261</v>
      </c>
      <c r="AX339" t="s">
        <v>74</v>
      </c>
      <c r="AY339" t="s">
        <v>74</v>
      </c>
      <c r="AZ339" t="s">
        <v>74</v>
      </c>
      <c r="BA339" t="s">
        <v>74</v>
      </c>
      <c r="BB339">
        <v>526</v>
      </c>
      <c r="BC339">
        <v>529</v>
      </c>
      <c r="BD339" t="s">
        <v>74</v>
      </c>
      <c r="BE339" t="s">
        <v>4329</v>
      </c>
      <c r="BF339" t="str">
        <f>HYPERLINK("http://dx.doi.org/10.1126/science.272.5261.526","http://dx.doi.org/10.1126/science.272.5261.526")</f>
        <v>http://dx.doi.org/10.1126/science.272.5261.526</v>
      </c>
      <c r="BG339" t="s">
        <v>74</v>
      </c>
      <c r="BH339" t="s">
        <v>74</v>
      </c>
      <c r="BI339">
        <v>4</v>
      </c>
      <c r="BJ339" t="s">
        <v>237</v>
      </c>
      <c r="BK339" t="s">
        <v>93</v>
      </c>
      <c r="BL339" t="s">
        <v>238</v>
      </c>
      <c r="BM339" t="s">
        <v>4330</v>
      </c>
      <c r="BN339" t="s">
        <v>74</v>
      </c>
      <c r="BO339" t="s">
        <v>74</v>
      </c>
      <c r="BP339" t="s">
        <v>74</v>
      </c>
      <c r="BQ339" t="s">
        <v>74</v>
      </c>
      <c r="BR339" t="s">
        <v>96</v>
      </c>
      <c r="BS339" t="s">
        <v>4331</v>
      </c>
      <c r="BT339" t="str">
        <f>HYPERLINK("https%3A%2F%2Fwww.webofscience.com%2Fwos%2Fwoscc%2Ffull-record%2FWOS:A1996UG82600037","View Full Record in Web of Science")</f>
        <v>View Full Record in Web of Science</v>
      </c>
    </row>
    <row r="340" spans="1:72" x14ac:dyDescent="0.15">
      <c r="A340" t="s">
        <v>72</v>
      </c>
      <c r="B340" t="s">
        <v>4332</v>
      </c>
      <c r="C340" t="s">
        <v>74</v>
      </c>
      <c r="D340" t="s">
        <v>74</v>
      </c>
      <c r="E340" t="s">
        <v>74</v>
      </c>
      <c r="F340" t="s">
        <v>4332</v>
      </c>
      <c r="G340" t="s">
        <v>74</v>
      </c>
      <c r="H340" t="s">
        <v>74</v>
      </c>
      <c r="I340" t="s">
        <v>4333</v>
      </c>
      <c r="J340" t="s">
        <v>2643</v>
      </c>
      <c r="K340" t="s">
        <v>74</v>
      </c>
      <c r="L340" t="s">
        <v>74</v>
      </c>
      <c r="M340" t="s">
        <v>77</v>
      </c>
      <c r="N340" t="s">
        <v>78</v>
      </c>
      <c r="O340" t="s">
        <v>74</v>
      </c>
      <c r="P340" t="s">
        <v>74</v>
      </c>
      <c r="Q340" t="s">
        <v>74</v>
      </c>
      <c r="R340" t="s">
        <v>74</v>
      </c>
      <c r="S340" t="s">
        <v>74</v>
      </c>
      <c r="T340" t="s">
        <v>74</v>
      </c>
      <c r="U340" t="s">
        <v>4334</v>
      </c>
      <c r="V340" t="s">
        <v>4335</v>
      </c>
      <c r="W340" t="s">
        <v>74</v>
      </c>
      <c r="X340" t="s">
        <v>74</v>
      </c>
      <c r="Y340" t="s">
        <v>4336</v>
      </c>
      <c r="Z340" t="s">
        <v>74</v>
      </c>
      <c r="AA340" t="s">
        <v>74</v>
      </c>
      <c r="AB340" t="s">
        <v>74</v>
      </c>
      <c r="AC340" t="s">
        <v>74</v>
      </c>
      <c r="AD340" t="s">
        <v>74</v>
      </c>
      <c r="AE340" t="s">
        <v>74</v>
      </c>
      <c r="AF340" t="s">
        <v>74</v>
      </c>
      <c r="AG340">
        <v>22</v>
      </c>
      <c r="AH340">
        <v>565</v>
      </c>
      <c r="AI340">
        <v>619</v>
      </c>
      <c r="AJ340">
        <v>1</v>
      </c>
      <c r="AK340">
        <v>70</v>
      </c>
      <c r="AL340" t="s">
        <v>2645</v>
      </c>
      <c r="AM340" t="s">
        <v>436</v>
      </c>
      <c r="AN340" t="s">
        <v>2646</v>
      </c>
      <c r="AO340" t="s">
        <v>2647</v>
      </c>
      <c r="AP340" t="s">
        <v>74</v>
      </c>
      <c r="AQ340" t="s">
        <v>74</v>
      </c>
      <c r="AR340" t="s">
        <v>2643</v>
      </c>
      <c r="AS340" t="s">
        <v>2648</v>
      </c>
      <c r="AT340" t="s">
        <v>4337</v>
      </c>
      <c r="AU340">
        <v>1996</v>
      </c>
      <c r="AV340">
        <v>380</v>
      </c>
      <c r="AW340">
        <v>6576</v>
      </c>
      <c r="AX340" t="s">
        <v>74</v>
      </c>
      <c r="AY340" t="s">
        <v>74</v>
      </c>
      <c r="AZ340" t="s">
        <v>74</v>
      </c>
      <c r="BA340" t="s">
        <v>74</v>
      </c>
      <c r="BB340">
        <v>699</v>
      </c>
      <c r="BC340">
        <v>702</v>
      </c>
      <c r="BD340" t="s">
        <v>74</v>
      </c>
      <c r="BE340" t="s">
        <v>4338</v>
      </c>
      <c r="BF340" t="str">
        <f>HYPERLINK("http://dx.doi.org/10.1038/380699a0","http://dx.doi.org/10.1038/380699a0")</f>
        <v>http://dx.doi.org/10.1038/380699a0</v>
      </c>
      <c r="BG340" t="s">
        <v>74</v>
      </c>
      <c r="BH340" t="s">
        <v>74</v>
      </c>
      <c r="BI340">
        <v>4</v>
      </c>
      <c r="BJ340" t="s">
        <v>237</v>
      </c>
      <c r="BK340" t="s">
        <v>93</v>
      </c>
      <c r="BL340" t="s">
        <v>238</v>
      </c>
      <c r="BM340" t="s">
        <v>4339</v>
      </c>
      <c r="BN340" t="s">
        <v>74</v>
      </c>
      <c r="BO340" t="s">
        <v>74</v>
      </c>
      <c r="BP340" t="s">
        <v>74</v>
      </c>
      <c r="BQ340" t="s">
        <v>74</v>
      </c>
      <c r="BR340" t="s">
        <v>96</v>
      </c>
      <c r="BS340" t="s">
        <v>4340</v>
      </c>
      <c r="BT340" t="str">
        <f>HYPERLINK("https%3A%2F%2Fwww.webofscience.com%2Fwos%2Fwoscc%2Ffull-record%2FWOS:A1996UG82700046","View Full Record in Web of Science")</f>
        <v>View Full Record in Web of Science</v>
      </c>
    </row>
    <row r="341" spans="1:72" x14ac:dyDescent="0.15">
      <c r="A341" t="s">
        <v>72</v>
      </c>
      <c r="B341" t="s">
        <v>4341</v>
      </c>
      <c r="C341" t="s">
        <v>74</v>
      </c>
      <c r="D341" t="s">
        <v>74</v>
      </c>
      <c r="E341" t="s">
        <v>74</v>
      </c>
      <c r="F341" t="s">
        <v>4341</v>
      </c>
      <c r="G341" t="s">
        <v>74</v>
      </c>
      <c r="H341" t="s">
        <v>74</v>
      </c>
      <c r="I341" t="s">
        <v>4342</v>
      </c>
      <c r="J341" t="s">
        <v>1011</v>
      </c>
      <c r="K341" t="s">
        <v>74</v>
      </c>
      <c r="L341" t="s">
        <v>74</v>
      </c>
      <c r="M341" t="s">
        <v>77</v>
      </c>
      <c r="N341" t="s">
        <v>78</v>
      </c>
      <c r="O341" t="s">
        <v>74</v>
      </c>
      <c r="P341" t="s">
        <v>74</v>
      </c>
      <c r="Q341" t="s">
        <v>74</v>
      </c>
      <c r="R341" t="s">
        <v>74</v>
      </c>
      <c r="S341" t="s">
        <v>74</v>
      </c>
      <c r="T341" t="s">
        <v>74</v>
      </c>
      <c r="U341" t="s">
        <v>4343</v>
      </c>
      <c r="V341" t="s">
        <v>4344</v>
      </c>
      <c r="W341" t="s">
        <v>4345</v>
      </c>
      <c r="X341" t="s">
        <v>2634</v>
      </c>
      <c r="Y341" t="s">
        <v>4346</v>
      </c>
      <c r="Z341" t="s">
        <v>74</v>
      </c>
      <c r="AA341" t="s">
        <v>4347</v>
      </c>
      <c r="AB341" t="s">
        <v>4348</v>
      </c>
      <c r="AC341" t="s">
        <v>74</v>
      </c>
      <c r="AD341" t="s">
        <v>74</v>
      </c>
      <c r="AE341" t="s">
        <v>74</v>
      </c>
      <c r="AF341" t="s">
        <v>74</v>
      </c>
      <c r="AG341">
        <v>71</v>
      </c>
      <c r="AH341">
        <v>17</v>
      </c>
      <c r="AI341">
        <v>18</v>
      </c>
      <c r="AJ341">
        <v>1</v>
      </c>
      <c r="AK341">
        <v>3</v>
      </c>
      <c r="AL341" t="s">
        <v>946</v>
      </c>
      <c r="AM341" t="s">
        <v>312</v>
      </c>
      <c r="AN341" t="s">
        <v>1017</v>
      </c>
      <c r="AO341" t="s">
        <v>1018</v>
      </c>
      <c r="AP341" t="s">
        <v>74</v>
      </c>
      <c r="AQ341" t="s">
        <v>74</v>
      </c>
      <c r="AR341" t="s">
        <v>1019</v>
      </c>
      <c r="AS341" t="s">
        <v>1020</v>
      </c>
      <c r="AT341" t="s">
        <v>4349</v>
      </c>
      <c r="AU341">
        <v>1996</v>
      </c>
      <c r="AV341">
        <v>101</v>
      </c>
      <c r="AW341" t="s">
        <v>4350</v>
      </c>
      <c r="AX341" t="s">
        <v>74</v>
      </c>
      <c r="AY341" t="s">
        <v>74</v>
      </c>
      <c r="AZ341" t="s">
        <v>74</v>
      </c>
      <c r="BA341" t="s">
        <v>74</v>
      </c>
      <c r="BB341">
        <v>8985</v>
      </c>
      <c r="BC341">
        <v>8999</v>
      </c>
      <c r="BD341" t="s">
        <v>74</v>
      </c>
      <c r="BE341" t="s">
        <v>4351</v>
      </c>
      <c r="BF341" t="str">
        <f>HYPERLINK("http://dx.doi.org/10.1029/96JD00063","http://dx.doi.org/10.1029/96JD00063")</f>
        <v>http://dx.doi.org/10.1029/96JD00063</v>
      </c>
      <c r="BG341" t="s">
        <v>74</v>
      </c>
      <c r="BH341" t="s">
        <v>74</v>
      </c>
      <c r="BI341">
        <v>15</v>
      </c>
      <c r="BJ341" t="s">
        <v>159</v>
      </c>
      <c r="BK341" t="s">
        <v>93</v>
      </c>
      <c r="BL341" t="s">
        <v>159</v>
      </c>
      <c r="BM341" t="s">
        <v>4352</v>
      </c>
      <c r="BN341">
        <v>11539364</v>
      </c>
      <c r="BO341" t="s">
        <v>528</v>
      </c>
      <c r="BP341" t="s">
        <v>74</v>
      </c>
      <c r="BQ341" t="s">
        <v>74</v>
      </c>
      <c r="BR341" t="s">
        <v>96</v>
      </c>
      <c r="BS341" t="s">
        <v>4353</v>
      </c>
      <c r="BT341" t="str">
        <f>HYPERLINK("https%3A%2F%2Fwww.webofscience.com%2Fwos%2Fwoscc%2Ffull-record%2FWOS:A1996UG53300001","View Full Record in Web of Science")</f>
        <v>View Full Record in Web of Science</v>
      </c>
    </row>
    <row r="342" spans="1:72" x14ac:dyDescent="0.15">
      <c r="A342" t="s">
        <v>72</v>
      </c>
      <c r="B342" t="s">
        <v>4354</v>
      </c>
      <c r="C342" t="s">
        <v>74</v>
      </c>
      <c r="D342" t="s">
        <v>74</v>
      </c>
      <c r="E342" t="s">
        <v>74</v>
      </c>
      <c r="F342" t="s">
        <v>4354</v>
      </c>
      <c r="G342" t="s">
        <v>74</v>
      </c>
      <c r="H342" t="s">
        <v>74</v>
      </c>
      <c r="I342" t="s">
        <v>4355</v>
      </c>
      <c r="J342" t="s">
        <v>1011</v>
      </c>
      <c r="K342" t="s">
        <v>74</v>
      </c>
      <c r="L342" t="s">
        <v>74</v>
      </c>
      <c r="M342" t="s">
        <v>77</v>
      </c>
      <c r="N342" t="s">
        <v>78</v>
      </c>
      <c r="O342" t="s">
        <v>74</v>
      </c>
      <c r="P342" t="s">
        <v>74</v>
      </c>
      <c r="Q342" t="s">
        <v>74</v>
      </c>
      <c r="R342" t="s">
        <v>74</v>
      </c>
      <c r="S342" t="s">
        <v>74</v>
      </c>
      <c r="T342" t="s">
        <v>74</v>
      </c>
      <c r="U342" t="s">
        <v>4356</v>
      </c>
      <c r="V342" t="s">
        <v>4357</v>
      </c>
      <c r="W342" t="s">
        <v>74</v>
      </c>
      <c r="X342" t="s">
        <v>74</v>
      </c>
      <c r="Y342" t="s">
        <v>4358</v>
      </c>
      <c r="Z342" t="s">
        <v>74</v>
      </c>
      <c r="AA342" t="s">
        <v>74</v>
      </c>
      <c r="AB342" t="s">
        <v>74</v>
      </c>
      <c r="AC342" t="s">
        <v>74</v>
      </c>
      <c r="AD342" t="s">
        <v>74</v>
      </c>
      <c r="AE342" t="s">
        <v>74</v>
      </c>
      <c r="AF342" t="s">
        <v>74</v>
      </c>
      <c r="AG342">
        <v>48</v>
      </c>
      <c r="AH342">
        <v>56</v>
      </c>
      <c r="AI342">
        <v>56</v>
      </c>
      <c r="AJ342">
        <v>0</v>
      </c>
      <c r="AK342">
        <v>2</v>
      </c>
      <c r="AL342" t="s">
        <v>946</v>
      </c>
      <c r="AM342" t="s">
        <v>312</v>
      </c>
      <c r="AN342" t="s">
        <v>1017</v>
      </c>
      <c r="AO342" t="s">
        <v>1018</v>
      </c>
      <c r="AP342" t="s">
        <v>74</v>
      </c>
      <c r="AQ342" t="s">
        <v>74</v>
      </c>
      <c r="AR342" t="s">
        <v>1019</v>
      </c>
      <c r="AS342" t="s">
        <v>1020</v>
      </c>
      <c r="AT342" t="s">
        <v>4349</v>
      </c>
      <c r="AU342">
        <v>1996</v>
      </c>
      <c r="AV342">
        <v>101</v>
      </c>
      <c r="AW342" t="s">
        <v>4350</v>
      </c>
      <c r="AX342" t="s">
        <v>74</v>
      </c>
      <c r="AY342" t="s">
        <v>74</v>
      </c>
      <c r="AZ342" t="s">
        <v>74</v>
      </c>
      <c r="BA342" t="s">
        <v>74</v>
      </c>
      <c r="BB342">
        <v>9071</v>
      </c>
      <c r="BC342">
        <v>9078</v>
      </c>
      <c r="BD342" t="s">
        <v>74</v>
      </c>
      <c r="BE342" t="s">
        <v>4359</v>
      </c>
      <c r="BF342" t="str">
        <f>HYPERLINK("http://dx.doi.org/10.1029/96JD00062","http://dx.doi.org/10.1029/96JD00062")</f>
        <v>http://dx.doi.org/10.1029/96JD00062</v>
      </c>
      <c r="BG342" t="s">
        <v>74</v>
      </c>
      <c r="BH342" t="s">
        <v>74</v>
      </c>
      <c r="BI342">
        <v>8</v>
      </c>
      <c r="BJ342" t="s">
        <v>159</v>
      </c>
      <c r="BK342" t="s">
        <v>93</v>
      </c>
      <c r="BL342" t="s">
        <v>159</v>
      </c>
      <c r="BM342" t="s">
        <v>4352</v>
      </c>
      <c r="BN342" t="s">
        <v>74</v>
      </c>
      <c r="BO342" t="s">
        <v>74</v>
      </c>
      <c r="BP342" t="s">
        <v>74</v>
      </c>
      <c r="BQ342" t="s">
        <v>74</v>
      </c>
      <c r="BR342" t="s">
        <v>96</v>
      </c>
      <c r="BS342" t="s">
        <v>4360</v>
      </c>
      <c r="BT342" t="str">
        <f>HYPERLINK("https%3A%2F%2Fwww.webofscience.com%2Fwos%2Fwoscc%2Ffull-record%2FWOS:A1996UG53300009","View Full Record in Web of Science")</f>
        <v>View Full Record in Web of Science</v>
      </c>
    </row>
    <row r="343" spans="1:72" x14ac:dyDescent="0.15">
      <c r="A343" t="s">
        <v>72</v>
      </c>
      <c r="B343" t="s">
        <v>4361</v>
      </c>
      <c r="C343" t="s">
        <v>74</v>
      </c>
      <c r="D343" t="s">
        <v>74</v>
      </c>
      <c r="E343" t="s">
        <v>74</v>
      </c>
      <c r="F343" t="s">
        <v>4361</v>
      </c>
      <c r="G343" t="s">
        <v>74</v>
      </c>
      <c r="H343" t="s">
        <v>74</v>
      </c>
      <c r="I343" t="s">
        <v>4362</v>
      </c>
      <c r="J343" t="s">
        <v>4363</v>
      </c>
      <c r="K343" t="s">
        <v>74</v>
      </c>
      <c r="L343" t="s">
        <v>74</v>
      </c>
      <c r="M343" t="s">
        <v>77</v>
      </c>
      <c r="N343" t="s">
        <v>78</v>
      </c>
      <c r="O343" t="s">
        <v>74</v>
      </c>
      <c r="P343" t="s">
        <v>74</v>
      </c>
      <c r="Q343" t="s">
        <v>74</v>
      </c>
      <c r="R343" t="s">
        <v>74</v>
      </c>
      <c r="S343" t="s">
        <v>74</v>
      </c>
      <c r="T343" t="s">
        <v>74</v>
      </c>
      <c r="U343" t="s">
        <v>74</v>
      </c>
      <c r="V343" t="s">
        <v>4364</v>
      </c>
      <c r="W343" t="s">
        <v>74</v>
      </c>
      <c r="X343" t="s">
        <v>74</v>
      </c>
      <c r="Y343" t="s">
        <v>4365</v>
      </c>
      <c r="Z343" t="s">
        <v>74</v>
      </c>
      <c r="AA343" t="s">
        <v>74</v>
      </c>
      <c r="AB343" t="s">
        <v>74</v>
      </c>
      <c r="AC343" t="s">
        <v>74</v>
      </c>
      <c r="AD343" t="s">
        <v>74</v>
      </c>
      <c r="AE343" t="s">
        <v>74</v>
      </c>
      <c r="AF343" t="s">
        <v>74</v>
      </c>
      <c r="AG343">
        <v>41</v>
      </c>
      <c r="AH343">
        <v>17</v>
      </c>
      <c r="AI343">
        <v>21</v>
      </c>
      <c r="AJ343">
        <v>0</v>
      </c>
      <c r="AK343">
        <v>0</v>
      </c>
      <c r="AL343" t="s">
        <v>4366</v>
      </c>
      <c r="AM343" t="s">
        <v>312</v>
      </c>
      <c r="AN343" t="s">
        <v>4367</v>
      </c>
      <c r="AO343" t="s">
        <v>4368</v>
      </c>
      <c r="AP343" t="s">
        <v>74</v>
      </c>
      <c r="AQ343" t="s">
        <v>74</v>
      </c>
      <c r="AR343" t="s">
        <v>4369</v>
      </c>
      <c r="AS343" t="s">
        <v>4370</v>
      </c>
      <c r="AT343" t="s">
        <v>4371</v>
      </c>
      <c r="AU343">
        <v>1996</v>
      </c>
      <c r="AV343">
        <v>109</v>
      </c>
      <c r="AW343">
        <v>1</v>
      </c>
      <c r="AX343" t="s">
        <v>74</v>
      </c>
      <c r="AY343" t="s">
        <v>74</v>
      </c>
      <c r="AZ343" t="s">
        <v>74</v>
      </c>
      <c r="BA343" t="s">
        <v>74</v>
      </c>
      <c r="BB343">
        <v>150</v>
      </c>
      <c r="BC343">
        <v>203</v>
      </c>
      <c r="BD343" t="s">
        <v>74</v>
      </c>
      <c r="BE343" t="s">
        <v>74</v>
      </c>
      <c r="BF343" t="s">
        <v>74</v>
      </c>
      <c r="BG343" t="s">
        <v>74</v>
      </c>
      <c r="BH343" t="s">
        <v>74</v>
      </c>
      <c r="BI343">
        <v>54</v>
      </c>
      <c r="BJ343" t="s">
        <v>970</v>
      </c>
      <c r="BK343" t="s">
        <v>93</v>
      </c>
      <c r="BL343" t="s">
        <v>971</v>
      </c>
      <c r="BM343" t="s">
        <v>4372</v>
      </c>
      <c r="BN343" t="s">
        <v>74</v>
      </c>
      <c r="BO343" t="s">
        <v>74</v>
      </c>
      <c r="BP343" t="s">
        <v>74</v>
      </c>
      <c r="BQ343" t="s">
        <v>74</v>
      </c>
      <c r="BR343" t="s">
        <v>96</v>
      </c>
      <c r="BS343" t="s">
        <v>4373</v>
      </c>
      <c r="BT343" t="str">
        <f>HYPERLINK("https%3A%2F%2Fwww.webofscience.com%2Fwos%2Fwoscc%2Ffull-record%2FWOS:A1996UH91400017","View Full Record in Web of Science")</f>
        <v>View Full Record in Web of Science</v>
      </c>
    </row>
    <row r="344" spans="1:72" x14ac:dyDescent="0.15">
      <c r="A344" t="s">
        <v>72</v>
      </c>
      <c r="B344" t="s">
        <v>4374</v>
      </c>
      <c r="C344" t="s">
        <v>74</v>
      </c>
      <c r="D344" t="s">
        <v>74</v>
      </c>
      <c r="E344" t="s">
        <v>74</v>
      </c>
      <c r="F344" t="s">
        <v>4374</v>
      </c>
      <c r="G344" t="s">
        <v>74</v>
      </c>
      <c r="H344" t="s">
        <v>74</v>
      </c>
      <c r="I344" t="s">
        <v>4375</v>
      </c>
      <c r="J344" t="s">
        <v>4376</v>
      </c>
      <c r="K344" t="s">
        <v>74</v>
      </c>
      <c r="L344" t="s">
        <v>74</v>
      </c>
      <c r="M344" t="s">
        <v>77</v>
      </c>
      <c r="N344" t="s">
        <v>78</v>
      </c>
      <c r="O344" t="s">
        <v>74</v>
      </c>
      <c r="P344" t="s">
        <v>74</v>
      </c>
      <c r="Q344" t="s">
        <v>74</v>
      </c>
      <c r="R344" t="s">
        <v>74</v>
      </c>
      <c r="S344" t="s">
        <v>74</v>
      </c>
      <c r="T344" t="s">
        <v>74</v>
      </c>
      <c r="U344" t="s">
        <v>4377</v>
      </c>
      <c r="V344" t="s">
        <v>4378</v>
      </c>
      <c r="W344" t="s">
        <v>4379</v>
      </c>
      <c r="X344" t="s">
        <v>4380</v>
      </c>
      <c r="Y344" t="s">
        <v>4381</v>
      </c>
      <c r="Z344" t="s">
        <v>74</v>
      </c>
      <c r="AA344" t="s">
        <v>4382</v>
      </c>
      <c r="AB344" t="s">
        <v>4383</v>
      </c>
      <c r="AC344" t="s">
        <v>74</v>
      </c>
      <c r="AD344" t="s">
        <v>74</v>
      </c>
      <c r="AE344" t="s">
        <v>74</v>
      </c>
      <c r="AF344" t="s">
        <v>74</v>
      </c>
      <c r="AG344">
        <v>19</v>
      </c>
      <c r="AH344">
        <v>57</v>
      </c>
      <c r="AI344">
        <v>62</v>
      </c>
      <c r="AJ344">
        <v>0</v>
      </c>
      <c r="AK344">
        <v>16</v>
      </c>
      <c r="AL344" t="s">
        <v>1482</v>
      </c>
      <c r="AM344" t="s">
        <v>186</v>
      </c>
      <c r="AN344" t="s">
        <v>1483</v>
      </c>
      <c r="AO344" t="s">
        <v>4384</v>
      </c>
      <c r="AP344" t="s">
        <v>74</v>
      </c>
      <c r="AQ344" t="s">
        <v>74</v>
      </c>
      <c r="AR344" t="s">
        <v>4385</v>
      </c>
      <c r="AS344" t="s">
        <v>4386</v>
      </c>
      <c r="AT344" t="s">
        <v>4387</v>
      </c>
      <c r="AU344">
        <v>1996</v>
      </c>
      <c r="AV344">
        <v>274</v>
      </c>
      <c r="AW344">
        <v>6</v>
      </c>
      <c r="AX344" t="s">
        <v>74</v>
      </c>
      <c r="AY344" t="s">
        <v>74</v>
      </c>
      <c r="AZ344" t="s">
        <v>74</v>
      </c>
      <c r="BA344" t="s">
        <v>74</v>
      </c>
      <c r="BB344">
        <v>327</v>
      </c>
      <c r="BC344">
        <v>333</v>
      </c>
      <c r="BD344" t="s">
        <v>74</v>
      </c>
      <c r="BE344" t="s">
        <v>4388</v>
      </c>
      <c r="BF344" t="str">
        <f>HYPERLINK("http://dx.doi.org/10.1002/(SICI)1097-010X(19960415)274:6&lt;327::AID-JEZ1&gt;3.0.CO;2-Q","http://dx.doi.org/10.1002/(SICI)1097-010X(19960415)274:6&lt;327::AID-JEZ1&gt;3.0.CO;2-Q")</f>
        <v>http://dx.doi.org/10.1002/(SICI)1097-010X(19960415)274:6&lt;327::AID-JEZ1&gt;3.0.CO;2-Q</v>
      </c>
      <c r="BG344" t="s">
        <v>74</v>
      </c>
      <c r="BH344" t="s">
        <v>74</v>
      </c>
      <c r="BI344">
        <v>7</v>
      </c>
      <c r="BJ344" t="s">
        <v>176</v>
      </c>
      <c r="BK344" t="s">
        <v>93</v>
      </c>
      <c r="BL344" t="s">
        <v>176</v>
      </c>
      <c r="BM344" t="s">
        <v>4389</v>
      </c>
      <c r="BN344" t="s">
        <v>74</v>
      </c>
      <c r="BO344" t="s">
        <v>74</v>
      </c>
      <c r="BP344" t="s">
        <v>74</v>
      </c>
      <c r="BQ344" t="s">
        <v>74</v>
      </c>
      <c r="BR344" t="s">
        <v>96</v>
      </c>
      <c r="BS344" t="s">
        <v>4390</v>
      </c>
      <c r="BT344" t="str">
        <f>HYPERLINK("https%3A%2F%2Fwww.webofscience.com%2Fwos%2Fwoscc%2Ffull-record%2FWOS:A1996UH84600001","View Full Record in Web of Science")</f>
        <v>View Full Record in Web of Science</v>
      </c>
    </row>
    <row r="345" spans="1:72" x14ac:dyDescent="0.15">
      <c r="A345" t="s">
        <v>72</v>
      </c>
      <c r="B345" t="s">
        <v>4391</v>
      </c>
      <c r="C345" t="s">
        <v>74</v>
      </c>
      <c r="D345" t="s">
        <v>74</v>
      </c>
      <c r="E345" t="s">
        <v>74</v>
      </c>
      <c r="F345" t="s">
        <v>4391</v>
      </c>
      <c r="G345" t="s">
        <v>74</v>
      </c>
      <c r="H345" t="s">
        <v>74</v>
      </c>
      <c r="I345" t="s">
        <v>4392</v>
      </c>
      <c r="J345" t="s">
        <v>1205</v>
      </c>
      <c r="K345" t="s">
        <v>74</v>
      </c>
      <c r="L345" t="s">
        <v>74</v>
      </c>
      <c r="M345" t="s">
        <v>77</v>
      </c>
      <c r="N345" t="s">
        <v>78</v>
      </c>
      <c r="O345" t="s">
        <v>74</v>
      </c>
      <c r="P345" t="s">
        <v>74</v>
      </c>
      <c r="Q345" t="s">
        <v>74</v>
      </c>
      <c r="R345" t="s">
        <v>74</v>
      </c>
      <c r="S345" t="s">
        <v>74</v>
      </c>
      <c r="T345" t="s">
        <v>74</v>
      </c>
      <c r="U345" t="s">
        <v>4393</v>
      </c>
      <c r="V345" t="s">
        <v>4394</v>
      </c>
      <c r="W345" t="s">
        <v>4395</v>
      </c>
      <c r="X345" t="s">
        <v>218</v>
      </c>
      <c r="Y345" t="s">
        <v>4396</v>
      </c>
      <c r="Z345" t="s">
        <v>74</v>
      </c>
      <c r="AA345" t="s">
        <v>4397</v>
      </c>
      <c r="AB345" t="s">
        <v>4398</v>
      </c>
      <c r="AC345" t="s">
        <v>74</v>
      </c>
      <c r="AD345" t="s">
        <v>74</v>
      </c>
      <c r="AE345" t="s">
        <v>74</v>
      </c>
      <c r="AF345" t="s">
        <v>74</v>
      </c>
      <c r="AG345">
        <v>38</v>
      </c>
      <c r="AH345">
        <v>42</v>
      </c>
      <c r="AI345">
        <v>47</v>
      </c>
      <c r="AJ345">
        <v>0</v>
      </c>
      <c r="AK345">
        <v>7</v>
      </c>
      <c r="AL345" t="s">
        <v>946</v>
      </c>
      <c r="AM345" t="s">
        <v>312</v>
      </c>
      <c r="AN345" t="s">
        <v>1017</v>
      </c>
      <c r="AO345" t="s">
        <v>1212</v>
      </c>
      <c r="AP345" t="s">
        <v>1213</v>
      </c>
      <c r="AQ345" t="s">
        <v>74</v>
      </c>
      <c r="AR345" t="s">
        <v>1214</v>
      </c>
      <c r="AS345" t="s">
        <v>1215</v>
      </c>
      <c r="AT345" t="s">
        <v>4387</v>
      </c>
      <c r="AU345">
        <v>1996</v>
      </c>
      <c r="AV345">
        <v>101</v>
      </c>
      <c r="AW345" t="s">
        <v>4399</v>
      </c>
      <c r="AX345" t="s">
        <v>74</v>
      </c>
      <c r="AY345" t="s">
        <v>74</v>
      </c>
      <c r="AZ345" t="s">
        <v>74</v>
      </c>
      <c r="BA345" t="s">
        <v>74</v>
      </c>
      <c r="BB345">
        <v>8759</v>
      </c>
      <c r="BC345">
        <v>8773</v>
      </c>
      <c r="BD345" t="s">
        <v>74</v>
      </c>
      <c r="BE345" t="s">
        <v>4400</v>
      </c>
      <c r="BF345" t="str">
        <f>HYPERLINK("http://dx.doi.org/10.1029/96JC00203","http://dx.doi.org/10.1029/96JC00203")</f>
        <v>http://dx.doi.org/10.1029/96JC00203</v>
      </c>
      <c r="BG345" t="s">
        <v>74</v>
      </c>
      <c r="BH345" t="s">
        <v>74</v>
      </c>
      <c r="BI345">
        <v>15</v>
      </c>
      <c r="BJ345" t="s">
        <v>209</v>
      </c>
      <c r="BK345" t="s">
        <v>93</v>
      </c>
      <c r="BL345" t="s">
        <v>209</v>
      </c>
      <c r="BM345" t="s">
        <v>4401</v>
      </c>
      <c r="BN345" t="s">
        <v>74</v>
      </c>
      <c r="BO345" t="s">
        <v>74</v>
      </c>
      <c r="BP345" t="s">
        <v>74</v>
      </c>
      <c r="BQ345" t="s">
        <v>74</v>
      </c>
      <c r="BR345" t="s">
        <v>96</v>
      </c>
      <c r="BS345" t="s">
        <v>4402</v>
      </c>
      <c r="BT345" t="str">
        <f>HYPERLINK("https%3A%2F%2Fwww.webofscience.com%2Fwos%2Fwoscc%2Ffull-record%2FWOS:A1996UG51100002","View Full Record in Web of Science")</f>
        <v>View Full Record in Web of Science</v>
      </c>
    </row>
    <row r="346" spans="1:72" x14ac:dyDescent="0.15">
      <c r="A346" t="s">
        <v>72</v>
      </c>
      <c r="B346" t="s">
        <v>4403</v>
      </c>
      <c r="C346" t="s">
        <v>74</v>
      </c>
      <c r="D346" t="s">
        <v>74</v>
      </c>
      <c r="E346" t="s">
        <v>74</v>
      </c>
      <c r="F346" t="s">
        <v>4403</v>
      </c>
      <c r="G346" t="s">
        <v>74</v>
      </c>
      <c r="H346" t="s">
        <v>74</v>
      </c>
      <c r="I346" t="s">
        <v>4404</v>
      </c>
      <c r="J346" t="s">
        <v>1205</v>
      </c>
      <c r="K346" t="s">
        <v>74</v>
      </c>
      <c r="L346" t="s">
        <v>74</v>
      </c>
      <c r="M346" t="s">
        <v>77</v>
      </c>
      <c r="N346" t="s">
        <v>78</v>
      </c>
      <c r="O346" t="s">
        <v>74</v>
      </c>
      <c r="P346" t="s">
        <v>74</v>
      </c>
      <c r="Q346" t="s">
        <v>74</v>
      </c>
      <c r="R346" t="s">
        <v>74</v>
      </c>
      <c r="S346" t="s">
        <v>74</v>
      </c>
      <c r="T346" t="s">
        <v>74</v>
      </c>
      <c r="U346" t="s">
        <v>4405</v>
      </c>
      <c r="V346" t="s">
        <v>4406</v>
      </c>
      <c r="W346" t="s">
        <v>4407</v>
      </c>
      <c r="X346" t="s">
        <v>4408</v>
      </c>
      <c r="Y346" t="s">
        <v>4409</v>
      </c>
      <c r="Z346" t="s">
        <v>74</v>
      </c>
      <c r="AA346" t="s">
        <v>74</v>
      </c>
      <c r="AB346" t="s">
        <v>74</v>
      </c>
      <c r="AC346" t="s">
        <v>74</v>
      </c>
      <c r="AD346" t="s">
        <v>74</v>
      </c>
      <c r="AE346" t="s">
        <v>74</v>
      </c>
      <c r="AF346" t="s">
        <v>74</v>
      </c>
      <c r="AG346">
        <v>28</v>
      </c>
      <c r="AH346">
        <v>111</v>
      </c>
      <c r="AI346">
        <v>118</v>
      </c>
      <c r="AJ346">
        <v>0</v>
      </c>
      <c r="AK346">
        <v>6</v>
      </c>
      <c r="AL346" t="s">
        <v>946</v>
      </c>
      <c r="AM346" t="s">
        <v>312</v>
      </c>
      <c r="AN346" t="s">
        <v>1017</v>
      </c>
      <c r="AO346" t="s">
        <v>1212</v>
      </c>
      <c r="AP346" t="s">
        <v>1213</v>
      </c>
      <c r="AQ346" t="s">
        <v>74</v>
      </c>
      <c r="AR346" t="s">
        <v>1214</v>
      </c>
      <c r="AS346" t="s">
        <v>1215</v>
      </c>
      <c r="AT346" t="s">
        <v>4387</v>
      </c>
      <c r="AU346">
        <v>1996</v>
      </c>
      <c r="AV346">
        <v>101</v>
      </c>
      <c r="AW346" t="s">
        <v>4399</v>
      </c>
      <c r="AX346" t="s">
        <v>74</v>
      </c>
      <c r="AY346" t="s">
        <v>74</v>
      </c>
      <c r="AZ346" t="s">
        <v>74</v>
      </c>
      <c r="BA346" t="s">
        <v>74</v>
      </c>
      <c r="BB346">
        <v>8853</v>
      </c>
      <c r="BC346">
        <v>8868</v>
      </c>
      <c r="BD346" t="s">
        <v>74</v>
      </c>
      <c r="BE346" t="s">
        <v>4410</v>
      </c>
      <c r="BF346" t="str">
        <f>HYPERLINK("http://dx.doi.org/10.1029/95JC03675","http://dx.doi.org/10.1029/95JC03675")</f>
        <v>http://dx.doi.org/10.1029/95JC03675</v>
      </c>
      <c r="BG346" t="s">
        <v>74</v>
      </c>
      <c r="BH346" t="s">
        <v>74</v>
      </c>
      <c r="BI346">
        <v>16</v>
      </c>
      <c r="BJ346" t="s">
        <v>209</v>
      </c>
      <c r="BK346" t="s">
        <v>93</v>
      </c>
      <c r="BL346" t="s">
        <v>209</v>
      </c>
      <c r="BM346" t="s">
        <v>4401</v>
      </c>
      <c r="BN346" t="s">
        <v>74</v>
      </c>
      <c r="BO346" t="s">
        <v>74</v>
      </c>
      <c r="BP346" t="s">
        <v>74</v>
      </c>
      <c r="BQ346" t="s">
        <v>74</v>
      </c>
      <c r="BR346" t="s">
        <v>96</v>
      </c>
      <c r="BS346" t="s">
        <v>4411</v>
      </c>
      <c r="BT346" t="str">
        <f>HYPERLINK("https%3A%2F%2Fwww.webofscience.com%2Fwos%2Fwoscc%2Ffull-record%2FWOS:A1996UG51100008","View Full Record in Web of Science")</f>
        <v>View Full Record in Web of Science</v>
      </c>
    </row>
    <row r="347" spans="1:72" x14ac:dyDescent="0.15">
      <c r="A347" t="s">
        <v>72</v>
      </c>
      <c r="B347" t="s">
        <v>4412</v>
      </c>
      <c r="C347" t="s">
        <v>74</v>
      </c>
      <c r="D347" t="s">
        <v>74</v>
      </c>
      <c r="E347" t="s">
        <v>74</v>
      </c>
      <c r="F347" t="s">
        <v>4412</v>
      </c>
      <c r="G347" t="s">
        <v>74</v>
      </c>
      <c r="H347" t="s">
        <v>74</v>
      </c>
      <c r="I347" t="s">
        <v>4413</v>
      </c>
      <c r="J347" t="s">
        <v>1205</v>
      </c>
      <c r="K347" t="s">
        <v>74</v>
      </c>
      <c r="L347" t="s">
        <v>74</v>
      </c>
      <c r="M347" t="s">
        <v>77</v>
      </c>
      <c r="N347" t="s">
        <v>78</v>
      </c>
      <c r="O347" t="s">
        <v>74</v>
      </c>
      <c r="P347" t="s">
        <v>74</v>
      </c>
      <c r="Q347" t="s">
        <v>74</v>
      </c>
      <c r="R347" t="s">
        <v>74</v>
      </c>
      <c r="S347" t="s">
        <v>74</v>
      </c>
      <c r="T347" t="s">
        <v>74</v>
      </c>
      <c r="U347" t="s">
        <v>4414</v>
      </c>
      <c r="V347" t="s">
        <v>4415</v>
      </c>
      <c r="W347" t="s">
        <v>74</v>
      </c>
      <c r="X347" t="s">
        <v>74</v>
      </c>
      <c r="Y347" t="s">
        <v>4416</v>
      </c>
      <c r="Z347" t="s">
        <v>74</v>
      </c>
      <c r="AA347" t="s">
        <v>4417</v>
      </c>
      <c r="AB347" t="s">
        <v>74</v>
      </c>
      <c r="AC347" t="s">
        <v>74</v>
      </c>
      <c r="AD347" t="s">
        <v>74</v>
      </c>
      <c r="AE347" t="s">
        <v>74</v>
      </c>
      <c r="AF347" t="s">
        <v>74</v>
      </c>
      <c r="AG347">
        <v>32</v>
      </c>
      <c r="AH347">
        <v>3</v>
      </c>
      <c r="AI347">
        <v>3</v>
      </c>
      <c r="AJ347">
        <v>0</v>
      </c>
      <c r="AK347">
        <v>1</v>
      </c>
      <c r="AL347" t="s">
        <v>946</v>
      </c>
      <c r="AM347" t="s">
        <v>312</v>
      </c>
      <c r="AN347" t="s">
        <v>1017</v>
      </c>
      <c r="AO347" t="s">
        <v>1212</v>
      </c>
      <c r="AP347" t="s">
        <v>1213</v>
      </c>
      <c r="AQ347" t="s">
        <v>74</v>
      </c>
      <c r="AR347" t="s">
        <v>1214</v>
      </c>
      <c r="AS347" t="s">
        <v>1215</v>
      </c>
      <c r="AT347" t="s">
        <v>4387</v>
      </c>
      <c r="AU347">
        <v>1996</v>
      </c>
      <c r="AV347">
        <v>101</v>
      </c>
      <c r="AW347" t="s">
        <v>4399</v>
      </c>
      <c r="AX347" t="s">
        <v>74</v>
      </c>
      <c r="AY347" t="s">
        <v>74</v>
      </c>
      <c r="AZ347" t="s">
        <v>74</v>
      </c>
      <c r="BA347" t="s">
        <v>74</v>
      </c>
      <c r="BB347">
        <v>8933</v>
      </c>
      <c r="BC347">
        <v>8941</v>
      </c>
      <c r="BD347" t="s">
        <v>74</v>
      </c>
      <c r="BE347" t="s">
        <v>4418</v>
      </c>
      <c r="BF347" t="str">
        <f>HYPERLINK("http://dx.doi.org/10.1029/96JC00391","http://dx.doi.org/10.1029/96JC00391")</f>
        <v>http://dx.doi.org/10.1029/96JC00391</v>
      </c>
      <c r="BG347" t="s">
        <v>74</v>
      </c>
      <c r="BH347" t="s">
        <v>74</v>
      </c>
      <c r="BI347">
        <v>9</v>
      </c>
      <c r="BJ347" t="s">
        <v>209</v>
      </c>
      <c r="BK347" t="s">
        <v>93</v>
      </c>
      <c r="BL347" t="s">
        <v>209</v>
      </c>
      <c r="BM347" t="s">
        <v>4401</v>
      </c>
      <c r="BN347" t="s">
        <v>74</v>
      </c>
      <c r="BO347" t="s">
        <v>74</v>
      </c>
      <c r="BP347" t="s">
        <v>74</v>
      </c>
      <c r="BQ347" t="s">
        <v>74</v>
      </c>
      <c r="BR347" t="s">
        <v>96</v>
      </c>
      <c r="BS347" t="s">
        <v>4419</v>
      </c>
      <c r="BT347" t="str">
        <f>HYPERLINK("https%3A%2F%2Fwww.webofscience.com%2Fwos%2Fwoscc%2Ffull-record%2FWOS:A1996UG51100013","View Full Record in Web of Science")</f>
        <v>View Full Record in Web of Science</v>
      </c>
    </row>
    <row r="348" spans="1:72" x14ac:dyDescent="0.15">
      <c r="A348" t="s">
        <v>72</v>
      </c>
      <c r="B348" t="s">
        <v>4420</v>
      </c>
      <c r="C348" t="s">
        <v>74</v>
      </c>
      <c r="D348" t="s">
        <v>74</v>
      </c>
      <c r="E348" t="s">
        <v>74</v>
      </c>
      <c r="F348" t="s">
        <v>4420</v>
      </c>
      <c r="G348" t="s">
        <v>74</v>
      </c>
      <c r="H348" t="s">
        <v>74</v>
      </c>
      <c r="I348" t="s">
        <v>4421</v>
      </c>
      <c r="J348" t="s">
        <v>1205</v>
      </c>
      <c r="K348" t="s">
        <v>74</v>
      </c>
      <c r="L348" t="s">
        <v>74</v>
      </c>
      <c r="M348" t="s">
        <v>77</v>
      </c>
      <c r="N348" t="s">
        <v>78</v>
      </c>
      <c r="O348" t="s">
        <v>74</v>
      </c>
      <c r="P348" t="s">
        <v>74</v>
      </c>
      <c r="Q348" t="s">
        <v>74</v>
      </c>
      <c r="R348" t="s">
        <v>74</v>
      </c>
      <c r="S348" t="s">
        <v>74</v>
      </c>
      <c r="T348" t="s">
        <v>74</v>
      </c>
      <c r="U348" t="s">
        <v>4422</v>
      </c>
      <c r="V348" t="s">
        <v>4423</v>
      </c>
      <c r="W348" t="s">
        <v>4424</v>
      </c>
      <c r="X348" t="s">
        <v>4425</v>
      </c>
      <c r="Y348" t="s">
        <v>4426</v>
      </c>
      <c r="Z348" t="s">
        <v>74</v>
      </c>
      <c r="AA348" t="s">
        <v>4427</v>
      </c>
      <c r="AB348" t="s">
        <v>4428</v>
      </c>
      <c r="AC348" t="s">
        <v>74</v>
      </c>
      <c r="AD348" t="s">
        <v>74</v>
      </c>
      <c r="AE348" t="s">
        <v>74</v>
      </c>
      <c r="AF348" t="s">
        <v>74</v>
      </c>
      <c r="AG348">
        <v>46</v>
      </c>
      <c r="AH348">
        <v>82</v>
      </c>
      <c r="AI348">
        <v>88</v>
      </c>
      <c r="AJ348">
        <v>0</v>
      </c>
      <c r="AK348">
        <v>12</v>
      </c>
      <c r="AL348" t="s">
        <v>946</v>
      </c>
      <c r="AM348" t="s">
        <v>312</v>
      </c>
      <c r="AN348" t="s">
        <v>1017</v>
      </c>
      <c r="AO348" t="s">
        <v>1212</v>
      </c>
      <c r="AP348" t="s">
        <v>1213</v>
      </c>
      <c r="AQ348" t="s">
        <v>74</v>
      </c>
      <c r="AR348" t="s">
        <v>1214</v>
      </c>
      <c r="AS348" t="s">
        <v>1215</v>
      </c>
      <c r="AT348" t="s">
        <v>4387</v>
      </c>
      <c r="AU348">
        <v>1996</v>
      </c>
      <c r="AV348">
        <v>101</v>
      </c>
      <c r="AW348" t="s">
        <v>4399</v>
      </c>
      <c r="AX348" t="s">
        <v>74</v>
      </c>
      <c r="AY348" t="s">
        <v>74</v>
      </c>
      <c r="AZ348" t="s">
        <v>74</v>
      </c>
      <c r="BA348" t="s">
        <v>74</v>
      </c>
      <c r="BB348">
        <v>8957</v>
      </c>
      <c r="BC348">
        <v>8970</v>
      </c>
      <c r="BD348" t="s">
        <v>74</v>
      </c>
      <c r="BE348" t="s">
        <v>4429</v>
      </c>
      <c r="BF348" t="str">
        <f>HYPERLINK("http://dx.doi.org/10.1029/95JC03721","http://dx.doi.org/10.1029/95JC03721")</f>
        <v>http://dx.doi.org/10.1029/95JC03721</v>
      </c>
      <c r="BG348" t="s">
        <v>74</v>
      </c>
      <c r="BH348" t="s">
        <v>74</v>
      </c>
      <c r="BI348">
        <v>14</v>
      </c>
      <c r="BJ348" t="s">
        <v>209</v>
      </c>
      <c r="BK348" t="s">
        <v>93</v>
      </c>
      <c r="BL348" t="s">
        <v>209</v>
      </c>
      <c r="BM348" t="s">
        <v>4401</v>
      </c>
      <c r="BN348" t="s">
        <v>74</v>
      </c>
      <c r="BO348" t="s">
        <v>74</v>
      </c>
      <c r="BP348" t="s">
        <v>74</v>
      </c>
      <c r="BQ348" t="s">
        <v>74</v>
      </c>
      <c r="BR348" t="s">
        <v>96</v>
      </c>
      <c r="BS348" t="s">
        <v>4430</v>
      </c>
      <c r="BT348" t="str">
        <f>HYPERLINK("https%3A%2F%2Fwww.webofscience.com%2Fwos%2Fwoscc%2Ffull-record%2FWOS:A1996UG51100015","View Full Record in Web of Science")</f>
        <v>View Full Record in Web of Science</v>
      </c>
    </row>
    <row r="349" spans="1:72" x14ac:dyDescent="0.15">
      <c r="A349" t="s">
        <v>72</v>
      </c>
      <c r="B349" t="s">
        <v>4431</v>
      </c>
      <c r="C349" t="s">
        <v>74</v>
      </c>
      <c r="D349" t="s">
        <v>74</v>
      </c>
      <c r="E349" t="s">
        <v>74</v>
      </c>
      <c r="F349" t="s">
        <v>4431</v>
      </c>
      <c r="G349" t="s">
        <v>74</v>
      </c>
      <c r="H349" t="s">
        <v>74</v>
      </c>
      <c r="I349" t="s">
        <v>4432</v>
      </c>
      <c r="J349" t="s">
        <v>1301</v>
      </c>
      <c r="K349" t="s">
        <v>74</v>
      </c>
      <c r="L349" t="s">
        <v>74</v>
      </c>
      <c r="M349" t="s">
        <v>77</v>
      </c>
      <c r="N349" t="s">
        <v>78</v>
      </c>
      <c r="O349" t="s">
        <v>74</v>
      </c>
      <c r="P349" t="s">
        <v>74</v>
      </c>
      <c r="Q349" t="s">
        <v>74</v>
      </c>
      <c r="R349" t="s">
        <v>74</v>
      </c>
      <c r="S349" t="s">
        <v>74</v>
      </c>
      <c r="T349" t="s">
        <v>74</v>
      </c>
      <c r="U349" t="s">
        <v>74</v>
      </c>
      <c r="V349" t="s">
        <v>4433</v>
      </c>
      <c r="W349" t="s">
        <v>4434</v>
      </c>
      <c r="X349" t="s">
        <v>4435</v>
      </c>
      <c r="Y349" t="s">
        <v>74</v>
      </c>
      <c r="Z349" t="s">
        <v>74</v>
      </c>
      <c r="AA349" t="s">
        <v>4436</v>
      </c>
      <c r="AB349" t="s">
        <v>4437</v>
      </c>
      <c r="AC349" t="s">
        <v>74</v>
      </c>
      <c r="AD349" t="s">
        <v>74</v>
      </c>
      <c r="AE349" t="s">
        <v>74</v>
      </c>
      <c r="AF349" t="s">
        <v>74</v>
      </c>
      <c r="AG349">
        <v>2</v>
      </c>
      <c r="AH349">
        <v>27</v>
      </c>
      <c r="AI349">
        <v>27</v>
      </c>
      <c r="AJ349">
        <v>0</v>
      </c>
      <c r="AK349">
        <v>4</v>
      </c>
      <c r="AL349" t="s">
        <v>203</v>
      </c>
      <c r="AM349" t="s">
        <v>85</v>
      </c>
      <c r="AN349" t="s">
        <v>204</v>
      </c>
      <c r="AO349" t="s">
        <v>1308</v>
      </c>
      <c r="AP349" t="s">
        <v>74</v>
      </c>
      <c r="AQ349" t="s">
        <v>74</v>
      </c>
      <c r="AR349" t="s">
        <v>1301</v>
      </c>
      <c r="AS349" t="s">
        <v>1309</v>
      </c>
      <c r="AT349" t="s">
        <v>4387</v>
      </c>
      <c r="AU349">
        <v>1996</v>
      </c>
      <c r="AV349">
        <v>52</v>
      </c>
      <c r="AW349">
        <v>16</v>
      </c>
      <c r="AX349" t="s">
        <v>74</v>
      </c>
      <c r="AY349" t="s">
        <v>74</v>
      </c>
      <c r="AZ349" t="s">
        <v>74</v>
      </c>
      <c r="BA349" t="s">
        <v>74</v>
      </c>
      <c r="BB349">
        <v>5899</v>
      </c>
      <c r="BC349">
        <v>5906</v>
      </c>
      <c r="BD349" t="s">
        <v>74</v>
      </c>
      <c r="BE349" t="s">
        <v>4438</v>
      </c>
      <c r="BF349" t="str">
        <f>HYPERLINK("http://dx.doi.org/10.1016/0040-4020(96)00220-7","http://dx.doi.org/10.1016/0040-4020(96)00220-7")</f>
        <v>http://dx.doi.org/10.1016/0040-4020(96)00220-7</v>
      </c>
      <c r="BG349" t="s">
        <v>74</v>
      </c>
      <c r="BH349" t="s">
        <v>74</v>
      </c>
      <c r="BI349">
        <v>8</v>
      </c>
      <c r="BJ349" t="s">
        <v>1312</v>
      </c>
      <c r="BK349" t="s">
        <v>1313</v>
      </c>
      <c r="BL349" t="s">
        <v>926</v>
      </c>
      <c r="BM349" t="s">
        <v>4439</v>
      </c>
      <c r="BN349" t="s">
        <v>74</v>
      </c>
      <c r="BO349" t="s">
        <v>74</v>
      </c>
      <c r="BP349" t="s">
        <v>74</v>
      </c>
      <c r="BQ349" t="s">
        <v>74</v>
      </c>
      <c r="BR349" t="s">
        <v>96</v>
      </c>
      <c r="BS349" t="s">
        <v>4440</v>
      </c>
      <c r="BT349" t="str">
        <f>HYPERLINK("https%3A%2F%2Fwww.webofscience.com%2Fwos%2Fwoscc%2Ffull-record%2FWOS:A1996UF16700023","View Full Record in Web of Science")</f>
        <v>View Full Record in Web of Science</v>
      </c>
    </row>
    <row r="350" spans="1:72" x14ac:dyDescent="0.15">
      <c r="A350" t="s">
        <v>72</v>
      </c>
      <c r="B350" t="s">
        <v>4441</v>
      </c>
      <c r="C350" t="s">
        <v>74</v>
      </c>
      <c r="D350" t="s">
        <v>74</v>
      </c>
      <c r="E350" t="s">
        <v>74</v>
      </c>
      <c r="F350" t="s">
        <v>4441</v>
      </c>
      <c r="G350" t="s">
        <v>74</v>
      </c>
      <c r="H350" t="s">
        <v>74</v>
      </c>
      <c r="I350" t="s">
        <v>4442</v>
      </c>
      <c r="J350" t="s">
        <v>4443</v>
      </c>
      <c r="K350" t="s">
        <v>74</v>
      </c>
      <c r="L350" t="s">
        <v>74</v>
      </c>
      <c r="M350" t="s">
        <v>77</v>
      </c>
      <c r="N350" t="s">
        <v>78</v>
      </c>
      <c r="O350" t="s">
        <v>74</v>
      </c>
      <c r="P350" t="s">
        <v>74</v>
      </c>
      <c r="Q350" t="s">
        <v>74</v>
      </c>
      <c r="R350" t="s">
        <v>74</v>
      </c>
      <c r="S350" t="s">
        <v>74</v>
      </c>
      <c r="T350" t="s">
        <v>4444</v>
      </c>
      <c r="U350" t="s">
        <v>4445</v>
      </c>
      <c r="V350" t="s">
        <v>4446</v>
      </c>
      <c r="W350" t="s">
        <v>74</v>
      </c>
      <c r="X350" t="s">
        <v>74</v>
      </c>
      <c r="Y350" t="s">
        <v>4447</v>
      </c>
      <c r="Z350" t="s">
        <v>74</v>
      </c>
      <c r="AA350" t="s">
        <v>4448</v>
      </c>
      <c r="AB350" t="s">
        <v>4449</v>
      </c>
      <c r="AC350" t="s">
        <v>74</v>
      </c>
      <c r="AD350" t="s">
        <v>74</v>
      </c>
      <c r="AE350" t="s">
        <v>74</v>
      </c>
      <c r="AF350" t="s">
        <v>74</v>
      </c>
      <c r="AG350">
        <v>29</v>
      </c>
      <c r="AH350">
        <v>24</v>
      </c>
      <c r="AI350">
        <v>24</v>
      </c>
      <c r="AJ350">
        <v>0</v>
      </c>
      <c r="AK350">
        <v>1</v>
      </c>
      <c r="AL350" t="s">
        <v>2338</v>
      </c>
      <c r="AM350" t="s">
        <v>436</v>
      </c>
      <c r="AN350" t="s">
        <v>2339</v>
      </c>
      <c r="AO350" t="s">
        <v>4450</v>
      </c>
      <c r="AP350" t="s">
        <v>74</v>
      </c>
      <c r="AQ350" t="s">
        <v>74</v>
      </c>
      <c r="AR350" t="s">
        <v>4451</v>
      </c>
      <c r="AS350" t="s">
        <v>4452</v>
      </c>
      <c r="AT350" t="s">
        <v>4453</v>
      </c>
      <c r="AU350">
        <v>1996</v>
      </c>
      <c r="AV350">
        <v>17</v>
      </c>
      <c r="AW350">
        <v>2</v>
      </c>
      <c r="AX350" t="s">
        <v>74</v>
      </c>
      <c r="AY350" t="s">
        <v>74</v>
      </c>
      <c r="AZ350" t="s">
        <v>74</v>
      </c>
      <c r="BA350" t="s">
        <v>74</v>
      </c>
      <c r="BB350">
        <v>169</v>
      </c>
      <c r="BC350">
        <v>182</v>
      </c>
      <c r="BD350" t="s">
        <v>74</v>
      </c>
      <c r="BE350" t="s">
        <v>4454</v>
      </c>
      <c r="BF350" t="str">
        <f>HYPERLINK("http://dx.doi.org/10.1006/cres.1996.0013","http://dx.doi.org/10.1006/cres.1996.0013")</f>
        <v>http://dx.doi.org/10.1006/cres.1996.0013</v>
      </c>
      <c r="BG350" t="s">
        <v>74</v>
      </c>
      <c r="BH350" t="s">
        <v>74</v>
      </c>
      <c r="BI350">
        <v>14</v>
      </c>
      <c r="BJ350" t="s">
        <v>4455</v>
      </c>
      <c r="BK350" t="s">
        <v>93</v>
      </c>
      <c r="BL350" t="s">
        <v>4455</v>
      </c>
      <c r="BM350" t="s">
        <v>4456</v>
      </c>
      <c r="BN350" t="s">
        <v>74</v>
      </c>
      <c r="BO350" t="s">
        <v>74</v>
      </c>
      <c r="BP350" t="s">
        <v>74</v>
      </c>
      <c r="BQ350" t="s">
        <v>74</v>
      </c>
      <c r="BR350" t="s">
        <v>96</v>
      </c>
      <c r="BS350" t="s">
        <v>4457</v>
      </c>
      <c r="BT350" t="str">
        <f>HYPERLINK("https%3A%2F%2Fwww.webofscience.com%2Fwos%2Fwoscc%2Ffull-record%2FWOS:A1996UE26300002","View Full Record in Web of Science")</f>
        <v>View Full Record in Web of Science</v>
      </c>
    </row>
    <row r="351" spans="1:72" x14ac:dyDescent="0.15">
      <c r="A351" t="s">
        <v>72</v>
      </c>
      <c r="B351" t="s">
        <v>4458</v>
      </c>
      <c r="C351" t="s">
        <v>74</v>
      </c>
      <c r="D351" t="s">
        <v>74</v>
      </c>
      <c r="E351" t="s">
        <v>74</v>
      </c>
      <c r="F351" t="s">
        <v>4458</v>
      </c>
      <c r="G351" t="s">
        <v>74</v>
      </c>
      <c r="H351" t="s">
        <v>74</v>
      </c>
      <c r="I351" t="s">
        <v>4459</v>
      </c>
      <c r="J351" t="s">
        <v>214</v>
      </c>
      <c r="K351" t="s">
        <v>74</v>
      </c>
      <c r="L351" t="s">
        <v>74</v>
      </c>
      <c r="M351" t="s">
        <v>77</v>
      </c>
      <c r="N351" t="s">
        <v>78</v>
      </c>
      <c r="O351" t="s">
        <v>74</v>
      </c>
      <c r="P351" t="s">
        <v>74</v>
      </c>
      <c r="Q351" t="s">
        <v>74</v>
      </c>
      <c r="R351" t="s">
        <v>74</v>
      </c>
      <c r="S351" t="s">
        <v>74</v>
      </c>
      <c r="T351" t="s">
        <v>74</v>
      </c>
      <c r="U351" t="s">
        <v>4460</v>
      </c>
      <c r="V351" t="s">
        <v>4461</v>
      </c>
      <c r="W351" t="s">
        <v>74</v>
      </c>
      <c r="X351" t="s">
        <v>74</v>
      </c>
      <c r="Y351" t="s">
        <v>4462</v>
      </c>
      <c r="Z351" t="s">
        <v>74</v>
      </c>
      <c r="AA351" t="s">
        <v>74</v>
      </c>
      <c r="AB351" t="s">
        <v>74</v>
      </c>
      <c r="AC351" t="s">
        <v>74</v>
      </c>
      <c r="AD351" t="s">
        <v>74</v>
      </c>
      <c r="AE351" t="s">
        <v>74</v>
      </c>
      <c r="AF351" t="s">
        <v>74</v>
      </c>
      <c r="AG351">
        <v>37</v>
      </c>
      <c r="AH351">
        <v>84</v>
      </c>
      <c r="AI351">
        <v>87</v>
      </c>
      <c r="AJ351">
        <v>0</v>
      </c>
      <c r="AK351">
        <v>25</v>
      </c>
      <c r="AL351" t="s">
        <v>203</v>
      </c>
      <c r="AM351" t="s">
        <v>85</v>
      </c>
      <c r="AN351" t="s">
        <v>204</v>
      </c>
      <c r="AO351" t="s">
        <v>220</v>
      </c>
      <c r="AP351" t="s">
        <v>74</v>
      </c>
      <c r="AQ351" t="s">
        <v>74</v>
      </c>
      <c r="AR351" t="s">
        <v>221</v>
      </c>
      <c r="AS351" t="s">
        <v>222</v>
      </c>
      <c r="AT351" t="s">
        <v>4453</v>
      </c>
      <c r="AU351">
        <v>1996</v>
      </c>
      <c r="AV351">
        <v>43</v>
      </c>
      <c r="AW351">
        <v>4</v>
      </c>
      <c r="AX351" t="s">
        <v>74</v>
      </c>
      <c r="AY351" t="s">
        <v>74</v>
      </c>
      <c r="AZ351" t="s">
        <v>74</v>
      </c>
      <c r="BA351" t="s">
        <v>74</v>
      </c>
      <c r="BB351">
        <v>425</v>
      </c>
      <c r="BC351">
        <v>443</v>
      </c>
      <c r="BD351" t="s">
        <v>74</v>
      </c>
      <c r="BE351" t="s">
        <v>4463</v>
      </c>
      <c r="BF351" t="str">
        <f>HYPERLINK("http://dx.doi.org/10.1016/0967-0637(96)00020-9","http://dx.doi.org/10.1016/0967-0637(96)00020-9")</f>
        <v>http://dx.doi.org/10.1016/0967-0637(96)00020-9</v>
      </c>
      <c r="BG351" t="s">
        <v>74</v>
      </c>
      <c r="BH351" t="s">
        <v>74</v>
      </c>
      <c r="BI351">
        <v>19</v>
      </c>
      <c r="BJ351" t="s">
        <v>209</v>
      </c>
      <c r="BK351" t="s">
        <v>93</v>
      </c>
      <c r="BL351" t="s">
        <v>209</v>
      </c>
      <c r="BM351" t="s">
        <v>4464</v>
      </c>
      <c r="BN351" t="s">
        <v>74</v>
      </c>
      <c r="BO351" t="s">
        <v>74</v>
      </c>
      <c r="BP351" t="s">
        <v>74</v>
      </c>
      <c r="BQ351" t="s">
        <v>74</v>
      </c>
      <c r="BR351" t="s">
        <v>96</v>
      </c>
      <c r="BS351" t="s">
        <v>4465</v>
      </c>
      <c r="BT351" t="str">
        <f>HYPERLINK("https%3A%2F%2Fwww.webofscience.com%2Fwos%2Fwoscc%2Ffull-record%2FWOS:A1996VE61800003","View Full Record in Web of Science")</f>
        <v>View Full Record in Web of Science</v>
      </c>
    </row>
    <row r="352" spans="1:72" x14ac:dyDescent="0.15">
      <c r="A352" t="s">
        <v>72</v>
      </c>
      <c r="B352" t="s">
        <v>4466</v>
      </c>
      <c r="C352" t="s">
        <v>74</v>
      </c>
      <c r="D352" t="s">
        <v>74</v>
      </c>
      <c r="E352" t="s">
        <v>74</v>
      </c>
      <c r="F352" t="s">
        <v>4466</v>
      </c>
      <c r="G352" t="s">
        <v>74</v>
      </c>
      <c r="H352" t="s">
        <v>74</v>
      </c>
      <c r="I352" t="s">
        <v>4467</v>
      </c>
      <c r="J352" t="s">
        <v>214</v>
      </c>
      <c r="K352" t="s">
        <v>74</v>
      </c>
      <c r="L352" t="s">
        <v>74</v>
      </c>
      <c r="M352" t="s">
        <v>77</v>
      </c>
      <c r="N352" t="s">
        <v>78</v>
      </c>
      <c r="O352" t="s">
        <v>74</v>
      </c>
      <c r="P352" t="s">
        <v>74</v>
      </c>
      <c r="Q352" t="s">
        <v>74</v>
      </c>
      <c r="R352" t="s">
        <v>74</v>
      </c>
      <c r="S352" t="s">
        <v>74</v>
      </c>
      <c r="T352" t="s">
        <v>74</v>
      </c>
      <c r="U352" t="s">
        <v>4468</v>
      </c>
      <c r="V352" t="s">
        <v>4469</v>
      </c>
      <c r="W352" t="s">
        <v>4470</v>
      </c>
      <c r="X352" t="s">
        <v>4471</v>
      </c>
      <c r="Y352" t="s">
        <v>74</v>
      </c>
      <c r="Z352" t="s">
        <v>74</v>
      </c>
      <c r="AA352" t="s">
        <v>4472</v>
      </c>
      <c r="AB352" t="s">
        <v>4473</v>
      </c>
      <c r="AC352" t="s">
        <v>74</v>
      </c>
      <c r="AD352" t="s">
        <v>74</v>
      </c>
      <c r="AE352" t="s">
        <v>74</v>
      </c>
      <c r="AF352" t="s">
        <v>74</v>
      </c>
      <c r="AG352">
        <v>81</v>
      </c>
      <c r="AH352">
        <v>88</v>
      </c>
      <c r="AI352">
        <v>97</v>
      </c>
      <c r="AJ352">
        <v>1</v>
      </c>
      <c r="AK352">
        <v>27</v>
      </c>
      <c r="AL352" t="s">
        <v>203</v>
      </c>
      <c r="AM352" t="s">
        <v>85</v>
      </c>
      <c r="AN352" t="s">
        <v>204</v>
      </c>
      <c r="AO352" t="s">
        <v>220</v>
      </c>
      <c r="AP352" t="s">
        <v>74</v>
      </c>
      <c r="AQ352" t="s">
        <v>74</v>
      </c>
      <c r="AR352" t="s">
        <v>221</v>
      </c>
      <c r="AS352" t="s">
        <v>222</v>
      </c>
      <c r="AT352" t="s">
        <v>4453</v>
      </c>
      <c r="AU352">
        <v>1996</v>
      </c>
      <c r="AV352">
        <v>43</v>
      </c>
      <c r="AW352">
        <v>4</v>
      </c>
      <c r="AX352" t="s">
        <v>74</v>
      </c>
      <c r="AY352" t="s">
        <v>74</v>
      </c>
      <c r="AZ352" t="s">
        <v>74</v>
      </c>
      <c r="BA352" t="s">
        <v>74</v>
      </c>
      <c r="BB352">
        <v>501</v>
      </c>
      <c r="BC352">
        <v>544</v>
      </c>
      <c r="BD352" t="s">
        <v>74</v>
      </c>
      <c r="BE352" t="s">
        <v>4474</v>
      </c>
      <c r="BF352" t="str">
        <f>HYPERLINK("http://dx.doi.org/10.1016/0967-0637(96)00006-4","http://dx.doi.org/10.1016/0967-0637(96)00006-4")</f>
        <v>http://dx.doi.org/10.1016/0967-0637(96)00006-4</v>
      </c>
      <c r="BG352" t="s">
        <v>74</v>
      </c>
      <c r="BH352" t="s">
        <v>74</v>
      </c>
      <c r="BI352">
        <v>44</v>
      </c>
      <c r="BJ352" t="s">
        <v>209</v>
      </c>
      <c r="BK352" t="s">
        <v>93</v>
      </c>
      <c r="BL352" t="s">
        <v>209</v>
      </c>
      <c r="BM352" t="s">
        <v>4464</v>
      </c>
      <c r="BN352" t="s">
        <v>74</v>
      </c>
      <c r="BO352" t="s">
        <v>74</v>
      </c>
      <c r="BP352" t="s">
        <v>74</v>
      </c>
      <c r="BQ352" t="s">
        <v>74</v>
      </c>
      <c r="BR352" t="s">
        <v>96</v>
      </c>
      <c r="BS352" t="s">
        <v>4475</v>
      </c>
      <c r="BT352" t="str">
        <f>HYPERLINK("https%3A%2F%2Fwww.webofscience.com%2Fwos%2Fwoscc%2Ffull-record%2FWOS:A1996VE61800006","View Full Record in Web of Science")</f>
        <v>View Full Record in Web of Science</v>
      </c>
    </row>
    <row r="353" spans="1:72" x14ac:dyDescent="0.15">
      <c r="A353" t="s">
        <v>72</v>
      </c>
      <c r="B353" t="s">
        <v>2482</v>
      </c>
      <c r="C353" t="s">
        <v>74</v>
      </c>
      <c r="D353" t="s">
        <v>74</v>
      </c>
      <c r="E353" t="s">
        <v>74</v>
      </c>
      <c r="F353" t="s">
        <v>2482</v>
      </c>
      <c r="G353" t="s">
        <v>74</v>
      </c>
      <c r="H353" t="s">
        <v>74</v>
      </c>
      <c r="I353" t="s">
        <v>4476</v>
      </c>
      <c r="J353" t="s">
        <v>228</v>
      </c>
      <c r="K353" t="s">
        <v>74</v>
      </c>
      <c r="L353" t="s">
        <v>74</v>
      </c>
      <c r="M353" t="s">
        <v>229</v>
      </c>
      <c r="N353" t="s">
        <v>78</v>
      </c>
      <c r="O353" t="s">
        <v>74</v>
      </c>
      <c r="P353" t="s">
        <v>74</v>
      </c>
      <c r="Q353" t="s">
        <v>74</v>
      </c>
      <c r="R353" t="s">
        <v>74</v>
      </c>
      <c r="S353" t="s">
        <v>74</v>
      </c>
      <c r="T353" t="s">
        <v>74</v>
      </c>
      <c r="U353" t="s">
        <v>4477</v>
      </c>
      <c r="V353" t="s">
        <v>74</v>
      </c>
      <c r="W353" t="s">
        <v>74</v>
      </c>
      <c r="X353" t="s">
        <v>74</v>
      </c>
      <c r="Y353" t="s">
        <v>2485</v>
      </c>
      <c r="Z353" t="s">
        <v>74</v>
      </c>
      <c r="AA353" t="s">
        <v>74</v>
      </c>
      <c r="AB353" t="s">
        <v>74</v>
      </c>
      <c r="AC353" t="s">
        <v>74</v>
      </c>
      <c r="AD353" t="s">
        <v>74</v>
      </c>
      <c r="AE353" t="s">
        <v>74</v>
      </c>
      <c r="AF353" t="s">
        <v>74</v>
      </c>
      <c r="AG353">
        <v>12</v>
      </c>
      <c r="AH353">
        <v>1</v>
      </c>
      <c r="AI353">
        <v>1</v>
      </c>
      <c r="AJ353">
        <v>0</v>
      </c>
      <c r="AK353">
        <v>1</v>
      </c>
      <c r="AL353" t="s">
        <v>231</v>
      </c>
      <c r="AM353" t="s">
        <v>232</v>
      </c>
      <c r="AN353" t="s">
        <v>233</v>
      </c>
      <c r="AO353" t="s">
        <v>234</v>
      </c>
      <c r="AP353" t="s">
        <v>74</v>
      </c>
      <c r="AQ353" t="s">
        <v>74</v>
      </c>
      <c r="AR353" t="s">
        <v>235</v>
      </c>
      <c r="AS353" t="s">
        <v>236</v>
      </c>
      <c r="AT353" t="s">
        <v>4453</v>
      </c>
      <c r="AU353">
        <v>1996</v>
      </c>
      <c r="AV353">
        <v>347</v>
      </c>
      <c r="AW353">
        <v>4</v>
      </c>
      <c r="AX353" t="s">
        <v>74</v>
      </c>
      <c r="AY353" t="s">
        <v>74</v>
      </c>
      <c r="AZ353" t="s">
        <v>74</v>
      </c>
      <c r="BA353" t="s">
        <v>74</v>
      </c>
      <c r="BB353">
        <v>506</v>
      </c>
      <c r="BC353">
        <v>508</v>
      </c>
      <c r="BD353" t="s">
        <v>74</v>
      </c>
      <c r="BE353" t="s">
        <v>74</v>
      </c>
      <c r="BF353" t="s">
        <v>74</v>
      </c>
      <c r="BG353" t="s">
        <v>74</v>
      </c>
      <c r="BH353" t="s">
        <v>74</v>
      </c>
      <c r="BI353">
        <v>3</v>
      </c>
      <c r="BJ353" t="s">
        <v>237</v>
      </c>
      <c r="BK353" t="s">
        <v>93</v>
      </c>
      <c r="BL353" t="s">
        <v>238</v>
      </c>
      <c r="BM353" t="s">
        <v>4478</v>
      </c>
      <c r="BN353" t="s">
        <v>74</v>
      </c>
      <c r="BO353" t="s">
        <v>74</v>
      </c>
      <c r="BP353" t="s">
        <v>74</v>
      </c>
      <c r="BQ353" t="s">
        <v>74</v>
      </c>
      <c r="BR353" t="s">
        <v>96</v>
      </c>
      <c r="BS353" t="s">
        <v>4479</v>
      </c>
      <c r="BT353" t="str">
        <f>HYPERLINK("https%3A%2F%2Fwww.webofscience.com%2Fwos%2Fwoscc%2Ffull-record%2FWOS:A1996UQ00300020","View Full Record in Web of Science")</f>
        <v>View Full Record in Web of Science</v>
      </c>
    </row>
    <row r="354" spans="1:72" x14ac:dyDescent="0.15">
      <c r="A354" t="s">
        <v>72</v>
      </c>
      <c r="B354" t="s">
        <v>4480</v>
      </c>
      <c r="C354" t="s">
        <v>74</v>
      </c>
      <c r="D354" t="s">
        <v>74</v>
      </c>
      <c r="E354" t="s">
        <v>74</v>
      </c>
      <c r="F354" t="s">
        <v>4480</v>
      </c>
      <c r="G354" t="s">
        <v>74</v>
      </c>
      <c r="H354" t="s">
        <v>74</v>
      </c>
      <c r="I354" t="s">
        <v>4481</v>
      </c>
      <c r="J354" t="s">
        <v>2544</v>
      </c>
      <c r="K354" t="s">
        <v>74</v>
      </c>
      <c r="L354" t="s">
        <v>74</v>
      </c>
      <c r="M354" t="s">
        <v>77</v>
      </c>
      <c r="N354" t="s">
        <v>371</v>
      </c>
      <c r="O354" t="s">
        <v>74</v>
      </c>
      <c r="P354" t="s">
        <v>74</v>
      </c>
      <c r="Q354" t="s">
        <v>74</v>
      </c>
      <c r="R354" t="s">
        <v>74</v>
      </c>
      <c r="S354" t="s">
        <v>74</v>
      </c>
      <c r="T354" t="s">
        <v>4482</v>
      </c>
      <c r="U354" t="s">
        <v>4483</v>
      </c>
      <c r="V354" t="s">
        <v>4484</v>
      </c>
      <c r="W354" t="s">
        <v>74</v>
      </c>
      <c r="X354" t="s">
        <v>74</v>
      </c>
      <c r="Y354" t="s">
        <v>4485</v>
      </c>
      <c r="Z354" t="s">
        <v>74</v>
      </c>
      <c r="AA354" t="s">
        <v>4486</v>
      </c>
      <c r="AB354" t="s">
        <v>4487</v>
      </c>
      <c r="AC354" t="s">
        <v>74</v>
      </c>
      <c r="AD354" t="s">
        <v>74</v>
      </c>
      <c r="AE354" t="s">
        <v>74</v>
      </c>
      <c r="AF354" t="s">
        <v>74</v>
      </c>
      <c r="AG354">
        <v>150</v>
      </c>
      <c r="AH354">
        <v>78</v>
      </c>
      <c r="AI354">
        <v>82</v>
      </c>
      <c r="AJ354">
        <v>0</v>
      </c>
      <c r="AK354">
        <v>20</v>
      </c>
      <c r="AL354" t="s">
        <v>884</v>
      </c>
      <c r="AM354" t="s">
        <v>1393</v>
      </c>
      <c r="AN354" t="s">
        <v>1394</v>
      </c>
      <c r="AO354" t="s">
        <v>4488</v>
      </c>
      <c r="AP354" t="s">
        <v>4489</v>
      </c>
      <c r="AQ354" t="s">
        <v>74</v>
      </c>
      <c r="AR354" t="s">
        <v>2544</v>
      </c>
      <c r="AS354" t="s">
        <v>4490</v>
      </c>
      <c r="AT354" t="s">
        <v>4453</v>
      </c>
      <c r="AU354">
        <v>1996</v>
      </c>
      <c r="AV354">
        <v>50</v>
      </c>
      <c r="AW354">
        <v>2</v>
      </c>
      <c r="AX354" t="s">
        <v>74</v>
      </c>
      <c r="AY354" t="s">
        <v>74</v>
      </c>
      <c r="AZ354" t="s">
        <v>74</v>
      </c>
      <c r="BA354" t="s">
        <v>74</v>
      </c>
      <c r="BB354">
        <v>820</v>
      </c>
      <c r="BC354">
        <v>830</v>
      </c>
      <c r="BD354" t="s">
        <v>74</v>
      </c>
      <c r="BE354" t="s">
        <v>4491</v>
      </c>
      <c r="BF354" t="str">
        <f>HYPERLINK("http://dx.doi.org/10.2307/2410854","http://dx.doi.org/10.2307/2410854")</f>
        <v>http://dx.doi.org/10.2307/2410854</v>
      </c>
      <c r="BG354" t="s">
        <v>74</v>
      </c>
      <c r="BH354" t="s">
        <v>74</v>
      </c>
      <c r="BI354">
        <v>11</v>
      </c>
      <c r="BJ354" t="s">
        <v>4239</v>
      </c>
      <c r="BK354" t="s">
        <v>93</v>
      </c>
      <c r="BL354" t="s">
        <v>4240</v>
      </c>
      <c r="BM354" t="s">
        <v>4492</v>
      </c>
      <c r="BN354">
        <v>28568928</v>
      </c>
      <c r="BO354" t="s">
        <v>74</v>
      </c>
      <c r="BP354" t="s">
        <v>74</v>
      </c>
      <c r="BQ354" t="s">
        <v>74</v>
      </c>
      <c r="BR354" t="s">
        <v>96</v>
      </c>
      <c r="BS354" t="s">
        <v>4493</v>
      </c>
      <c r="BT354" t="str">
        <f>HYPERLINK("https%3A%2F%2Fwww.webofscience.com%2Fwos%2Fwoscc%2Ffull-record%2FWOS:A1996UJ15600031","View Full Record in Web of Science")</f>
        <v>View Full Record in Web of Science</v>
      </c>
    </row>
    <row r="355" spans="1:72" x14ac:dyDescent="0.15">
      <c r="A355" t="s">
        <v>72</v>
      </c>
      <c r="B355" t="s">
        <v>4494</v>
      </c>
      <c r="C355" t="s">
        <v>74</v>
      </c>
      <c r="D355" t="s">
        <v>74</v>
      </c>
      <c r="E355" t="s">
        <v>74</v>
      </c>
      <c r="F355" t="s">
        <v>4494</v>
      </c>
      <c r="G355" t="s">
        <v>74</v>
      </c>
      <c r="H355" t="s">
        <v>74</v>
      </c>
      <c r="I355" t="s">
        <v>4495</v>
      </c>
      <c r="J355" t="s">
        <v>4496</v>
      </c>
      <c r="K355" t="s">
        <v>74</v>
      </c>
      <c r="L355" t="s">
        <v>74</v>
      </c>
      <c r="M355" t="s">
        <v>77</v>
      </c>
      <c r="N355" t="s">
        <v>78</v>
      </c>
      <c r="O355" t="s">
        <v>74</v>
      </c>
      <c r="P355" t="s">
        <v>74</v>
      </c>
      <c r="Q355" t="s">
        <v>74</v>
      </c>
      <c r="R355" t="s">
        <v>74</v>
      </c>
      <c r="S355" t="s">
        <v>74</v>
      </c>
      <c r="T355" t="s">
        <v>4497</v>
      </c>
      <c r="U355" t="s">
        <v>74</v>
      </c>
      <c r="V355" t="s">
        <v>4498</v>
      </c>
      <c r="W355" t="s">
        <v>74</v>
      </c>
      <c r="X355" t="s">
        <v>74</v>
      </c>
      <c r="Y355" t="s">
        <v>4499</v>
      </c>
      <c r="Z355" t="s">
        <v>74</v>
      </c>
      <c r="AA355" t="s">
        <v>4500</v>
      </c>
      <c r="AB355" t="s">
        <v>74</v>
      </c>
      <c r="AC355" t="s">
        <v>74</v>
      </c>
      <c r="AD355" t="s">
        <v>74</v>
      </c>
      <c r="AE355" t="s">
        <v>74</v>
      </c>
      <c r="AF355" t="s">
        <v>74</v>
      </c>
      <c r="AG355">
        <v>16</v>
      </c>
      <c r="AH355">
        <v>21</v>
      </c>
      <c r="AI355">
        <v>22</v>
      </c>
      <c r="AJ355">
        <v>0</v>
      </c>
      <c r="AK355">
        <v>12</v>
      </c>
      <c r="AL355" t="s">
        <v>261</v>
      </c>
      <c r="AM355" t="s">
        <v>262</v>
      </c>
      <c r="AN355" t="s">
        <v>263</v>
      </c>
      <c r="AO355" t="s">
        <v>4501</v>
      </c>
      <c r="AP355" t="s">
        <v>74</v>
      </c>
      <c r="AQ355" t="s">
        <v>74</v>
      </c>
      <c r="AR355" t="s">
        <v>4502</v>
      </c>
      <c r="AS355" t="s">
        <v>4503</v>
      </c>
      <c r="AT355" t="s">
        <v>4453</v>
      </c>
      <c r="AU355">
        <v>1996</v>
      </c>
      <c r="AV355">
        <v>26</v>
      </c>
      <c r="AW355" t="s">
        <v>684</v>
      </c>
      <c r="AX355" t="s">
        <v>74</v>
      </c>
      <c r="AY355" t="s">
        <v>74</v>
      </c>
      <c r="AZ355" t="s">
        <v>74</v>
      </c>
      <c r="BA355" t="s">
        <v>74</v>
      </c>
      <c r="BB355">
        <v>75</v>
      </c>
      <c r="BC355">
        <v>91</v>
      </c>
      <c r="BD355" t="s">
        <v>74</v>
      </c>
      <c r="BE355" t="s">
        <v>4504</v>
      </c>
      <c r="BF355" t="str">
        <f>HYPERLINK("http://dx.doi.org/10.1016/0165-7836(95)00404-1","http://dx.doi.org/10.1016/0165-7836(95)00404-1")</f>
        <v>http://dx.doi.org/10.1016/0165-7836(95)00404-1</v>
      </c>
      <c r="BG355" t="s">
        <v>74</v>
      </c>
      <c r="BH355" t="s">
        <v>74</v>
      </c>
      <c r="BI355">
        <v>17</v>
      </c>
      <c r="BJ355" t="s">
        <v>4505</v>
      </c>
      <c r="BK355" t="s">
        <v>93</v>
      </c>
      <c r="BL355" t="s">
        <v>4505</v>
      </c>
      <c r="BM355" t="s">
        <v>4506</v>
      </c>
      <c r="BN355" t="s">
        <v>74</v>
      </c>
      <c r="BO355" t="s">
        <v>74</v>
      </c>
      <c r="BP355" t="s">
        <v>74</v>
      </c>
      <c r="BQ355" t="s">
        <v>74</v>
      </c>
      <c r="BR355" t="s">
        <v>96</v>
      </c>
      <c r="BS355" t="s">
        <v>4507</v>
      </c>
      <c r="BT355" t="str">
        <f>HYPERLINK("https%3A%2F%2Fwww.webofscience.com%2Fwos%2Fwoscc%2Ffull-record%2FWOS:A1996UF56000006","View Full Record in Web of Science")</f>
        <v>View Full Record in Web of Science</v>
      </c>
    </row>
    <row r="356" spans="1:72" x14ac:dyDescent="0.15">
      <c r="A356" t="s">
        <v>72</v>
      </c>
      <c r="B356" t="s">
        <v>4508</v>
      </c>
      <c r="C356" t="s">
        <v>74</v>
      </c>
      <c r="D356" t="s">
        <v>74</v>
      </c>
      <c r="E356" t="s">
        <v>74</v>
      </c>
      <c r="F356" t="s">
        <v>4508</v>
      </c>
      <c r="G356" t="s">
        <v>74</v>
      </c>
      <c r="H356" t="s">
        <v>74</v>
      </c>
      <c r="I356" t="s">
        <v>4509</v>
      </c>
      <c r="J356" t="s">
        <v>3225</v>
      </c>
      <c r="K356" t="s">
        <v>74</v>
      </c>
      <c r="L356" t="s">
        <v>74</v>
      </c>
      <c r="M356" t="s">
        <v>77</v>
      </c>
      <c r="N356" t="s">
        <v>472</v>
      </c>
      <c r="O356" t="s">
        <v>4510</v>
      </c>
      <c r="P356" t="s">
        <v>4511</v>
      </c>
      <c r="Q356" t="s">
        <v>4512</v>
      </c>
      <c r="R356" t="s">
        <v>74</v>
      </c>
      <c r="S356" t="s">
        <v>4513</v>
      </c>
      <c r="T356" t="s">
        <v>4514</v>
      </c>
      <c r="U356" t="s">
        <v>4515</v>
      </c>
      <c r="V356" t="s">
        <v>4516</v>
      </c>
      <c r="W356" t="s">
        <v>4517</v>
      </c>
      <c r="X356" t="s">
        <v>4518</v>
      </c>
      <c r="Y356" t="s">
        <v>4519</v>
      </c>
      <c r="Z356" t="s">
        <v>74</v>
      </c>
      <c r="AA356" t="s">
        <v>4520</v>
      </c>
      <c r="AB356" t="s">
        <v>74</v>
      </c>
      <c r="AC356" t="s">
        <v>74</v>
      </c>
      <c r="AD356" t="s">
        <v>74</v>
      </c>
      <c r="AE356" t="s">
        <v>74</v>
      </c>
      <c r="AF356" t="s">
        <v>74</v>
      </c>
      <c r="AG356">
        <v>20</v>
      </c>
      <c r="AH356">
        <v>44</v>
      </c>
      <c r="AI356">
        <v>45</v>
      </c>
      <c r="AJ356">
        <v>0</v>
      </c>
      <c r="AK356">
        <v>7</v>
      </c>
      <c r="AL356" t="s">
        <v>2338</v>
      </c>
      <c r="AM356" t="s">
        <v>436</v>
      </c>
      <c r="AN356" t="s">
        <v>2339</v>
      </c>
      <c r="AO356" t="s">
        <v>3230</v>
      </c>
      <c r="AP356" t="s">
        <v>74</v>
      </c>
      <c r="AQ356" t="s">
        <v>74</v>
      </c>
      <c r="AR356" t="s">
        <v>3231</v>
      </c>
      <c r="AS356" t="s">
        <v>3232</v>
      </c>
      <c r="AT356" t="s">
        <v>4453</v>
      </c>
      <c r="AU356">
        <v>1996</v>
      </c>
      <c r="AV356">
        <v>53</v>
      </c>
      <c r="AW356">
        <v>2</v>
      </c>
      <c r="AX356" t="s">
        <v>74</v>
      </c>
      <c r="AY356" t="s">
        <v>74</v>
      </c>
      <c r="AZ356" t="s">
        <v>74</v>
      </c>
      <c r="BA356" t="s">
        <v>74</v>
      </c>
      <c r="BB356">
        <v>209</v>
      </c>
      <c r="BC356">
        <v>215</v>
      </c>
      <c r="BD356" t="s">
        <v>74</v>
      </c>
      <c r="BE356" t="s">
        <v>4521</v>
      </c>
      <c r="BF356" t="str">
        <f>HYPERLINK("http://dx.doi.org/10.1006/jmsc.1996.0024","http://dx.doi.org/10.1006/jmsc.1996.0024")</f>
        <v>http://dx.doi.org/10.1006/jmsc.1996.0024</v>
      </c>
      <c r="BG356" t="s">
        <v>74</v>
      </c>
      <c r="BH356" t="s">
        <v>74</v>
      </c>
      <c r="BI356">
        <v>7</v>
      </c>
      <c r="BJ356" t="s">
        <v>3234</v>
      </c>
      <c r="BK356" t="s">
        <v>492</v>
      </c>
      <c r="BL356" t="s">
        <v>3234</v>
      </c>
      <c r="BM356" t="s">
        <v>4522</v>
      </c>
      <c r="BN356" t="s">
        <v>74</v>
      </c>
      <c r="BO356" t="s">
        <v>161</v>
      </c>
      <c r="BP356" t="s">
        <v>74</v>
      </c>
      <c r="BQ356" t="s">
        <v>74</v>
      </c>
      <c r="BR356" t="s">
        <v>96</v>
      </c>
      <c r="BS356" t="s">
        <v>4523</v>
      </c>
      <c r="BT356" t="str">
        <f>HYPERLINK("https%3A%2F%2Fwww.webofscience.com%2Fwos%2Fwoscc%2Ffull-record%2FWOS:A1996UJ67900013","View Full Record in Web of Science")</f>
        <v>View Full Record in Web of Science</v>
      </c>
    </row>
    <row r="357" spans="1:72" x14ac:dyDescent="0.15">
      <c r="A357" t="s">
        <v>72</v>
      </c>
      <c r="B357" t="s">
        <v>4524</v>
      </c>
      <c r="C357" t="s">
        <v>74</v>
      </c>
      <c r="D357" t="s">
        <v>74</v>
      </c>
      <c r="E357" t="s">
        <v>74</v>
      </c>
      <c r="F357" t="s">
        <v>4524</v>
      </c>
      <c r="G357" t="s">
        <v>74</v>
      </c>
      <c r="H357" t="s">
        <v>74</v>
      </c>
      <c r="I357" t="s">
        <v>4525</v>
      </c>
      <c r="J357" t="s">
        <v>3225</v>
      </c>
      <c r="K357" t="s">
        <v>74</v>
      </c>
      <c r="L357" t="s">
        <v>74</v>
      </c>
      <c r="M357" t="s">
        <v>77</v>
      </c>
      <c r="N357" t="s">
        <v>472</v>
      </c>
      <c r="O357" t="s">
        <v>4510</v>
      </c>
      <c r="P357" t="s">
        <v>4511</v>
      </c>
      <c r="Q357" t="s">
        <v>4512</v>
      </c>
      <c r="R357" t="s">
        <v>74</v>
      </c>
      <c r="S357" t="s">
        <v>4513</v>
      </c>
      <c r="T357" t="s">
        <v>4526</v>
      </c>
      <c r="U357" t="s">
        <v>4527</v>
      </c>
      <c r="V357" t="s">
        <v>4528</v>
      </c>
      <c r="W357" t="s">
        <v>74</v>
      </c>
      <c r="X357" t="s">
        <v>74</v>
      </c>
      <c r="Y357" t="s">
        <v>4529</v>
      </c>
      <c r="Z357" t="s">
        <v>74</v>
      </c>
      <c r="AA357" t="s">
        <v>4530</v>
      </c>
      <c r="AB357" t="s">
        <v>4531</v>
      </c>
      <c r="AC357" t="s">
        <v>74</v>
      </c>
      <c r="AD357" t="s">
        <v>74</v>
      </c>
      <c r="AE357" t="s">
        <v>74</v>
      </c>
      <c r="AF357" t="s">
        <v>74</v>
      </c>
      <c r="AG357">
        <v>19</v>
      </c>
      <c r="AH357">
        <v>20</v>
      </c>
      <c r="AI357">
        <v>20</v>
      </c>
      <c r="AJ357">
        <v>0</v>
      </c>
      <c r="AK357">
        <v>2</v>
      </c>
      <c r="AL357" t="s">
        <v>2338</v>
      </c>
      <c r="AM357" t="s">
        <v>436</v>
      </c>
      <c r="AN357" t="s">
        <v>2339</v>
      </c>
      <c r="AO357" t="s">
        <v>3230</v>
      </c>
      <c r="AP357" t="s">
        <v>74</v>
      </c>
      <c r="AQ357" t="s">
        <v>74</v>
      </c>
      <c r="AR357" t="s">
        <v>3231</v>
      </c>
      <c r="AS357" t="s">
        <v>3232</v>
      </c>
      <c r="AT357" t="s">
        <v>4453</v>
      </c>
      <c r="AU357">
        <v>1996</v>
      </c>
      <c r="AV357">
        <v>53</v>
      </c>
      <c r="AW357">
        <v>2</v>
      </c>
      <c r="AX357" t="s">
        <v>74</v>
      </c>
      <c r="AY357" t="s">
        <v>74</v>
      </c>
      <c r="AZ357" t="s">
        <v>74</v>
      </c>
      <c r="BA357" t="s">
        <v>74</v>
      </c>
      <c r="BB357">
        <v>297</v>
      </c>
      <c r="BC357">
        <v>302</v>
      </c>
      <c r="BD357" t="s">
        <v>74</v>
      </c>
      <c r="BE357" t="s">
        <v>4532</v>
      </c>
      <c r="BF357" t="str">
        <f>HYPERLINK("http://dx.doi.org/10.1006/jmsc.1996.0038","http://dx.doi.org/10.1006/jmsc.1996.0038")</f>
        <v>http://dx.doi.org/10.1006/jmsc.1996.0038</v>
      </c>
      <c r="BG357" t="s">
        <v>74</v>
      </c>
      <c r="BH357" t="s">
        <v>74</v>
      </c>
      <c r="BI357">
        <v>6</v>
      </c>
      <c r="BJ357" t="s">
        <v>3234</v>
      </c>
      <c r="BK357" t="s">
        <v>492</v>
      </c>
      <c r="BL357" t="s">
        <v>3234</v>
      </c>
      <c r="BM357" t="s">
        <v>4522</v>
      </c>
      <c r="BN357" t="s">
        <v>74</v>
      </c>
      <c r="BO357" t="s">
        <v>161</v>
      </c>
      <c r="BP357" t="s">
        <v>74</v>
      </c>
      <c r="BQ357" t="s">
        <v>74</v>
      </c>
      <c r="BR357" t="s">
        <v>96</v>
      </c>
      <c r="BS357" t="s">
        <v>4533</v>
      </c>
      <c r="BT357" t="str">
        <f>HYPERLINK("https%3A%2F%2Fwww.webofscience.com%2Fwos%2Fwoscc%2Ffull-record%2FWOS:A1996UJ67900027","View Full Record in Web of Science")</f>
        <v>View Full Record in Web of Science</v>
      </c>
    </row>
    <row r="358" spans="1:72" x14ac:dyDescent="0.15">
      <c r="A358" t="s">
        <v>72</v>
      </c>
      <c r="B358" t="s">
        <v>4534</v>
      </c>
      <c r="C358" t="s">
        <v>74</v>
      </c>
      <c r="D358" t="s">
        <v>74</v>
      </c>
      <c r="E358" t="s">
        <v>74</v>
      </c>
      <c r="F358" t="s">
        <v>4534</v>
      </c>
      <c r="G358" t="s">
        <v>74</v>
      </c>
      <c r="H358" t="s">
        <v>74</v>
      </c>
      <c r="I358" t="s">
        <v>4535</v>
      </c>
      <c r="J358" t="s">
        <v>3225</v>
      </c>
      <c r="K358" t="s">
        <v>74</v>
      </c>
      <c r="L358" t="s">
        <v>74</v>
      </c>
      <c r="M358" t="s">
        <v>77</v>
      </c>
      <c r="N358" t="s">
        <v>472</v>
      </c>
      <c r="O358" t="s">
        <v>4510</v>
      </c>
      <c r="P358" t="s">
        <v>4511</v>
      </c>
      <c r="Q358" t="s">
        <v>4512</v>
      </c>
      <c r="R358" t="s">
        <v>74</v>
      </c>
      <c r="S358" t="s">
        <v>4513</v>
      </c>
      <c r="T358" t="s">
        <v>4536</v>
      </c>
      <c r="U358" t="s">
        <v>4537</v>
      </c>
      <c r="V358" t="s">
        <v>4538</v>
      </c>
      <c r="W358" t="s">
        <v>74</v>
      </c>
      <c r="X358" t="s">
        <v>74</v>
      </c>
      <c r="Y358" t="s">
        <v>4539</v>
      </c>
      <c r="Z358" t="s">
        <v>74</v>
      </c>
      <c r="AA358" t="s">
        <v>4540</v>
      </c>
      <c r="AB358" t="s">
        <v>74</v>
      </c>
      <c r="AC358" t="s">
        <v>74</v>
      </c>
      <c r="AD358" t="s">
        <v>74</v>
      </c>
      <c r="AE358" t="s">
        <v>74</v>
      </c>
      <c r="AF358" t="s">
        <v>74</v>
      </c>
      <c r="AG358">
        <v>12</v>
      </c>
      <c r="AH358">
        <v>53</v>
      </c>
      <c r="AI358">
        <v>62</v>
      </c>
      <c r="AJ358">
        <v>0</v>
      </c>
      <c r="AK358">
        <v>2</v>
      </c>
      <c r="AL358" t="s">
        <v>2338</v>
      </c>
      <c r="AM358" t="s">
        <v>436</v>
      </c>
      <c r="AN358" t="s">
        <v>2339</v>
      </c>
      <c r="AO358" t="s">
        <v>3230</v>
      </c>
      <c r="AP358" t="s">
        <v>74</v>
      </c>
      <c r="AQ358" t="s">
        <v>74</v>
      </c>
      <c r="AR358" t="s">
        <v>3231</v>
      </c>
      <c r="AS358" t="s">
        <v>3232</v>
      </c>
      <c r="AT358" t="s">
        <v>4453</v>
      </c>
      <c r="AU358">
        <v>1996</v>
      </c>
      <c r="AV358">
        <v>53</v>
      </c>
      <c r="AW358">
        <v>2</v>
      </c>
      <c r="AX358" t="s">
        <v>74</v>
      </c>
      <c r="AY358" t="s">
        <v>74</v>
      </c>
      <c r="AZ358" t="s">
        <v>74</v>
      </c>
      <c r="BA358" t="s">
        <v>74</v>
      </c>
      <c r="BB358">
        <v>303</v>
      </c>
      <c r="BC358">
        <v>308</v>
      </c>
      <c r="BD358" t="s">
        <v>74</v>
      </c>
      <c r="BE358" t="s">
        <v>4541</v>
      </c>
      <c r="BF358" t="str">
        <f>HYPERLINK("http://dx.doi.org/10.1006/jmsc.1996.0039","http://dx.doi.org/10.1006/jmsc.1996.0039")</f>
        <v>http://dx.doi.org/10.1006/jmsc.1996.0039</v>
      </c>
      <c r="BG358" t="s">
        <v>74</v>
      </c>
      <c r="BH358" t="s">
        <v>74</v>
      </c>
      <c r="BI358">
        <v>6</v>
      </c>
      <c r="BJ358" t="s">
        <v>3234</v>
      </c>
      <c r="BK358" t="s">
        <v>492</v>
      </c>
      <c r="BL358" t="s">
        <v>3234</v>
      </c>
      <c r="BM358" t="s">
        <v>4522</v>
      </c>
      <c r="BN358" t="s">
        <v>74</v>
      </c>
      <c r="BO358" t="s">
        <v>161</v>
      </c>
      <c r="BP358" t="s">
        <v>74</v>
      </c>
      <c r="BQ358" t="s">
        <v>74</v>
      </c>
      <c r="BR358" t="s">
        <v>96</v>
      </c>
      <c r="BS358" t="s">
        <v>4542</v>
      </c>
      <c r="BT358" t="str">
        <f>HYPERLINK("https%3A%2F%2Fwww.webofscience.com%2Fwos%2Fwoscc%2Ffull-record%2FWOS:A1996UJ67900028","View Full Record in Web of Science")</f>
        <v>View Full Record in Web of Science</v>
      </c>
    </row>
    <row r="359" spans="1:72" x14ac:dyDescent="0.15">
      <c r="A359" t="s">
        <v>72</v>
      </c>
      <c r="B359" t="s">
        <v>4543</v>
      </c>
      <c r="C359" t="s">
        <v>74</v>
      </c>
      <c r="D359" t="s">
        <v>74</v>
      </c>
      <c r="E359" t="s">
        <v>74</v>
      </c>
      <c r="F359" t="s">
        <v>4543</v>
      </c>
      <c r="G359" t="s">
        <v>74</v>
      </c>
      <c r="H359" t="s">
        <v>74</v>
      </c>
      <c r="I359" t="s">
        <v>4544</v>
      </c>
      <c r="J359" t="s">
        <v>3225</v>
      </c>
      <c r="K359" t="s">
        <v>74</v>
      </c>
      <c r="L359" t="s">
        <v>74</v>
      </c>
      <c r="M359" t="s">
        <v>77</v>
      </c>
      <c r="N359" t="s">
        <v>472</v>
      </c>
      <c r="O359" t="s">
        <v>4510</v>
      </c>
      <c r="P359" t="s">
        <v>4511</v>
      </c>
      <c r="Q359" t="s">
        <v>4512</v>
      </c>
      <c r="R359" t="s">
        <v>74</v>
      </c>
      <c r="S359" t="s">
        <v>4513</v>
      </c>
      <c r="T359" t="s">
        <v>4545</v>
      </c>
      <c r="U359" t="s">
        <v>74</v>
      </c>
      <c r="V359" t="s">
        <v>4546</v>
      </c>
      <c r="W359" t="s">
        <v>3239</v>
      </c>
      <c r="X359" t="s">
        <v>82</v>
      </c>
      <c r="Y359" t="s">
        <v>74</v>
      </c>
      <c r="Z359" t="s">
        <v>74</v>
      </c>
      <c r="AA359" t="s">
        <v>2384</v>
      </c>
      <c r="AB359" t="s">
        <v>2385</v>
      </c>
      <c r="AC359" t="s">
        <v>74</v>
      </c>
      <c r="AD359" t="s">
        <v>74</v>
      </c>
      <c r="AE359" t="s">
        <v>74</v>
      </c>
      <c r="AF359" t="s">
        <v>74</v>
      </c>
      <c r="AG359">
        <v>11</v>
      </c>
      <c r="AH359">
        <v>13</v>
      </c>
      <c r="AI359">
        <v>13</v>
      </c>
      <c r="AJ359">
        <v>0</v>
      </c>
      <c r="AK359">
        <v>2</v>
      </c>
      <c r="AL359" t="s">
        <v>2338</v>
      </c>
      <c r="AM359" t="s">
        <v>436</v>
      </c>
      <c r="AN359" t="s">
        <v>2339</v>
      </c>
      <c r="AO359" t="s">
        <v>3230</v>
      </c>
      <c r="AP359" t="s">
        <v>74</v>
      </c>
      <c r="AQ359" t="s">
        <v>74</v>
      </c>
      <c r="AR359" t="s">
        <v>3231</v>
      </c>
      <c r="AS359" t="s">
        <v>3232</v>
      </c>
      <c r="AT359" t="s">
        <v>4453</v>
      </c>
      <c r="AU359">
        <v>1996</v>
      </c>
      <c r="AV359">
        <v>53</v>
      </c>
      <c r="AW359">
        <v>2</v>
      </c>
      <c r="AX359" t="s">
        <v>74</v>
      </c>
      <c r="AY359" t="s">
        <v>74</v>
      </c>
      <c r="AZ359" t="s">
        <v>74</v>
      </c>
      <c r="BA359" t="s">
        <v>74</v>
      </c>
      <c r="BB359">
        <v>335</v>
      </c>
      <c r="BC359">
        <v>338</v>
      </c>
      <c r="BD359" t="s">
        <v>74</v>
      </c>
      <c r="BE359" t="s">
        <v>4547</v>
      </c>
      <c r="BF359" t="str">
        <f>HYPERLINK("http://dx.doi.org/10.1006/jmsc.1996.0045","http://dx.doi.org/10.1006/jmsc.1996.0045")</f>
        <v>http://dx.doi.org/10.1006/jmsc.1996.0045</v>
      </c>
      <c r="BG359" t="s">
        <v>74</v>
      </c>
      <c r="BH359" t="s">
        <v>74</v>
      </c>
      <c r="BI359">
        <v>4</v>
      </c>
      <c r="BJ359" t="s">
        <v>3234</v>
      </c>
      <c r="BK359" t="s">
        <v>492</v>
      </c>
      <c r="BL359" t="s">
        <v>3234</v>
      </c>
      <c r="BM359" t="s">
        <v>4522</v>
      </c>
      <c r="BN359" t="s">
        <v>74</v>
      </c>
      <c r="BO359" t="s">
        <v>161</v>
      </c>
      <c r="BP359" t="s">
        <v>74</v>
      </c>
      <c r="BQ359" t="s">
        <v>74</v>
      </c>
      <c r="BR359" t="s">
        <v>96</v>
      </c>
      <c r="BS359" t="s">
        <v>4548</v>
      </c>
      <c r="BT359" t="str">
        <f>HYPERLINK("https%3A%2F%2Fwww.webofscience.com%2Fwos%2Fwoscc%2Ffull-record%2FWOS:A1996UJ67900034","View Full Record in Web of Science")</f>
        <v>View Full Record in Web of Science</v>
      </c>
    </row>
    <row r="360" spans="1:72" x14ac:dyDescent="0.15">
      <c r="A360" t="s">
        <v>72</v>
      </c>
      <c r="B360" t="s">
        <v>4549</v>
      </c>
      <c r="C360" t="s">
        <v>74</v>
      </c>
      <c r="D360" t="s">
        <v>74</v>
      </c>
      <c r="E360" t="s">
        <v>74</v>
      </c>
      <c r="F360" t="s">
        <v>4549</v>
      </c>
      <c r="G360" t="s">
        <v>74</v>
      </c>
      <c r="H360" t="s">
        <v>74</v>
      </c>
      <c r="I360" t="s">
        <v>4550</v>
      </c>
      <c r="J360" t="s">
        <v>3225</v>
      </c>
      <c r="K360" t="s">
        <v>74</v>
      </c>
      <c r="L360" t="s">
        <v>74</v>
      </c>
      <c r="M360" t="s">
        <v>77</v>
      </c>
      <c r="N360" t="s">
        <v>472</v>
      </c>
      <c r="O360" t="s">
        <v>4510</v>
      </c>
      <c r="P360" t="s">
        <v>4511</v>
      </c>
      <c r="Q360" t="s">
        <v>4512</v>
      </c>
      <c r="R360" t="s">
        <v>74</v>
      </c>
      <c r="S360" t="s">
        <v>4513</v>
      </c>
      <c r="T360" t="s">
        <v>4551</v>
      </c>
      <c r="U360" t="s">
        <v>4552</v>
      </c>
      <c r="V360" t="s">
        <v>4553</v>
      </c>
      <c r="W360" t="s">
        <v>74</v>
      </c>
      <c r="X360" t="s">
        <v>74</v>
      </c>
      <c r="Y360" t="s">
        <v>4554</v>
      </c>
      <c r="Z360" t="s">
        <v>74</v>
      </c>
      <c r="AA360" t="s">
        <v>2384</v>
      </c>
      <c r="AB360" t="s">
        <v>2385</v>
      </c>
      <c r="AC360" t="s">
        <v>74</v>
      </c>
      <c r="AD360" t="s">
        <v>74</v>
      </c>
      <c r="AE360" t="s">
        <v>74</v>
      </c>
      <c r="AF360" t="s">
        <v>74</v>
      </c>
      <c r="AG360">
        <v>13</v>
      </c>
      <c r="AH360">
        <v>65</v>
      </c>
      <c r="AI360">
        <v>75</v>
      </c>
      <c r="AJ360">
        <v>2</v>
      </c>
      <c r="AK360">
        <v>7</v>
      </c>
      <c r="AL360" t="s">
        <v>2338</v>
      </c>
      <c r="AM360" t="s">
        <v>436</v>
      </c>
      <c r="AN360" t="s">
        <v>2339</v>
      </c>
      <c r="AO360" t="s">
        <v>3230</v>
      </c>
      <c r="AP360" t="s">
        <v>74</v>
      </c>
      <c r="AQ360" t="s">
        <v>74</v>
      </c>
      <c r="AR360" t="s">
        <v>3231</v>
      </c>
      <c r="AS360" t="s">
        <v>3232</v>
      </c>
      <c r="AT360" t="s">
        <v>4453</v>
      </c>
      <c r="AU360">
        <v>1996</v>
      </c>
      <c r="AV360">
        <v>53</v>
      </c>
      <c r="AW360">
        <v>2</v>
      </c>
      <c r="AX360" t="s">
        <v>74</v>
      </c>
      <c r="AY360" t="s">
        <v>74</v>
      </c>
      <c r="AZ360" t="s">
        <v>74</v>
      </c>
      <c r="BA360" t="s">
        <v>74</v>
      </c>
      <c r="BB360">
        <v>339</v>
      </c>
      <c r="BC360">
        <v>344</v>
      </c>
      <c r="BD360" t="s">
        <v>74</v>
      </c>
      <c r="BE360" t="s">
        <v>4555</v>
      </c>
      <c r="BF360" t="str">
        <f>HYPERLINK("http://dx.doi.org/10.1006/jmsc.1996.0046","http://dx.doi.org/10.1006/jmsc.1996.0046")</f>
        <v>http://dx.doi.org/10.1006/jmsc.1996.0046</v>
      </c>
      <c r="BG360" t="s">
        <v>74</v>
      </c>
      <c r="BH360" t="s">
        <v>74</v>
      </c>
      <c r="BI360">
        <v>6</v>
      </c>
      <c r="BJ360" t="s">
        <v>3234</v>
      </c>
      <c r="BK360" t="s">
        <v>492</v>
      </c>
      <c r="BL360" t="s">
        <v>3234</v>
      </c>
      <c r="BM360" t="s">
        <v>4522</v>
      </c>
      <c r="BN360" t="s">
        <v>74</v>
      </c>
      <c r="BO360" t="s">
        <v>161</v>
      </c>
      <c r="BP360" t="s">
        <v>74</v>
      </c>
      <c r="BQ360" t="s">
        <v>74</v>
      </c>
      <c r="BR360" t="s">
        <v>96</v>
      </c>
      <c r="BS360" t="s">
        <v>4556</v>
      </c>
      <c r="BT360" t="str">
        <f>HYPERLINK("https%3A%2F%2Fwww.webofscience.com%2Fwos%2Fwoscc%2Ffull-record%2FWOS:A1996UJ67900035","View Full Record in Web of Science")</f>
        <v>View Full Record in Web of Science</v>
      </c>
    </row>
    <row r="361" spans="1:72" x14ac:dyDescent="0.15">
      <c r="A361" t="s">
        <v>72</v>
      </c>
      <c r="B361" t="s">
        <v>4557</v>
      </c>
      <c r="C361" t="s">
        <v>74</v>
      </c>
      <c r="D361" t="s">
        <v>74</v>
      </c>
      <c r="E361" t="s">
        <v>74</v>
      </c>
      <c r="F361" t="s">
        <v>4557</v>
      </c>
      <c r="G361" t="s">
        <v>74</v>
      </c>
      <c r="H361" t="s">
        <v>74</v>
      </c>
      <c r="I361" t="s">
        <v>4558</v>
      </c>
      <c r="J361" t="s">
        <v>3225</v>
      </c>
      <c r="K361" t="s">
        <v>74</v>
      </c>
      <c r="L361" t="s">
        <v>74</v>
      </c>
      <c r="M361" t="s">
        <v>77</v>
      </c>
      <c r="N361" t="s">
        <v>472</v>
      </c>
      <c r="O361" t="s">
        <v>4510</v>
      </c>
      <c r="P361" t="s">
        <v>4511</v>
      </c>
      <c r="Q361" t="s">
        <v>4512</v>
      </c>
      <c r="R361" t="s">
        <v>74</v>
      </c>
      <c r="S361" t="s">
        <v>4513</v>
      </c>
      <c r="T361" t="s">
        <v>4559</v>
      </c>
      <c r="U361" t="s">
        <v>4560</v>
      </c>
      <c r="V361" t="s">
        <v>4561</v>
      </c>
      <c r="W361" t="s">
        <v>4562</v>
      </c>
      <c r="X361" t="s">
        <v>617</v>
      </c>
      <c r="Y361" t="s">
        <v>4563</v>
      </c>
      <c r="Z361" t="s">
        <v>74</v>
      </c>
      <c r="AA361" t="s">
        <v>74</v>
      </c>
      <c r="AB361" t="s">
        <v>74</v>
      </c>
      <c r="AC361" t="s">
        <v>74</v>
      </c>
      <c r="AD361" t="s">
        <v>74</v>
      </c>
      <c r="AE361" t="s">
        <v>74</v>
      </c>
      <c r="AF361" t="s">
        <v>74</v>
      </c>
      <c r="AG361">
        <v>24</v>
      </c>
      <c r="AH361">
        <v>21</v>
      </c>
      <c r="AI361">
        <v>22</v>
      </c>
      <c r="AJ361">
        <v>0</v>
      </c>
      <c r="AK361">
        <v>3</v>
      </c>
      <c r="AL361" t="s">
        <v>2338</v>
      </c>
      <c r="AM361" t="s">
        <v>436</v>
      </c>
      <c r="AN361" t="s">
        <v>2339</v>
      </c>
      <c r="AO361" t="s">
        <v>3230</v>
      </c>
      <c r="AP361" t="s">
        <v>74</v>
      </c>
      <c r="AQ361" t="s">
        <v>74</v>
      </c>
      <c r="AR361" t="s">
        <v>3231</v>
      </c>
      <c r="AS361" t="s">
        <v>3232</v>
      </c>
      <c r="AT361" t="s">
        <v>4453</v>
      </c>
      <c r="AU361">
        <v>1996</v>
      </c>
      <c r="AV361">
        <v>53</v>
      </c>
      <c r="AW361">
        <v>2</v>
      </c>
      <c r="AX361" t="s">
        <v>74</v>
      </c>
      <c r="AY361" t="s">
        <v>74</v>
      </c>
      <c r="AZ361" t="s">
        <v>74</v>
      </c>
      <c r="BA361" t="s">
        <v>74</v>
      </c>
      <c r="BB361">
        <v>363</v>
      </c>
      <c r="BC361">
        <v>369</v>
      </c>
      <c r="BD361" t="s">
        <v>74</v>
      </c>
      <c r="BE361" t="s">
        <v>4564</v>
      </c>
      <c r="BF361" t="str">
        <f>HYPERLINK("http://dx.doi.org/10.1006/jmsc.1996.0050","http://dx.doi.org/10.1006/jmsc.1996.0050")</f>
        <v>http://dx.doi.org/10.1006/jmsc.1996.0050</v>
      </c>
      <c r="BG361" t="s">
        <v>74</v>
      </c>
      <c r="BH361" t="s">
        <v>74</v>
      </c>
      <c r="BI361">
        <v>7</v>
      </c>
      <c r="BJ361" t="s">
        <v>3234</v>
      </c>
      <c r="BK361" t="s">
        <v>492</v>
      </c>
      <c r="BL361" t="s">
        <v>3234</v>
      </c>
      <c r="BM361" t="s">
        <v>4522</v>
      </c>
      <c r="BN361" t="s">
        <v>74</v>
      </c>
      <c r="BO361" t="s">
        <v>74</v>
      </c>
      <c r="BP361" t="s">
        <v>74</v>
      </c>
      <c r="BQ361" t="s">
        <v>74</v>
      </c>
      <c r="BR361" t="s">
        <v>96</v>
      </c>
      <c r="BS361" t="s">
        <v>4565</v>
      </c>
      <c r="BT361" t="str">
        <f>HYPERLINK("https%3A%2F%2Fwww.webofscience.com%2Fwos%2Fwoscc%2Ffull-record%2FWOS:A1996UJ67900039","View Full Record in Web of Science")</f>
        <v>View Full Record in Web of Science</v>
      </c>
    </row>
    <row r="362" spans="1:72" x14ac:dyDescent="0.15">
      <c r="A362" t="s">
        <v>72</v>
      </c>
      <c r="B362" t="s">
        <v>4566</v>
      </c>
      <c r="C362" t="s">
        <v>74</v>
      </c>
      <c r="D362" t="s">
        <v>74</v>
      </c>
      <c r="E362" t="s">
        <v>74</v>
      </c>
      <c r="F362" t="s">
        <v>4566</v>
      </c>
      <c r="G362" t="s">
        <v>74</v>
      </c>
      <c r="H362" t="s">
        <v>74</v>
      </c>
      <c r="I362" t="s">
        <v>4567</v>
      </c>
      <c r="J362" t="s">
        <v>3225</v>
      </c>
      <c r="K362" t="s">
        <v>74</v>
      </c>
      <c r="L362" t="s">
        <v>74</v>
      </c>
      <c r="M362" t="s">
        <v>77</v>
      </c>
      <c r="N362" t="s">
        <v>472</v>
      </c>
      <c r="O362" t="s">
        <v>4510</v>
      </c>
      <c r="P362" t="s">
        <v>4511</v>
      </c>
      <c r="Q362" t="s">
        <v>4512</v>
      </c>
      <c r="R362" t="s">
        <v>74</v>
      </c>
      <c r="S362" t="s">
        <v>4513</v>
      </c>
      <c r="T362" t="s">
        <v>4568</v>
      </c>
      <c r="U362" t="s">
        <v>4569</v>
      </c>
      <c r="V362" t="s">
        <v>4570</v>
      </c>
      <c r="W362" t="s">
        <v>74</v>
      </c>
      <c r="X362" t="s">
        <v>74</v>
      </c>
      <c r="Y362" t="s">
        <v>4571</v>
      </c>
      <c r="Z362" t="s">
        <v>74</v>
      </c>
      <c r="AA362" t="s">
        <v>74</v>
      </c>
      <c r="AB362" t="s">
        <v>74</v>
      </c>
      <c r="AC362" t="s">
        <v>74</v>
      </c>
      <c r="AD362" t="s">
        <v>74</v>
      </c>
      <c r="AE362" t="s">
        <v>74</v>
      </c>
      <c r="AF362" t="s">
        <v>74</v>
      </c>
      <c r="AG362">
        <v>16</v>
      </c>
      <c r="AH362">
        <v>20</v>
      </c>
      <c r="AI362">
        <v>21</v>
      </c>
      <c r="AJ362">
        <v>0</v>
      </c>
      <c r="AK362">
        <v>5</v>
      </c>
      <c r="AL362" t="s">
        <v>2338</v>
      </c>
      <c r="AM362" t="s">
        <v>436</v>
      </c>
      <c r="AN362" t="s">
        <v>2339</v>
      </c>
      <c r="AO362" t="s">
        <v>3230</v>
      </c>
      <c r="AP362" t="s">
        <v>74</v>
      </c>
      <c r="AQ362" t="s">
        <v>74</v>
      </c>
      <c r="AR362" t="s">
        <v>3231</v>
      </c>
      <c r="AS362" t="s">
        <v>3232</v>
      </c>
      <c r="AT362" t="s">
        <v>4453</v>
      </c>
      <c r="AU362">
        <v>1996</v>
      </c>
      <c r="AV362">
        <v>53</v>
      </c>
      <c r="AW362">
        <v>2</v>
      </c>
      <c r="AX362" t="s">
        <v>74</v>
      </c>
      <c r="AY362" t="s">
        <v>74</v>
      </c>
      <c r="AZ362" t="s">
        <v>74</v>
      </c>
      <c r="BA362" t="s">
        <v>74</v>
      </c>
      <c r="BB362">
        <v>415</v>
      </c>
      <c r="BC362">
        <v>421</v>
      </c>
      <c r="BD362" t="s">
        <v>74</v>
      </c>
      <c r="BE362" t="s">
        <v>4572</v>
      </c>
      <c r="BF362" t="str">
        <f>HYPERLINK("http://dx.doi.org/10.1006/jmsc.1996.0058","http://dx.doi.org/10.1006/jmsc.1996.0058")</f>
        <v>http://dx.doi.org/10.1006/jmsc.1996.0058</v>
      </c>
      <c r="BG362" t="s">
        <v>74</v>
      </c>
      <c r="BH362" t="s">
        <v>74</v>
      </c>
      <c r="BI362">
        <v>7</v>
      </c>
      <c r="BJ362" t="s">
        <v>3234</v>
      </c>
      <c r="BK362" t="s">
        <v>492</v>
      </c>
      <c r="BL362" t="s">
        <v>3234</v>
      </c>
      <c r="BM362" t="s">
        <v>4522</v>
      </c>
      <c r="BN362" t="s">
        <v>74</v>
      </c>
      <c r="BO362" t="s">
        <v>161</v>
      </c>
      <c r="BP362" t="s">
        <v>74</v>
      </c>
      <c r="BQ362" t="s">
        <v>74</v>
      </c>
      <c r="BR362" t="s">
        <v>96</v>
      </c>
      <c r="BS362" t="s">
        <v>4573</v>
      </c>
      <c r="BT362" t="str">
        <f>HYPERLINK("https%3A%2F%2Fwww.webofscience.com%2Fwos%2Fwoscc%2Ffull-record%2FWOS:A1996UJ67900047","View Full Record in Web of Science")</f>
        <v>View Full Record in Web of Science</v>
      </c>
    </row>
    <row r="363" spans="1:72" x14ac:dyDescent="0.15">
      <c r="A363" t="s">
        <v>72</v>
      </c>
      <c r="B363" t="s">
        <v>4574</v>
      </c>
      <c r="C363" t="s">
        <v>74</v>
      </c>
      <c r="D363" t="s">
        <v>74</v>
      </c>
      <c r="E363" t="s">
        <v>74</v>
      </c>
      <c r="F363" t="s">
        <v>4574</v>
      </c>
      <c r="G363" t="s">
        <v>74</v>
      </c>
      <c r="H363" t="s">
        <v>74</v>
      </c>
      <c r="I363" t="s">
        <v>4575</v>
      </c>
      <c r="J363" t="s">
        <v>2129</v>
      </c>
      <c r="K363" t="s">
        <v>74</v>
      </c>
      <c r="L363" t="s">
        <v>74</v>
      </c>
      <c r="M363" t="s">
        <v>77</v>
      </c>
      <c r="N363" t="s">
        <v>78</v>
      </c>
      <c r="O363" t="s">
        <v>74</v>
      </c>
      <c r="P363" t="s">
        <v>74</v>
      </c>
      <c r="Q363" t="s">
        <v>74</v>
      </c>
      <c r="R363" t="s">
        <v>74</v>
      </c>
      <c r="S363" t="s">
        <v>74</v>
      </c>
      <c r="T363" t="s">
        <v>74</v>
      </c>
      <c r="U363" t="s">
        <v>4576</v>
      </c>
      <c r="V363" t="s">
        <v>4577</v>
      </c>
      <c r="W363" t="s">
        <v>4578</v>
      </c>
      <c r="X363" t="s">
        <v>103</v>
      </c>
      <c r="Y363" t="s">
        <v>4579</v>
      </c>
      <c r="Z363" t="s">
        <v>74</v>
      </c>
      <c r="AA363" t="s">
        <v>74</v>
      </c>
      <c r="AB363" t="s">
        <v>74</v>
      </c>
      <c r="AC363" t="s">
        <v>74</v>
      </c>
      <c r="AD363" t="s">
        <v>74</v>
      </c>
      <c r="AE363" t="s">
        <v>74</v>
      </c>
      <c r="AF363" t="s">
        <v>74</v>
      </c>
      <c r="AG363">
        <v>34</v>
      </c>
      <c r="AH363">
        <v>180</v>
      </c>
      <c r="AI363">
        <v>198</v>
      </c>
      <c r="AJ363">
        <v>1</v>
      </c>
      <c r="AK363">
        <v>10</v>
      </c>
      <c r="AL363" t="s">
        <v>2135</v>
      </c>
      <c r="AM363" t="s">
        <v>312</v>
      </c>
      <c r="AN363" t="s">
        <v>2136</v>
      </c>
      <c r="AO363" t="s">
        <v>2137</v>
      </c>
      <c r="AP363" t="s">
        <v>74</v>
      </c>
      <c r="AQ363" t="s">
        <v>74</v>
      </c>
      <c r="AR363" t="s">
        <v>2138</v>
      </c>
      <c r="AS363" t="s">
        <v>2139</v>
      </c>
      <c r="AT363" t="s">
        <v>4453</v>
      </c>
      <c r="AU363">
        <v>1996</v>
      </c>
      <c r="AV363">
        <v>46</v>
      </c>
      <c r="AW363">
        <v>2</v>
      </c>
      <c r="AX363" t="s">
        <v>74</v>
      </c>
      <c r="AY363" t="s">
        <v>74</v>
      </c>
      <c r="AZ363" t="s">
        <v>74</v>
      </c>
      <c r="BA363" t="s">
        <v>74</v>
      </c>
      <c r="BB363">
        <v>550</v>
      </c>
      <c r="BC363">
        <v>558</v>
      </c>
      <c r="BD363" t="s">
        <v>74</v>
      </c>
      <c r="BE363" t="s">
        <v>4580</v>
      </c>
      <c r="BF363" t="str">
        <f>HYPERLINK("http://dx.doi.org/10.1099/00207713-46-2-550","http://dx.doi.org/10.1099/00207713-46-2-550")</f>
        <v>http://dx.doi.org/10.1099/00207713-46-2-550</v>
      </c>
      <c r="BG363" t="s">
        <v>74</v>
      </c>
      <c r="BH363" t="s">
        <v>74</v>
      </c>
      <c r="BI363">
        <v>9</v>
      </c>
      <c r="BJ363" t="s">
        <v>2141</v>
      </c>
      <c r="BK363" t="s">
        <v>93</v>
      </c>
      <c r="BL363" t="s">
        <v>2141</v>
      </c>
      <c r="BM363" t="s">
        <v>4581</v>
      </c>
      <c r="BN363" t="s">
        <v>74</v>
      </c>
      <c r="BO363" t="s">
        <v>161</v>
      </c>
      <c r="BP363" t="s">
        <v>74</v>
      </c>
      <c r="BQ363" t="s">
        <v>74</v>
      </c>
      <c r="BR363" t="s">
        <v>96</v>
      </c>
      <c r="BS363" t="s">
        <v>4582</v>
      </c>
      <c r="BT363" t="str">
        <f>HYPERLINK("https%3A%2F%2Fwww.webofscience.com%2Fwos%2Fwoscc%2Ffull-record%2FWOS:A1996UE64000030","View Full Record in Web of Science")</f>
        <v>View Full Record in Web of Science</v>
      </c>
    </row>
    <row r="364" spans="1:72" x14ac:dyDescent="0.15">
      <c r="A364" t="s">
        <v>72</v>
      </c>
      <c r="B364" t="s">
        <v>4583</v>
      </c>
      <c r="C364" t="s">
        <v>74</v>
      </c>
      <c r="D364" t="s">
        <v>74</v>
      </c>
      <c r="E364" t="s">
        <v>74</v>
      </c>
      <c r="F364" t="s">
        <v>4583</v>
      </c>
      <c r="G364" t="s">
        <v>74</v>
      </c>
      <c r="H364" t="s">
        <v>74</v>
      </c>
      <c r="I364" t="s">
        <v>4584</v>
      </c>
      <c r="J364" t="s">
        <v>519</v>
      </c>
      <c r="K364" t="s">
        <v>74</v>
      </c>
      <c r="L364" t="s">
        <v>74</v>
      </c>
      <c r="M364" t="s">
        <v>77</v>
      </c>
      <c r="N364" t="s">
        <v>78</v>
      </c>
      <c r="O364" t="s">
        <v>74</v>
      </c>
      <c r="P364" t="s">
        <v>74</v>
      </c>
      <c r="Q364" t="s">
        <v>74</v>
      </c>
      <c r="R364" t="s">
        <v>74</v>
      </c>
      <c r="S364" t="s">
        <v>74</v>
      </c>
      <c r="T364" t="s">
        <v>74</v>
      </c>
      <c r="U364" t="s">
        <v>4585</v>
      </c>
      <c r="V364" t="s">
        <v>4586</v>
      </c>
      <c r="W364" t="s">
        <v>74</v>
      </c>
      <c r="X364" t="s">
        <v>74</v>
      </c>
      <c r="Y364" t="s">
        <v>4587</v>
      </c>
      <c r="Z364" t="s">
        <v>74</v>
      </c>
      <c r="AA364" t="s">
        <v>74</v>
      </c>
      <c r="AB364" t="s">
        <v>74</v>
      </c>
      <c r="AC364" t="s">
        <v>74</v>
      </c>
      <c r="AD364" t="s">
        <v>74</v>
      </c>
      <c r="AE364" t="s">
        <v>74</v>
      </c>
      <c r="AF364" t="s">
        <v>74</v>
      </c>
      <c r="AG364">
        <v>34</v>
      </c>
      <c r="AH364">
        <v>3</v>
      </c>
      <c r="AI364">
        <v>3</v>
      </c>
      <c r="AJ364">
        <v>0</v>
      </c>
      <c r="AK364">
        <v>2</v>
      </c>
      <c r="AL364" t="s">
        <v>203</v>
      </c>
      <c r="AM364" t="s">
        <v>85</v>
      </c>
      <c r="AN364" t="s">
        <v>204</v>
      </c>
      <c r="AO364" t="s">
        <v>523</v>
      </c>
      <c r="AP364" t="s">
        <v>74</v>
      </c>
      <c r="AQ364" t="s">
        <v>74</v>
      </c>
      <c r="AR364" t="s">
        <v>524</v>
      </c>
      <c r="AS364" t="s">
        <v>525</v>
      </c>
      <c r="AT364" t="s">
        <v>4453</v>
      </c>
      <c r="AU364">
        <v>1996</v>
      </c>
      <c r="AV364">
        <v>58</v>
      </c>
      <c r="AW364">
        <v>5</v>
      </c>
      <c r="AX364" t="s">
        <v>74</v>
      </c>
      <c r="AY364" t="s">
        <v>74</v>
      </c>
      <c r="AZ364" t="s">
        <v>74</v>
      </c>
      <c r="BA364" t="s">
        <v>74</v>
      </c>
      <c r="BB364">
        <v>613</v>
      </c>
      <c r="BC364">
        <v>623</v>
      </c>
      <c r="BD364" t="s">
        <v>74</v>
      </c>
      <c r="BE364" t="s">
        <v>4588</v>
      </c>
      <c r="BF364" t="str">
        <f>HYPERLINK("http://dx.doi.org/10.1016/0021-9169(95)00082-8","http://dx.doi.org/10.1016/0021-9169(95)00082-8")</f>
        <v>http://dx.doi.org/10.1016/0021-9169(95)00082-8</v>
      </c>
      <c r="BG364" t="s">
        <v>74</v>
      </c>
      <c r="BH364" t="s">
        <v>74</v>
      </c>
      <c r="BI364">
        <v>11</v>
      </c>
      <c r="BJ364" t="s">
        <v>159</v>
      </c>
      <c r="BK364" t="s">
        <v>93</v>
      </c>
      <c r="BL364" t="s">
        <v>159</v>
      </c>
      <c r="BM364" t="s">
        <v>4589</v>
      </c>
      <c r="BN364" t="s">
        <v>74</v>
      </c>
      <c r="BO364" t="s">
        <v>74</v>
      </c>
      <c r="BP364" t="s">
        <v>74</v>
      </c>
      <c r="BQ364" t="s">
        <v>74</v>
      </c>
      <c r="BR364" t="s">
        <v>96</v>
      </c>
      <c r="BS364" t="s">
        <v>4590</v>
      </c>
      <c r="BT364" t="str">
        <f>HYPERLINK("https%3A%2F%2Fwww.webofscience.com%2Fwos%2Fwoscc%2Ffull-record%2FWOS:A1996TX62100009","View Full Record in Web of Science")</f>
        <v>View Full Record in Web of Science</v>
      </c>
    </row>
    <row r="365" spans="1:72" x14ac:dyDescent="0.15">
      <c r="A365" t="s">
        <v>72</v>
      </c>
      <c r="B365" t="s">
        <v>4591</v>
      </c>
      <c r="C365" t="s">
        <v>74</v>
      </c>
      <c r="D365" t="s">
        <v>74</v>
      </c>
      <c r="E365" t="s">
        <v>74</v>
      </c>
      <c r="F365" t="s">
        <v>4591</v>
      </c>
      <c r="G365" t="s">
        <v>74</v>
      </c>
      <c r="H365" t="s">
        <v>74</v>
      </c>
      <c r="I365" t="s">
        <v>4592</v>
      </c>
      <c r="J365" t="s">
        <v>519</v>
      </c>
      <c r="K365" t="s">
        <v>74</v>
      </c>
      <c r="L365" t="s">
        <v>74</v>
      </c>
      <c r="M365" t="s">
        <v>77</v>
      </c>
      <c r="N365" t="s">
        <v>78</v>
      </c>
      <c r="O365" t="s">
        <v>74</v>
      </c>
      <c r="P365" t="s">
        <v>74</v>
      </c>
      <c r="Q365" t="s">
        <v>74</v>
      </c>
      <c r="R365" t="s">
        <v>74</v>
      </c>
      <c r="S365" t="s">
        <v>74</v>
      </c>
      <c r="T365" t="s">
        <v>74</v>
      </c>
      <c r="U365" t="s">
        <v>4593</v>
      </c>
      <c r="V365" t="s">
        <v>4594</v>
      </c>
      <c r="W365" t="s">
        <v>3239</v>
      </c>
      <c r="X365" t="s">
        <v>82</v>
      </c>
      <c r="Y365" t="s">
        <v>4595</v>
      </c>
      <c r="Z365" t="s">
        <v>74</v>
      </c>
      <c r="AA365" t="s">
        <v>74</v>
      </c>
      <c r="AB365" t="s">
        <v>74</v>
      </c>
      <c r="AC365" t="s">
        <v>74</v>
      </c>
      <c r="AD365" t="s">
        <v>74</v>
      </c>
      <c r="AE365" t="s">
        <v>74</v>
      </c>
      <c r="AF365" t="s">
        <v>74</v>
      </c>
      <c r="AG365">
        <v>13</v>
      </c>
      <c r="AH365">
        <v>3</v>
      </c>
      <c r="AI365">
        <v>3</v>
      </c>
      <c r="AJ365">
        <v>0</v>
      </c>
      <c r="AK365">
        <v>0</v>
      </c>
      <c r="AL365" t="s">
        <v>203</v>
      </c>
      <c r="AM365" t="s">
        <v>85</v>
      </c>
      <c r="AN365" t="s">
        <v>204</v>
      </c>
      <c r="AO365" t="s">
        <v>523</v>
      </c>
      <c r="AP365" t="s">
        <v>74</v>
      </c>
      <c r="AQ365" t="s">
        <v>74</v>
      </c>
      <c r="AR365" t="s">
        <v>524</v>
      </c>
      <c r="AS365" t="s">
        <v>525</v>
      </c>
      <c r="AT365" t="s">
        <v>4453</v>
      </c>
      <c r="AU365">
        <v>1996</v>
      </c>
      <c r="AV365">
        <v>58</v>
      </c>
      <c r="AW365">
        <v>5</v>
      </c>
      <c r="AX365" t="s">
        <v>74</v>
      </c>
      <c r="AY365" t="s">
        <v>74</v>
      </c>
      <c r="AZ365" t="s">
        <v>74</v>
      </c>
      <c r="BA365" t="s">
        <v>74</v>
      </c>
      <c r="BB365">
        <v>625</v>
      </c>
      <c r="BC365">
        <v>640</v>
      </c>
      <c r="BD365" t="s">
        <v>74</v>
      </c>
      <c r="BE365" t="s">
        <v>4596</v>
      </c>
      <c r="BF365" t="str">
        <f>HYPERLINK("http://dx.doi.org/10.1016/0021-9169(95)00191-3","http://dx.doi.org/10.1016/0021-9169(95)00191-3")</f>
        <v>http://dx.doi.org/10.1016/0021-9169(95)00191-3</v>
      </c>
      <c r="BG365" t="s">
        <v>74</v>
      </c>
      <c r="BH365" t="s">
        <v>74</v>
      </c>
      <c r="BI365">
        <v>16</v>
      </c>
      <c r="BJ365" t="s">
        <v>159</v>
      </c>
      <c r="BK365" t="s">
        <v>93</v>
      </c>
      <c r="BL365" t="s">
        <v>159</v>
      </c>
      <c r="BM365" t="s">
        <v>4589</v>
      </c>
      <c r="BN365" t="s">
        <v>74</v>
      </c>
      <c r="BO365" t="s">
        <v>74</v>
      </c>
      <c r="BP365" t="s">
        <v>74</v>
      </c>
      <c r="BQ365" t="s">
        <v>74</v>
      </c>
      <c r="BR365" t="s">
        <v>96</v>
      </c>
      <c r="BS365" t="s">
        <v>4597</v>
      </c>
      <c r="BT365" t="str">
        <f>HYPERLINK("https%3A%2F%2Fwww.webofscience.com%2Fwos%2Fwoscc%2Ffull-record%2FWOS:A1996TX62100010","View Full Record in Web of Science")</f>
        <v>View Full Record in Web of Science</v>
      </c>
    </row>
    <row r="366" spans="1:72" x14ac:dyDescent="0.15">
      <c r="A366" t="s">
        <v>72</v>
      </c>
      <c r="B366" t="s">
        <v>4598</v>
      </c>
      <c r="C366" t="s">
        <v>74</v>
      </c>
      <c r="D366" t="s">
        <v>74</v>
      </c>
      <c r="E366" t="s">
        <v>74</v>
      </c>
      <c r="F366" t="s">
        <v>4598</v>
      </c>
      <c r="G366" t="s">
        <v>74</v>
      </c>
      <c r="H366" t="s">
        <v>74</v>
      </c>
      <c r="I366" t="s">
        <v>4599</v>
      </c>
      <c r="J366" t="s">
        <v>4600</v>
      </c>
      <c r="K366" t="s">
        <v>74</v>
      </c>
      <c r="L366" t="s">
        <v>74</v>
      </c>
      <c r="M366" t="s">
        <v>77</v>
      </c>
      <c r="N366" t="s">
        <v>78</v>
      </c>
      <c r="O366" t="s">
        <v>74</v>
      </c>
      <c r="P366" t="s">
        <v>74</v>
      </c>
      <c r="Q366" t="s">
        <v>74</v>
      </c>
      <c r="R366" t="s">
        <v>74</v>
      </c>
      <c r="S366" t="s">
        <v>74</v>
      </c>
      <c r="T366" t="s">
        <v>4601</v>
      </c>
      <c r="U366" t="s">
        <v>4602</v>
      </c>
      <c r="V366" t="s">
        <v>4603</v>
      </c>
      <c r="W366" t="s">
        <v>4604</v>
      </c>
      <c r="X366" t="s">
        <v>4605</v>
      </c>
      <c r="Y366" t="s">
        <v>4606</v>
      </c>
      <c r="Z366" t="s">
        <v>74</v>
      </c>
      <c r="AA366" t="s">
        <v>4607</v>
      </c>
      <c r="AB366" t="s">
        <v>4608</v>
      </c>
      <c r="AC366" t="s">
        <v>74</v>
      </c>
      <c r="AD366" t="s">
        <v>74</v>
      </c>
      <c r="AE366" t="s">
        <v>74</v>
      </c>
      <c r="AF366" t="s">
        <v>74</v>
      </c>
      <c r="AG366">
        <v>21</v>
      </c>
      <c r="AH366">
        <v>27</v>
      </c>
      <c r="AI366">
        <v>29</v>
      </c>
      <c r="AJ366">
        <v>0</v>
      </c>
      <c r="AK366">
        <v>5</v>
      </c>
      <c r="AL366" t="s">
        <v>4609</v>
      </c>
      <c r="AM366" t="s">
        <v>485</v>
      </c>
      <c r="AN366" t="s">
        <v>4610</v>
      </c>
      <c r="AO366" t="s">
        <v>4611</v>
      </c>
      <c r="AP366" t="s">
        <v>74</v>
      </c>
      <c r="AQ366" t="s">
        <v>74</v>
      </c>
      <c r="AR366" t="s">
        <v>4612</v>
      </c>
      <c r="AS366" t="s">
        <v>4613</v>
      </c>
      <c r="AT366" t="s">
        <v>4453</v>
      </c>
      <c r="AU366">
        <v>1996</v>
      </c>
      <c r="AV366">
        <v>199</v>
      </c>
      <c r="AW366">
        <v>4</v>
      </c>
      <c r="AX366" t="s">
        <v>74</v>
      </c>
      <c r="AY366" t="s">
        <v>74</v>
      </c>
      <c r="AZ366" t="s">
        <v>74</v>
      </c>
      <c r="BA366" t="s">
        <v>74</v>
      </c>
      <c r="BB366">
        <v>893</v>
      </c>
      <c r="BC366">
        <v>899</v>
      </c>
      <c r="BD366" t="s">
        <v>74</v>
      </c>
      <c r="BE366" t="s">
        <v>74</v>
      </c>
      <c r="BF366" t="s">
        <v>74</v>
      </c>
      <c r="BG366" t="s">
        <v>74</v>
      </c>
      <c r="BH366" t="s">
        <v>74</v>
      </c>
      <c r="BI366">
        <v>7</v>
      </c>
      <c r="BJ366" t="s">
        <v>970</v>
      </c>
      <c r="BK366" t="s">
        <v>93</v>
      </c>
      <c r="BL366" t="s">
        <v>971</v>
      </c>
      <c r="BM366" t="s">
        <v>4614</v>
      </c>
      <c r="BN366">
        <v>9318679</v>
      </c>
      <c r="BO366" t="s">
        <v>74</v>
      </c>
      <c r="BP366" t="s">
        <v>74</v>
      </c>
      <c r="BQ366" t="s">
        <v>74</v>
      </c>
      <c r="BR366" t="s">
        <v>96</v>
      </c>
      <c r="BS366" t="s">
        <v>4615</v>
      </c>
      <c r="BT366" t="str">
        <f>HYPERLINK("https%3A%2F%2Fwww.webofscience.com%2Fwos%2Fwoscc%2Ffull-record%2FWOS:A1996UF82600014","View Full Record in Web of Science")</f>
        <v>View Full Record in Web of Science</v>
      </c>
    </row>
    <row r="367" spans="1:72" x14ac:dyDescent="0.15">
      <c r="A367" t="s">
        <v>72</v>
      </c>
      <c r="B367" t="s">
        <v>4616</v>
      </c>
      <c r="C367" t="s">
        <v>74</v>
      </c>
      <c r="D367" t="s">
        <v>74</v>
      </c>
      <c r="E367" t="s">
        <v>74</v>
      </c>
      <c r="F367" t="s">
        <v>4616</v>
      </c>
      <c r="G367" t="s">
        <v>74</v>
      </c>
      <c r="H367" t="s">
        <v>74</v>
      </c>
      <c r="I367" t="s">
        <v>4617</v>
      </c>
      <c r="J367" t="s">
        <v>1493</v>
      </c>
      <c r="K367" t="s">
        <v>74</v>
      </c>
      <c r="L367" t="s">
        <v>74</v>
      </c>
      <c r="M367" t="s">
        <v>77</v>
      </c>
      <c r="N367" t="s">
        <v>78</v>
      </c>
      <c r="O367" t="s">
        <v>74</v>
      </c>
      <c r="P367" t="s">
        <v>74</v>
      </c>
      <c r="Q367" t="s">
        <v>74</v>
      </c>
      <c r="R367" t="s">
        <v>74</v>
      </c>
      <c r="S367" t="s">
        <v>74</v>
      </c>
      <c r="T367" t="s">
        <v>74</v>
      </c>
      <c r="U367" t="s">
        <v>4618</v>
      </c>
      <c r="V367" t="s">
        <v>4619</v>
      </c>
      <c r="W367" t="s">
        <v>4620</v>
      </c>
      <c r="X367" t="s">
        <v>4621</v>
      </c>
      <c r="Y367" t="s">
        <v>4622</v>
      </c>
      <c r="Z367" t="s">
        <v>74</v>
      </c>
      <c r="AA367" t="s">
        <v>4623</v>
      </c>
      <c r="AB367" t="s">
        <v>4624</v>
      </c>
      <c r="AC367" t="s">
        <v>74</v>
      </c>
      <c r="AD367" t="s">
        <v>74</v>
      </c>
      <c r="AE367" t="s">
        <v>74</v>
      </c>
      <c r="AF367" t="s">
        <v>74</v>
      </c>
      <c r="AG367">
        <v>30</v>
      </c>
      <c r="AH367">
        <v>32</v>
      </c>
      <c r="AI367">
        <v>35</v>
      </c>
      <c r="AJ367">
        <v>0</v>
      </c>
      <c r="AK367">
        <v>2</v>
      </c>
      <c r="AL367" t="s">
        <v>946</v>
      </c>
      <c r="AM367" t="s">
        <v>312</v>
      </c>
      <c r="AN367" t="s">
        <v>1017</v>
      </c>
      <c r="AO367" t="s">
        <v>1501</v>
      </c>
      <c r="AP367" t="s">
        <v>1502</v>
      </c>
      <c r="AQ367" t="s">
        <v>74</v>
      </c>
      <c r="AR367" t="s">
        <v>1503</v>
      </c>
      <c r="AS367" t="s">
        <v>1504</v>
      </c>
      <c r="AT367" t="s">
        <v>4625</v>
      </c>
      <c r="AU367">
        <v>1996</v>
      </c>
      <c r="AV367">
        <v>101</v>
      </c>
      <c r="AW367" t="s">
        <v>4626</v>
      </c>
      <c r="AX367" t="s">
        <v>74</v>
      </c>
      <c r="AY367" t="s">
        <v>74</v>
      </c>
      <c r="AZ367" t="s">
        <v>74</v>
      </c>
      <c r="BA367" t="s">
        <v>74</v>
      </c>
      <c r="BB367">
        <v>7793</v>
      </c>
      <c r="BC367">
        <v>7799</v>
      </c>
      <c r="BD367" t="s">
        <v>74</v>
      </c>
      <c r="BE367" t="s">
        <v>4627</v>
      </c>
      <c r="BF367" t="str">
        <f>HYPERLINK("http://dx.doi.org/10.1029/95JA03378","http://dx.doi.org/10.1029/95JA03378")</f>
        <v>http://dx.doi.org/10.1029/95JA03378</v>
      </c>
      <c r="BG367" t="s">
        <v>74</v>
      </c>
      <c r="BH367" t="s">
        <v>74</v>
      </c>
      <c r="BI367">
        <v>7</v>
      </c>
      <c r="BJ367" t="s">
        <v>936</v>
      </c>
      <c r="BK367" t="s">
        <v>93</v>
      </c>
      <c r="BL367" t="s">
        <v>936</v>
      </c>
      <c r="BM367" t="s">
        <v>4628</v>
      </c>
      <c r="BN367" t="s">
        <v>74</v>
      </c>
      <c r="BO367" t="s">
        <v>74</v>
      </c>
      <c r="BP367" t="s">
        <v>74</v>
      </c>
      <c r="BQ367" t="s">
        <v>74</v>
      </c>
      <c r="BR367" t="s">
        <v>96</v>
      </c>
      <c r="BS367" t="s">
        <v>4629</v>
      </c>
      <c r="BT367" t="str">
        <f>HYPERLINK("https%3A%2F%2Fwww.webofscience.com%2Fwos%2Fwoscc%2Ffull-record%2FWOS:A1996UD93900015","View Full Record in Web of Science")</f>
        <v>View Full Record in Web of Science</v>
      </c>
    </row>
    <row r="368" spans="1:72" x14ac:dyDescent="0.15">
      <c r="A368" t="s">
        <v>72</v>
      </c>
      <c r="B368" t="s">
        <v>4630</v>
      </c>
      <c r="C368" t="s">
        <v>74</v>
      </c>
      <c r="D368" t="s">
        <v>74</v>
      </c>
      <c r="E368" t="s">
        <v>74</v>
      </c>
      <c r="F368" t="s">
        <v>4630</v>
      </c>
      <c r="G368" t="s">
        <v>74</v>
      </c>
      <c r="H368" t="s">
        <v>74</v>
      </c>
      <c r="I368" t="s">
        <v>4631</v>
      </c>
      <c r="J368" t="s">
        <v>1493</v>
      </c>
      <c r="K368" t="s">
        <v>74</v>
      </c>
      <c r="L368" t="s">
        <v>74</v>
      </c>
      <c r="M368" t="s">
        <v>77</v>
      </c>
      <c r="N368" t="s">
        <v>78</v>
      </c>
      <c r="O368" t="s">
        <v>74</v>
      </c>
      <c r="P368" t="s">
        <v>74</v>
      </c>
      <c r="Q368" t="s">
        <v>74</v>
      </c>
      <c r="R368" t="s">
        <v>74</v>
      </c>
      <c r="S368" t="s">
        <v>74</v>
      </c>
      <c r="T368" t="s">
        <v>74</v>
      </c>
      <c r="U368" t="s">
        <v>4632</v>
      </c>
      <c r="V368" t="s">
        <v>4633</v>
      </c>
      <c r="W368" t="s">
        <v>4634</v>
      </c>
      <c r="X368" t="s">
        <v>4635</v>
      </c>
      <c r="Y368" t="s">
        <v>74</v>
      </c>
      <c r="Z368" t="s">
        <v>74</v>
      </c>
      <c r="AA368" t="s">
        <v>74</v>
      </c>
      <c r="AB368" t="s">
        <v>74</v>
      </c>
      <c r="AC368" t="s">
        <v>74</v>
      </c>
      <c r="AD368" t="s">
        <v>74</v>
      </c>
      <c r="AE368" t="s">
        <v>74</v>
      </c>
      <c r="AF368" t="s">
        <v>74</v>
      </c>
      <c r="AG368">
        <v>41</v>
      </c>
      <c r="AH368">
        <v>10</v>
      </c>
      <c r="AI368">
        <v>10</v>
      </c>
      <c r="AJ368">
        <v>0</v>
      </c>
      <c r="AK368">
        <v>3</v>
      </c>
      <c r="AL368" t="s">
        <v>946</v>
      </c>
      <c r="AM368" t="s">
        <v>312</v>
      </c>
      <c r="AN368" t="s">
        <v>1017</v>
      </c>
      <c r="AO368" t="s">
        <v>1501</v>
      </c>
      <c r="AP368" t="s">
        <v>1502</v>
      </c>
      <c r="AQ368" t="s">
        <v>74</v>
      </c>
      <c r="AR368" t="s">
        <v>1503</v>
      </c>
      <c r="AS368" t="s">
        <v>1504</v>
      </c>
      <c r="AT368" t="s">
        <v>4625</v>
      </c>
      <c r="AU368">
        <v>1996</v>
      </c>
      <c r="AV368">
        <v>101</v>
      </c>
      <c r="AW368" t="s">
        <v>4626</v>
      </c>
      <c r="AX368" t="s">
        <v>74</v>
      </c>
      <c r="AY368" t="s">
        <v>74</v>
      </c>
      <c r="AZ368" t="s">
        <v>74</v>
      </c>
      <c r="BA368" t="s">
        <v>74</v>
      </c>
      <c r="BB368">
        <v>7829</v>
      </c>
      <c r="BC368">
        <v>7841</v>
      </c>
      <c r="BD368" t="s">
        <v>74</v>
      </c>
      <c r="BE368" t="s">
        <v>4636</v>
      </c>
      <c r="BF368" t="str">
        <f>HYPERLINK("http://dx.doi.org/10.1029/95JA03470","http://dx.doi.org/10.1029/95JA03470")</f>
        <v>http://dx.doi.org/10.1029/95JA03470</v>
      </c>
      <c r="BG368" t="s">
        <v>74</v>
      </c>
      <c r="BH368" t="s">
        <v>74</v>
      </c>
      <c r="BI368">
        <v>13</v>
      </c>
      <c r="BJ368" t="s">
        <v>936</v>
      </c>
      <c r="BK368" t="s">
        <v>93</v>
      </c>
      <c r="BL368" t="s">
        <v>936</v>
      </c>
      <c r="BM368" t="s">
        <v>4628</v>
      </c>
      <c r="BN368" t="s">
        <v>74</v>
      </c>
      <c r="BO368" t="s">
        <v>74</v>
      </c>
      <c r="BP368" t="s">
        <v>74</v>
      </c>
      <c r="BQ368" t="s">
        <v>74</v>
      </c>
      <c r="BR368" t="s">
        <v>96</v>
      </c>
      <c r="BS368" t="s">
        <v>4637</v>
      </c>
      <c r="BT368" t="str">
        <f>HYPERLINK("https%3A%2F%2Fwww.webofscience.com%2Fwos%2Fwoscc%2Ffull-record%2FWOS:A1996UD93900018","View Full Record in Web of Science")</f>
        <v>View Full Record in Web of Science</v>
      </c>
    </row>
    <row r="369" spans="1:72" x14ac:dyDescent="0.15">
      <c r="A369" t="s">
        <v>72</v>
      </c>
      <c r="B369" t="s">
        <v>4638</v>
      </c>
      <c r="C369" t="s">
        <v>74</v>
      </c>
      <c r="D369" t="s">
        <v>74</v>
      </c>
      <c r="E369" t="s">
        <v>74</v>
      </c>
      <c r="F369" t="s">
        <v>4638</v>
      </c>
      <c r="G369" t="s">
        <v>74</v>
      </c>
      <c r="H369" t="s">
        <v>74</v>
      </c>
      <c r="I369" t="s">
        <v>4639</v>
      </c>
      <c r="J369" t="s">
        <v>640</v>
      </c>
      <c r="K369" t="s">
        <v>74</v>
      </c>
      <c r="L369" t="s">
        <v>74</v>
      </c>
      <c r="M369" t="s">
        <v>77</v>
      </c>
      <c r="N369" t="s">
        <v>78</v>
      </c>
      <c r="O369" t="s">
        <v>74</v>
      </c>
      <c r="P369" t="s">
        <v>74</v>
      </c>
      <c r="Q369" t="s">
        <v>74</v>
      </c>
      <c r="R369" t="s">
        <v>74</v>
      </c>
      <c r="S369" t="s">
        <v>74</v>
      </c>
      <c r="T369" t="s">
        <v>4640</v>
      </c>
      <c r="U369" t="s">
        <v>74</v>
      </c>
      <c r="V369" t="s">
        <v>4641</v>
      </c>
      <c r="W369" t="s">
        <v>4642</v>
      </c>
      <c r="X369" t="s">
        <v>4643</v>
      </c>
      <c r="Y369" t="s">
        <v>74</v>
      </c>
      <c r="Z369" t="s">
        <v>74</v>
      </c>
      <c r="AA369" t="s">
        <v>3262</v>
      </c>
      <c r="AB369" t="s">
        <v>74</v>
      </c>
      <c r="AC369" t="s">
        <v>74</v>
      </c>
      <c r="AD369" t="s">
        <v>74</v>
      </c>
      <c r="AE369" t="s">
        <v>74</v>
      </c>
      <c r="AF369" t="s">
        <v>74</v>
      </c>
      <c r="AG369">
        <v>22</v>
      </c>
      <c r="AH369">
        <v>13</v>
      </c>
      <c r="AI369">
        <v>14</v>
      </c>
      <c r="AJ369">
        <v>0</v>
      </c>
      <c r="AK369">
        <v>1</v>
      </c>
      <c r="AL369" t="s">
        <v>644</v>
      </c>
      <c r="AM369" t="s">
        <v>436</v>
      </c>
      <c r="AN369" t="s">
        <v>645</v>
      </c>
      <c r="AO369" t="s">
        <v>646</v>
      </c>
      <c r="AP369" t="s">
        <v>74</v>
      </c>
      <c r="AQ369" t="s">
        <v>74</v>
      </c>
      <c r="AR369" t="s">
        <v>647</v>
      </c>
      <c r="AS369" t="s">
        <v>648</v>
      </c>
      <c r="AT369" t="s">
        <v>4453</v>
      </c>
      <c r="AU369">
        <v>1996</v>
      </c>
      <c r="AV369">
        <v>30</v>
      </c>
      <c r="AW369">
        <v>4</v>
      </c>
      <c r="AX369" t="s">
        <v>74</v>
      </c>
      <c r="AY369" t="s">
        <v>74</v>
      </c>
      <c r="AZ369" t="s">
        <v>74</v>
      </c>
      <c r="BA369" t="s">
        <v>74</v>
      </c>
      <c r="BB369">
        <v>523</v>
      </c>
      <c r="BC369">
        <v>535</v>
      </c>
      <c r="BD369" t="s">
        <v>74</v>
      </c>
      <c r="BE369" t="s">
        <v>4644</v>
      </c>
      <c r="BF369" t="str">
        <f>HYPERLINK("http://dx.doi.org/10.1080/00222939600770281","http://dx.doi.org/10.1080/00222939600770281")</f>
        <v>http://dx.doi.org/10.1080/00222939600770281</v>
      </c>
      <c r="BG369" t="s">
        <v>74</v>
      </c>
      <c r="BH369" t="s">
        <v>74</v>
      </c>
      <c r="BI369">
        <v>13</v>
      </c>
      <c r="BJ369" t="s">
        <v>650</v>
      </c>
      <c r="BK369" t="s">
        <v>93</v>
      </c>
      <c r="BL369" t="s">
        <v>651</v>
      </c>
      <c r="BM369" t="s">
        <v>4645</v>
      </c>
      <c r="BN369" t="s">
        <v>74</v>
      </c>
      <c r="BO369" t="s">
        <v>74</v>
      </c>
      <c r="BP369" t="s">
        <v>74</v>
      </c>
      <c r="BQ369" t="s">
        <v>74</v>
      </c>
      <c r="BR369" t="s">
        <v>96</v>
      </c>
      <c r="BS369" t="s">
        <v>4646</v>
      </c>
      <c r="BT369" t="str">
        <f>HYPERLINK("https%3A%2F%2Fwww.webofscience.com%2Fwos%2Fwoscc%2Ffull-record%2FWOS:A1996UF53700003","View Full Record in Web of Science")</f>
        <v>View Full Record in Web of Science</v>
      </c>
    </row>
    <row r="370" spans="1:72" x14ac:dyDescent="0.15">
      <c r="A370" t="s">
        <v>72</v>
      </c>
      <c r="B370" t="s">
        <v>4647</v>
      </c>
      <c r="C370" t="s">
        <v>74</v>
      </c>
      <c r="D370" t="s">
        <v>74</v>
      </c>
      <c r="E370" t="s">
        <v>74</v>
      </c>
      <c r="F370" t="s">
        <v>4647</v>
      </c>
      <c r="G370" t="s">
        <v>74</v>
      </c>
      <c r="H370" t="s">
        <v>74</v>
      </c>
      <c r="I370" t="s">
        <v>4648</v>
      </c>
      <c r="J370" t="s">
        <v>1538</v>
      </c>
      <c r="K370" t="s">
        <v>74</v>
      </c>
      <c r="L370" t="s">
        <v>74</v>
      </c>
      <c r="M370" t="s">
        <v>77</v>
      </c>
      <c r="N370" t="s">
        <v>78</v>
      </c>
      <c r="O370" t="s">
        <v>74</v>
      </c>
      <c r="P370" t="s">
        <v>74</v>
      </c>
      <c r="Q370" t="s">
        <v>74</v>
      </c>
      <c r="R370" t="s">
        <v>74</v>
      </c>
      <c r="S370" t="s">
        <v>74</v>
      </c>
      <c r="T370" t="s">
        <v>4649</v>
      </c>
      <c r="U370" t="s">
        <v>4650</v>
      </c>
      <c r="V370" t="s">
        <v>4651</v>
      </c>
      <c r="W370" t="s">
        <v>74</v>
      </c>
      <c r="X370" t="s">
        <v>74</v>
      </c>
      <c r="Y370" t="s">
        <v>4652</v>
      </c>
      <c r="Z370" t="s">
        <v>74</v>
      </c>
      <c r="AA370" t="s">
        <v>4653</v>
      </c>
      <c r="AB370" t="s">
        <v>4654</v>
      </c>
      <c r="AC370" t="s">
        <v>74</v>
      </c>
      <c r="AD370" t="s">
        <v>74</v>
      </c>
      <c r="AE370" t="s">
        <v>74</v>
      </c>
      <c r="AF370" t="s">
        <v>74</v>
      </c>
      <c r="AG370">
        <v>44</v>
      </c>
      <c r="AH370">
        <v>54</v>
      </c>
      <c r="AI370">
        <v>60</v>
      </c>
      <c r="AJ370">
        <v>0</v>
      </c>
      <c r="AK370">
        <v>16</v>
      </c>
      <c r="AL370" t="s">
        <v>1392</v>
      </c>
      <c r="AM370" t="s">
        <v>1393</v>
      </c>
      <c r="AN370" t="s">
        <v>1394</v>
      </c>
      <c r="AO370" t="s">
        <v>1543</v>
      </c>
      <c r="AP370" t="s">
        <v>4655</v>
      </c>
      <c r="AQ370" t="s">
        <v>74</v>
      </c>
      <c r="AR370" t="s">
        <v>1544</v>
      </c>
      <c r="AS370" t="s">
        <v>1545</v>
      </c>
      <c r="AT370" t="s">
        <v>4453</v>
      </c>
      <c r="AU370">
        <v>1996</v>
      </c>
      <c r="AV370">
        <v>32</v>
      </c>
      <c r="AW370">
        <v>2</v>
      </c>
      <c r="AX370" t="s">
        <v>74</v>
      </c>
      <c r="AY370" t="s">
        <v>74</v>
      </c>
      <c r="AZ370" t="s">
        <v>74</v>
      </c>
      <c r="BA370" t="s">
        <v>74</v>
      </c>
      <c r="BB370">
        <v>297</v>
      </c>
      <c r="BC370">
        <v>312</v>
      </c>
      <c r="BD370" t="s">
        <v>74</v>
      </c>
      <c r="BE370" t="s">
        <v>4656</v>
      </c>
      <c r="BF370" t="str">
        <f>HYPERLINK("http://dx.doi.org/10.1111/j.0022-3646.1996.00297.x","http://dx.doi.org/10.1111/j.0022-3646.1996.00297.x")</f>
        <v>http://dx.doi.org/10.1111/j.0022-3646.1996.00297.x</v>
      </c>
      <c r="BG370" t="s">
        <v>74</v>
      </c>
      <c r="BH370" t="s">
        <v>74</v>
      </c>
      <c r="BI370">
        <v>16</v>
      </c>
      <c r="BJ370" t="s">
        <v>140</v>
      </c>
      <c r="BK370" t="s">
        <v>93</v>
      </c>
      <c r="BL370" t="s">
        <v>140</v>
      </c>
      <c r="BM370" t="s">
        <v>4657</v>
      </c>
      <c r="BN370" t="s">
        <v>74</v>
      </c>
      <c r="BO370" t="s">
        <v>74</v>
      </c>
      <c r="BP370" t="s">
        <v>74</v>
      </c>
      <c r="BQ370" t="s">
        <v>74</v>
      </c>
      <c r="BR370" t="s">
        <v>96</v>
      </c>
      <c r="BS370" t="s">
        <v>4658</v>
      </c>
      <c r="BT370" t="str">
        <f>HYPERLINK("https%3A%2F%2Fwww.webofscience.com%2Fwos%2Fwoscc%2Ffull-record%2FWOS:A1996VM10600013","View Full Record in Web of Science")</f>
        <v>View Full Record in Web of Science</v>
      </c>
    </row>
    <row r="371" spans="1:72" x14ac:dyDescent="0.15">
      <c r="A371" t="s">
        <v>72</v>
      </c>
      <c r="B371" t="s">
        <v>4659</v>
      </c>
      <c r="C371" t="s">
        <v>74</v>
      </c>
      <c r="D371" t="s">
        <v>74</v>
      </c>
      <c r="E371" t="s">
        <v>74</v>
      </c>
      <c r="F371" t="s">
        <v>4659</v>
      </c>
      <c r="G371" t="s">
        <v>74</v>
      </c>
      <c r="H371" t="s">
        <v>74</v>
      </c>
      <c r="I371" t="s">
        <v>4660</v>
      </c>
      <c r="J371" t="s">
        <v>1576</v>
      </c>
      <c r="K371" t="s">
        <v>74</v>
      </c>
      <c r="L371" t="s">
        <v>74</v>
      </c>
      <c r="M371" t="s">
        <v>77</v>
      </c>
      <c r="N371" t="s">
        <v>78</v>
      </c>
      <c r="O371" t="s">
        <v>74</v>
      </c>
      <c r="P371" t="s">
        <v>74</v>
      </c>
      <c r="Q371" t="s">
        <v>74</v>
      </c>
      <c r="R371" t="s">
        <v>74</v>
      </c>
      <c r="S371" t="s">
        <v>74</v>
      </c>
      <c r="T371" t="s">
        <v>74</v>
      </c>
      <c r="U371" t="s">
        <v>4661</v>
      </c>
      <c r="V371" t="s">
        <v>4662</v>
      </c>
      <c r="W371" t="s">
        <v>4663</v>
      </c>
      <c r="X371" t="s">
        <v>4664</v>
      </c>
      <c r="Y371" t="s">
        <v>74</v>
      </c>
      <c r="Z371" t="s">
        <v>74</v>
      </c>
      <c r="AA371" t="s">
        <v>74</v>
      </c>
      <c r="AB371" t="s">
        <v>74</v>
      </c>
      <c r="AC371" t="s">
        <v>74</v>
      </c>
      <c r="AD371" t="s">
        <v>74</v>
      </c>
      <c r="AE371" t="s">
        <v>74</v>
      </c>
      <c r="AF371" t="s">
        <v>74</v>
      </c>
      <c r="AG371">
        <v>52</v>
      </c>
      <c r="AH371">
        <v>43</v>
      </c>
      <c r="AI371">
        <v>46</v>
      </c>
      <c r="AJ371">
        <v>0</v>
      </c>
      <c r="AK371">
        <v>3</v>
      </c>
      <c r="AL371" t="s">
        <v>1515</v>
      </c>
      <c r="AM371" t="s">
        <v>85</v>
      </c>
      <c r="AN371" t="s">
        <v>1516</v>
      </c>
      <c r="AO371" t="s">
        <v>1581</v>
      </c>
      <c r="AP371" t="s">
        <v>1582</v>
      </c>
      <c r="AQ371" t="s">
        <v>74</v>
      </c>
      <c r="AR371" t="s">
        <v>1583</v>
      </c>
      <c r="AS371" t="s">
        <v>1584</v>
      </c>
      <c r="AT371" t="s">
        <v>4453</v>
      </c>
      <c r="AU371">
        <v>1996</v>
      </c>
      <c r="AV371">
        <v>18</v>
      </c>
      <c r="AW371">
        <v>4</v>
      </c>
      <c r="AX371" t="s">
        <v>74</v>
      </c>
      <c r="AY371" t="s">
        <v>74</v>
      </c>
      <c r="AZ371" t="s">
        <v>74</v>
      </c>
      <c r="BA371" t="s">
        <v>74</v>
      </c>
      <c r="BB371">
        <v>495</v>
      </c>
      <c r="BC371">
        <v>511</v>
      </c>
      <c r="BD371" t="s">
        <v>74</v>
      </c>
      <c r="BE371" t="s">
        <v>4665</v>
      </c>
      <c r="BF371" t="str">
        <f>HYPERLINK("http://dx.doi.org/10.1093/plankt/18.4.495","http://dx.doi.org/10.1093/plankt/18.4.495")</f>
        <v>http://dx.doi.org/10.1093/plankt/18.4.495</v>
      </c>
      <c r="BG371" t="s">
        <v>74</v>
      </c>
      <c r="BH371" t="s">
        <v>74</v>
      </c>
      <c r="BI371">
        <v>17</v>
      </c>
      <c r="BJ371" t="s">
        <v>686</v>
      </c>
      <c r="BK371" t="s">
        <v>93</v>
      </c>
      <c r="BL371" t="s">
        <v>686</v>
      </c>
      <c r="BM371" t="s">
        <v>4666</v>
      </c>
      <c r="BN371" t="s">
        <v>74</v>
      </c>
      <c r="BO371" t="s">
        <v>161</v>
      </c>
      <c r="BP371" t="s">
        <v>74</v>
      </c>
      <c r="BQ371" t="s">
        <v>74</v>
      </c>
      <c r="BR371" t="s">
        <v>96</v>
      </c>
      <c r="BS371" t="s">
        <v>4667</v>
      </c>
      <c r="BT371" t="str">
        <f>HYPERLINK("https%3A%2F%2Fwww.webofscience.com%2Fwos%2Fwoscc%2Ffull-record%2FWOS:A1996UF93600003","View Full Record in Web of Science")</f>
        <v>View Full Record in Web of Science</v>
      </c>
    </row>
    <row r="372" spans="1:72" x14ac:dyDescent="0.15">
      <c r="A372" t="s">
        <v>72</v>
      </c>
      <c r="B372" t="s">
        <v>4668</v>
      </c>
      <c r="C372" t="s">
        <v>74</v>
      </c>
      <c r="D372" t="s">
        <v>74</v>
      </c>
      <c r="E372" t="s">
        <v>74</v>
      </c>
      <c r="F372" t="s">
        <v>4668</v>
      </c>
      <c r="G372" t="s">
        <v>74</v>
      </c>
      <c r="H372" t="s">
        <v>74</v>
      </c>
      <c r="I372" t="s">
        <v>4669</v>
      </c>
      <c r="J372" t="s">
        <v>1576</v>
      </c>
      <c r="K372" t="s">
        <v>74</v>
      </c>
      <c r="L372" t="s">
        <v>74</v>
      </c>
      <c r="M372" t="s">
        <v>77</v>
      </c>
      <c r="N372" t="s">
        <v>78</v>
      </c>
      <c r="O372" t="s">
        <v>74</v>
      </c>
      <c r="P372" t="s">
        <v>74</v>
      </c>
      <c r="Q372" t="s">
        <v>74</v>
      </c>
      <c r="R372" t="s">
        <v>74</v>
      </c>
      <c r="S372" t="s">
        <v>74</v>
      </c>
      <c r="T372" t="s">
        <v>74</v>
      </c>
      <c r="U372" t="s">
        <v>4670</v>
      </c>
      <c r="V372" t="s">
        <v>4671</v>
      </c>
      <c r="W372" t="s">
        <v>74</v>
      </c>
      <c r="X372" t="s">
        <v>74</v>
      </c>
      <c r="Y372" t="s">
        <v>4672</v>
      </c>
      <c r="Z372" t="s">
        <v>74</v>
      </c>
      <c r="AA372" t="s">
        <v>74</v>
      </c>
      <c r="AB372" t="s">
        <v>74</v>
      </c>
      <c r="AC372" t="s">
        <v>74</v>
      </c>
      <c r="AD372" t="s">
        <v>74</v>
      </c>
      <c r="AE372" t="s">
        <v>74</v>
      </c>
      <c r="AF372" t="s">
        <v>74</v>
      </c>
      <c r="AG372">
        <v>32</v>
      </c>
      <c r="AH372">
        <v>9</v>
      </c>
      <c r="AI372">
        <v>9</v>
      </c>
      <c r="AJ372">
        <v>0</v>
      </c>
      <c r="AK372">
        <v>0</v>
      </c>
      <c r="AL372" t="s">
        <v>1532</v>
      </c>
      <c r="AM372" t="s">
        <v>85</v>
      </c>
      <c r="AN372" t="s">
        <v>1533</v>
      </c>
      <c r="AO372" t="s">
        <v>1581</v>
      </c>
      <c r="AP372" t="s">
        <v>74</v>
      </c>
      <c r="AQ372" t="s">
        <v>74</v>
      </c>
      <c r="AR372" t="s">
        <v>1583</v>
      </c>
      <c r="AS372" t="s">
        <v>1584</v>
      </c>
      <c r="AT372" t="s">
        <v>4453</v>
      </c>
      <c r="AU372">
        <v>1996</v>
      </c>
      <c r="AV372">
        <v>18</v>
      </c>
      <c r="AW372">
        <v>4</v>
      </c>
      <c r="AX372" t="s">
        <v>74</v>
      </c>
      <c r="AY372" t="s">
        <v>74</v>
      </c>
      <c r="AZ372" t="s">
        <v>74</v>
      </c>
      <c r="BA372" t="s">
        <v>74</v>
      </c>
      <c r="BB372">
        <v>615</v>
      </c>
      <c r="BC372">
        <v>634</v>
      </c>
      <c r="BD372" t="s">
        <v>74</v>
      </c>
      <c r="BE372" t="s">
        <v>4673</v>
      </c>
      <c r="BF372" t="str">
        <f>HYPERLINK("http://dx.doi.org/10.1093/plankt/18.4.615","http://dx.doi.org/10.1093/plankt/18.4.615")</f>
        <v>http://dx.doi.org/10.1093/plankt/18.4.615</v>
      </c>
      <c r="BG372" t="s">
        <v>74</v>
      </c>
      <c r="BH372" t="s">
        <v>74</v>
      </c>
      <c r="BI372">
        <v>20</v>
      </c>
      <c r="BJ372" t="s">
        <v>686</v>
      </c>
      <c r="BK372" t="s">
        <v>93</v>
      </c>
      <c r="BL372" t="s">
        <v>686</v>
      </c>
      <c r="BM372" t="s">
        <v>4666</v>
      </c>
      <c r="BN372" t="s">
        <v>74</v>
      </c>
      <c r="BO372" t="s">
        <v>4674</v>
      </c>
      <c r="BP372" t="s">
        <v>74</v>
      </c>
      <c r="BQ372" t="s">
        <v>74</v>
      </c>
      <c r="BR372" t="s">
        <v>96</v>
      </c>
      <c r="BS372" t="s">
        <v>4675</v>
      </c>
      <c r="BT372" t="str">
        <f>HYPERLINK("https%3A%2F%2Fwww.webofscience.com%2Fwos%2Fwoscc%2Ffull-record%2FWOS:A1996UF93600011","View Full Record in Web of Science")</f>
        <v>View Full Record in Web of Science</v>
      </c>
    </row>
    <row r="373" spans="1:72" x14ac:dyDescent="0.15">
      <c r="A373" t="s">
        <v>72</v>
      </c>
      <c r="B373" t="s">
        <v>4676</v>
      </c>
      <c r="C373" t="s">
        <v>74</v>
      </c>
      <c r="D373" t="s">
        <v>74</v>
      </c>
      <c r="E373" t="s">
        <v>74</v>
      </c>
      <c r="F373" t="s">
        <v>4676</v>
      </c>
      <c r="G373" t="s">
        <v>74</v>
      </c>
      <c r="H373" t="s">
        <v>74</v>
      </c>
      <c r="I373" t="s">
        <v>4677</v>
      </c>
      <c r="J373" t="s">
        <v>4678</v>
      </c>
      <c r="K373" t="s">
        <v>74</v>
      </c>
      <c r="L373" t="s">
        <v>74</v>
      </c>
      <c r="M373" t="s">
        <v>77</v>
      </c>
      <c r="N373" t="s">
        <v>78</v>
      </c>
      <c r="O373" t="s">
        <v>74</v>
      </c>
      <c r="P373" t="s">
        <v>74</v>
      </c>
      <c r="Q373" t="s">
        <v>74</v>
      </c>
      <c r="R373" t="s">
        <v>74</v>
      </c>
      <c r="S373" t="s">
        <v>74</v>
      </c>
      <c r="T373" t="s">
        <v>4679</v>
      </c>
      <c r="U373" t="s">
        <v>4680</v>
      </c>
      <c r="V373" t="s">
        <v>4681</v>
      </c>
      <c r="W373" t="s">
        <v>74</v>
      </c>
      <c r="X373" t="s">
        <v>74</v>
      </c>
      <c r="Y373" t="s">
        <v>4682</v>
      </c>
      <c r="Z373" t="s">
        <v>74</v>
      </c>
      <c r="AA373" t="s">
        <v>4683</v>
      </c>
      <c r="AB373" t="s">
        <v>74</v>
      </c>
      <c r="AC373" t="s">
        <v>74</v>
      </c>
      <c r="AD373" t="s">
        <v>74</v>
      </c>
      <c r="AE373" t="s">
        <v>74</v>
      </c>
      <c r="AF373" t="s">
        <v>74</v>
      </c>
      <c r="AG373">
        <v>39</v>
      </c>
      <c r="AH373">
        <v>39</v>
      </c>
      <c r="AI373">
        <v>51</v>
      </c>
      <c r="AJ373">
        <v>0</v>
      </c>
      <c r="AK373">
        <v>22</v>
      </c>
      <c r="AL373" t="s">
        <v>203</v>
      </c>
      <c r="AM373" t="s">
        <v>85</v>
      </c>
      <c r="AN373" t="s">
        <v>204</v>
      </c>
      <c r="AO373" t="s">
        <v>4684</v>
      </c>
      <c r="AP373" t="s">
        <v>74</v>
      </c>
      <c r="AQ373" t="s">
        <v>74</v>
      </c>
      <c r="AR373" t="s">
        <v>4685</v>
      </c>
      <c r="AS373" t="s">
        <v>4686</v>
      </c>
      <c r="AT373" t="s">
        <v>4453</v>
      </c>
      <c r="AU373">
        <v>1996</v>
      </c>
      <c r="AV373">
        <v>21</v>
      </c>
      <c r="AW373">
        <v>2</v>
      </c>
      <c r="AX373" t="s">
        <v>74</v>
      </c>
      <c r="AY373" t="s">
        <v>74</v>
      </c>
      <c r="AZ373" t="s">
        <v>74</v>
      </c>
      <c r="BA373" t="s">
        <v>74</v>
      </c>
      <c r="BB373">
        <v>115</v>
      </c>
      <c r="BC373">
        <v>121</v>
      </c>
      <c r="BD373" t="s">
        <v>74</v>
      </c>
      <c r="BE373" t="s">
        <v>4687</v>
      </c>
      <c r="BF373" t="str">
        <f>HYPERLINK("http://dx.doi.org/10.1016/0306-4565(95)00033-X","http://dx.doi.org/10.1016/0306-4565(95)00033-X")</f>
        <v>http://dx.doi.org/10.1016/0306-4565(95)00033-X</v>
      </c>
      <c r="BG373" t="s">
        <v>74</v>
      </c>
      <c r="BH373" t="s">
        <v>74</v>
      </c>
      <c r="BI373">
        <v>7</v>
      </c>
      <c r="BJ373" t="s">
        <v>4688</v>
      </c>
      <c r="BK373" t="s">
        <v>93</v>
      </c>
      <c r="BL373" t="s">
        <v>4689</v>
      </c>
      <c r="BM373" t="s">
        <v>4690</v>
      </c>
      <c r="BN373" t="s">
        <v>74</v>
      </c>
      <c r="BO373" t="s">
        <v>74</v>
      </c>
      <c r="BP373" t="s">
        <v>74</v>
      </c>
      <c r="BQ373" t="s">
        <v>74</v>
      </c>
      <c r="BR373" t="s">
        <v>96</v>
      </c>
      <c r="BS373" t="s">
        <v>4691</v>
      </c>
      <c r="BT373" t="str">
        <f>HYPERLINK("https%3A%2F%2Fwww.webofscience.com%2Fwos%2Fwoscc%2Ffull-record%2FWOS:A1996UK40800008","View Full Record in Web of Science")</f>
        <v>View Full Record in Web of Science</v>
      </c>
    </row>
    <row r="374" spans="1:72" x14ac:dyDescent="0.15">
      <c r="A374" t="s">
        <v>72</v>
      </c>
      <c r="B374" t="s">
        <v>4692</v>
      </c>
      <c r="C374" t="s">
        <v>74</v>
      </c>
      <c r="D374" t="s">
        <v>74</v>
      </c>
      <c r="E374" t="s">
        <v>74</v>
      </c>
      <c r="F374" t="s">
        <v>4692</v>
      </c>
      <c r="G374" t="s">
        <v>74</v>
      </c>
      <c r="H374" t="s">
        <v>74</v>
      </c>
      <c r="I374" t="s">
        <v>4693</v>
      </c>
      <c r="J374" t="s">
        <v>4694</v>
      </c>
      <c r="K374" t="s">
        <v>74</v>
      </c>
      <c r="L374" t="s">
        <v>74</v>
      </c>
      <c r="M374" t="s">
        <v>77</v>
      </c>
      <c r="N374" t="s">
        <v>78</v>
      </c>
      <c r="O374" t="s">
        <v>74</v>
      </c>
      <c r="P374" t="s">
        <v>74</v>
      </c>
      <c r="Q374" t="s">
        <v>74</v>
      </c>
      <c r="R374" t="s">
        <v>74</v>
      </c>
      <c r="S374" t="s">
        <v>74</v>
      </c>
      <c r="T374" t="s">
        <v>4695</v>
      </c>
      <c r="U374" t="s">
        <v>4696</v>
      </c>
      <c r="V374" t="s">
        <v>4697</v>
      </c>
      <c r="W374" t="s">
        <v>4698</v>
      </c>
      <c r="X374" t="s">
        <v>4699</v>
      </c>
      <c r="Y374" t="s">
        <v>74</v>
      </c>
      <c r="Z374" t="s">
        <v>74</v>
      </c>
      <c r="AA374" t="s">
        <v>4700</v>
      </c>
      <c r="AB374" t="s">
        <v>4701</v>
      </c>
      <c r="AC374" t="s">
        <v>74</v>
      </c>
      <c r="AD374" t="s">
        <v>74</v>
      </c>
      <c r="AE374" t="s">
        <v>74</v>
      </c>
      <c r="AF374" t="s">
        <v>74</v>
      </c>
      <c r="AG374">
        <v>14</v>
      </c>
      <c r="AH374">
        <v>3</v>
      </c>
      <c r="AI374">
        <v>4</v>
      </c>
      <c r="AJ374">
        <v>0</v>
      </c>
      <c r="AK374">
        <v>4</v>
      </c>
      <c r="AL374" t="s">
        <v>4702</v>
      </c>
      <c r="AM374" t="s">
        <v>570</v>
      </c>
      <c r="AN374" t="s">
        <v>2357</v>
      </c>
      <c r="AO374" t="s">
        <v>4703</v>
      </c>
      <c r="AP374" t="s">
        <v>74</v>
      </c>
      <c r="AQ374" t="s">
        <v>74</v>
      </c>
      <c r="AR374" t="s">
        <v>4704</v>
      </c>
      <c r="AS374" t="s">
        <v>4705</v>
      </c>
      <c r="AT374" t="s">
        <v>4453</v>
      </c>
      <c r="AU374">
        <v>1996</v>
      </c>
      <c r="AV374">
        <v>32</v>
      </c>
      <c r="AW374">
        <v>2</v>
      </c>
      <c r="AX374" t="s">
        <v>74</v>
      </c>
      <c r="AY374" t="s">
        <v>74</v>
      </c>
      <c r="AZ374" t="s">
        <v>74</v>
      </c>
      <c r="BA374" t="s">
        <v>74</v>
      </c>
      <c r="BB374">
        <v>376</v>
      </c>
      <c r="BC374">
        <v>380</v>
      </c>
      <c r="BD374" t="s">
        <v>74</v>
      </c>
      <c r="BE374" t="s">
        <v>4706</v>
      </c>
      <c r="BF374" t="str">
        <f>HYPERLINK("http://dx.doi.org/10.7589/0090-3558-32.2.376","http://dx.doi.org/10.7589/0090-3558-32.2.376")</f>
        <v>http://dx.doi.org/10.7589/0090-3558-32.2.376</v>
      </c>
      <c r="BG374" t="s">
        <v>74</v>
      </c>
      <c r="BH374" t="s">
        <v>74</v>
      </c>
      <c r="BI374">
        <v>5</v>
      </c>
      <c r="BJ374" t="s">
        <v>3539</v>
      </c>
      <c r="BK374" t="s">
        <v>93</v>
      </c>
      <c r="BL374" t="s">
        <v>3539</v>
      </c>
      <c r="BM374" t="s">
        <v>4707</v>
      </c>
      <c r="BN374">
        <v>8722284</v>
      </c>
      <c r="BO374" t="s">
        <v>161</v>
      </c>
      <c r="BP374" t="s">
        <v>74</v>
      </c>
      <c r="BQ374" t="s">
        <v>74</v>
      </c>
      <c r="BR374" t="s">
        <v>96</v>
      </c>
      <c r="BS374" t="s">
        <v>4708</v>
      </c>
      <c r="BT374" t="str">
        <f>HYPERLINK("https%3A%2F%2Fwww.webofscience.com%2Fwos%2Fwoscc%2Ffull-record%2FWOS:A1996UF94100032","View Full Record in Web of Science")</f>
        <v>View Full Record in Web of Science</v>
      </c>
    </row>
    <row r="375" spans="1:72" x14ac:dyDescent="0.15">
      <c r="A375" t="s">
        <v>72</v>
      </c>
      <c r="B375" t="s">
        <v>4709</v>
      </c>
      <c r="C375" t="s">
        <v>74</v>
      </c>
      <c r="D375" t="s">
        <v>74</v>
      </c>
      <c r="E375" t="s">
        <v>74</v>
      </c>
      <c r="F375" t="s">
        <v>4709</v>
      </c>
      <c r="G375" t="s">
        <v>74</v>
      </c>
      <c r="H375" t="s">
        <v>74</v>
      </c>
      <c r="I375" t="s">
        <v>4710</v>
      </c>
      <c r="J375" t="s">
        <v>4711</v>
      </c>
      <c r="K375" t="s">
        <v>74</v>
      </c>
      <c r="L375" t="s">
        <v>74</v>
      </c>
      <c r="M375" t="s">
        <v>77</v>
      </c>
      <c r="N375" t="s">
        <v>472</v>
      </c>
      <c r="O375" t="s">
        <v>4712</v>
      </c>
      <c r="P375" t="s">
        <v>4713</v>
      </c>
      <c r="Q375" t="s">
        <v>4714</v>
      </c>
      <c r="R375" t="s">
        <v>74</v>
      </c>
      <c r="S375" t="s">
        <v>74</v>
      </c>
      <c r="T375" t="s">
        <v>74</v>
      </c>
      <c r="U375" t="s">
        <v>4715</v>
      </c>
      <c r="V375" t="s">
        <v>4716</v>
      </c>
      <c r="W375" t="s">
        <v>4717</v>
      </c>
      <c r="X375" t="s">
        <v>1854</v>
      </c>
      <c r="Y375" t="s">
        <v>4718</v>
      </c>
      <c r="Z375" t="s">
        <v>74</v>
      </c>
      <c r="AA375" t="s">
        <v>74</v>
      </c>
      <c r="AB375" t="s">
        <v>74</v>
      </c>
      <c r="AC375" t="s">
        <v>74</v>
      </c>
      <c r="AD375" t="s">
        <v>74</v>
      </c>
      <c r="AE375" t="s">
        <v>74</v>
      </c>
      <c r="AF375" t="s">
        <v>74</v>
      </c>
      <c r="AG375">
        <v>106</v>
      </c>
      <c r="AH375">
        <v>85</v>
      </c>
      <c r="AI375">
        <v>92</v>
      </c>
      <c r="AJ375">
        <v>2</v>
      </c>
      <c r="AK375">
        <v>15</v>
      </c>
      <c r="AL375" t="s">
        <v>261</v>
      </c>
      <c r="AM375" t="s">
        <v>262</v>
      </c>
      <c r="AN375" t="s">
        <v>263</v>
      </c>
      <c r="AO375" t="s">
        <v>4719</v>
      </c>
      <c r="AP375" t="s">
        <v>4720</v>
      </c>
      <c r="AQ375" t="s">
        <v>74</v>
      </c>
      <c r="AR375" t="s">
        <v>4711</v>
      </c>
      <c r="AS375" t="s">
        <v>4721</v>
      </c>
      <c r="AT375" t="s">
        <v>4453</v>
      </c>
      <c r="AU375">
        <v>1996</v>
      </c>
      <c r="AV375">
        <v>37</v>
      </c>
      <c r="AW375" t="s">
        <v>3878</v>
      </c>
      <c r="AX375" t="s">
        <v>74</v>
      </c>
      <c r="AY375" t="s">
        <v>74</v>
      </c>
      <c r="AZ375" t="s">
        <v>74</v>
      </c>
      <c r="BA375" t="s">
        <v>74</v>
      </c>
      <c r="BB375">
        <v>143</v>
      </c>
      <c r="BC375">
        <v>161</v>
      </c>
      <c r="BD375" t="s">
        <v>74</v>
      </c>
      <c r="BE375" t="s">
        <v>4722</v>
      </c>
      <c r="BF375" t="str">
        <f>HYPERLINK("http://dx.doi.org/10.1016/0024-4937(95)00034-8","http://dx.doi.org/10.1016/0024-4937(95)00034-8")</f>
        <v>http://dx.doi.org/10.1016/0024-4937(95)00034-8</v>
      </c>
      <c r="BG375" t="s">
        <v>74</v>
      </c>
      <c r="BH375" t="s">
        <v>74</v>
      </c>
      <c r="BI375">
        <v>19</v>
      </c>
      <c r="BJ375" t="s">
        <v>3083</v>
      </c>
      <c r="BK375" t="s">
        <v>1874</v>
      </c>
      <c r="BL375" t="s">
        <v>3083</v>
      </c>
      <c r="BM375" t="s">
        <v>4723</v>
      </c>
      <c r="BN375" t="s">
        <v>74</v>
      </c>
      <c r="BO375" t="s">
        <v>74</v>
      </c>
      <c r="BP375" t="s">
        <v>74</v>
      </c>
      <c r="BQ375" t="s">
        <v>74</v>
      </c>
      <c r="BR375" t="s">
        <v>96</v>
      </c>
      <c r="BS375" t="s">
        <v>4724</v>
      </c>
      <c r="BT375" t="str">
        <f>HYPERLINK("https%3A%2F%2Fwww.webofscience.com%2Fwos%2Fwoscc%2Ffull-record%2FWOS:A1996UQ56100006","View Full Record in Web of Science")</f>
        <v>View Full Record in Web of Science</v>
      </c>
    </row>
    <row r="376" spans="1:72" x14ac:dyDescent="0.15">
      <c r="A376" t="s">
        <v>72</v>
      </c>
      <c r="B376" t="s">
        <v>4725</v>
      </c>
      <c r="C376" t="s">
        <v>74</v>
      </c>
      <c r="D376" t="s">
        <v>74</v>
      </c>
      <c r="E376" t="s">
        <v>74</v>
      </c>
      <c r="F376" t="s">
        <v>4725</v>
      </c>
      <c r="G376" t="s">
        <v>74</v>
      </c>
      <c r="H376" t="s">
        <v>74</v>
      </c>
      <c r="I376" t="s">
        <v>4726</v>
      </c>
      <c r="J376" t="s">
        <v>756</v>
      </c>
      <c r="K376" t="s">
        <v>74</v>
      </c>
      <c r="L376" t="s">
        <v>74</v>
      </c>
      <c r="M376" t="s">
        <v>77</v>
      </c>
      <c r="N376" t="s">
        <v>78</v>
      </c>
      <c r="O376" t="s">
        <v>74</v>
      </c>
      <c r="P376" t="s">
        <v>74</v>
      </c>
      <c r="Q376" t="s">
        <v>74</v>
      </c>
      <c r="R376" t="s">
        <v>74</v>
      </c>
      <c r="S376" t="s">
        <v>74</v>
      </c>
      <c r="T376" t="s">
        <v>74</v>
      </c>
      <c r="U376" t="s">
        <v>4727</v>
      </c>
      <c r="V376" t="s">
        <v>4728</v>
      </c>
      <c r="W376" t="s">
        <v>4729</v>
      </c>
      <c r="X376" t="s">
        <v>4730</v>
      </c>
      <c r="Y376" t="s">
        <v>74</v>
      </c>
      <c r="Z376" t="s">
        <v>74</v>
      </c>
      <c r="AA376" t="s">
        <v>74</v>
      </c>
      <c r="AB376" t="s">
        <v>74</v>
      </c>
      <c r="AC376" t="s">
        <v>74</v>
      </c>
      <c r="AD376" t="s">
        <v>74</v>
      </c>
      <c r="AE376" t="s">
        <v>74</v>
      </c>
      <c r="AF376" t="s">
        <v>74</v>
      </c>
      <c r="AG376">
        <v>26</v>
      </c>
      <c r="AH376">
        <v>6</v>
      </c>
      <c r="AI376">
        <v>8</v>
      </c>
      <c r="AJ376">
        <v>0</v>
      </c>
      <c r="AK376">
        <v>1</v>
      </c>
      <c r="AL376" t="s">
        <v>261</v>
      </c>
      <c r="AM376" t="s">
        <v>262</v>
      </c>
      <c r="AN376" t="s">
        <v>263</v>
      </c>
      <c r="AO376" t="s">
        <v>760</v>
      </c>
      <c r="AP376" t="s">
        <v>74</v>
      </c>
      <c r="AQ376" t="s">
        <v>74</v>
      </c>
      <c r="AR376" t="s">
        <v>761</v>
      </c>
      <c r="AS376" t="s">
        <v>762</v>
      </c>
      <c r="AT376" t="s">
        <v>4453</v>
      </c>
      <c r="AU376">
        <v>1996</v>
      </c>
      <c r="AV376">
        <v>52</v>
      </c>
      <c r="AW376">
        <v>2</v>
      </c>
      <c r="AX376" t="s">
        <v>74</v>
      </c>
      <c r="AY376" t="s">
        <v>74</v>
      </c>
      <c r="AZ376" t="s">
        <v>74</v>
      </c>
      <c r="BA376" t="s">
        <v>74</v>
      </c>
      <c r="BB376">
        <v>147</v>
      </c>
      <c r="BC376">
        <v>155</v>
      </c>
      <c r="BD376" t="s">
        <v>74</v>
      </c>
      <c r="BE376" t="s">
        <v>4731</v>
      </c>
      <c r="BF376" t="str">
        <f>HYPERLINK("http://dx.doi.org/10.1016/0304-4203(95)00077-1","http://dx.doi.org/10.1016/0304-4203(95)00077-1")</f>
        <v>http://dx.doi.org/10.1016/0304-4203(95)00077-1</v>
      </c>
      <c r="BG376" t="s">
        <v>74</v>
      </c>
      <c r="BH376" t="s">
        <v>74</v>
      </c>
      <c r="BI376">
        <v>9</v>
      </c>
      <c r="BJ376" t="s">
        <v>764</v>
      </c>
      <c r="BK376" t="s">
        <v>93</v>
      </c>
      <c r="BL376" t="s">
        <v>765</v>
      </c>
      <c r="BM376" t="s">
        <v>4732</v>
      </c>
      <c r="BN376" t="s">
        <v>74</v>
      </c>
      <c r="BO376" t="s">
        <v>74</v>
      </c>
      <c r="BP376" t="s">
        <v>74</v>
      </c>
      <c r="BQ376" t="s">
        <v>74</v>
      </c>
      <c r="BR376" t="s">
        <v>96</v>
      </c>
      <c r="BS376" t="s">
        <v>4733</v>
      </c>
      <c r="BT376" t="str">
        <f>HYPERLINK("https%3A%2F%2Fwww.webofscience.com%2Fwos%2Fwoscc%2Ffull-record%2FWOS:A1996UH75200004","View Full Record in Web of Science")</f>
        <v>View Full Record in Web of Science</v>
      </c>
    </row>
    <row r="377" spans="1:72" x14ac:dyDescent="0.15">
      <c r="A377" t="s">
        <v>72</v>
      </c>
      <c r="B377" t="s">
        <v>4734</v>
      </c>
      <c r="C377" t="s">
        <v>74</v>
      </c>
      <c r="D377" t="s">
        <v>74</v>
      </c>
      <c r="E377" t="s">
        <v>74</v>
      </c>
      <c r="F377" t="s">
        <v>4734</v>
      </c>
      <c r="G377" t="s">
        <v>74</v>
      </c>
      <c r="H377" t="s">
        <v>74</v>
      </c>
      <c r="I377" t="s">
        <v>4735</v>
      </c>
      <c r="J377" t="s">
        <v>770</v>
      </c>
      <c r="K377" t="s">
        <v>74</v>
      </c>
      <c r="L377" t="s">
        <v>74</v>
      </c>
      <c r="M377" t="s">
        <v>77</v>
      </c>
      <c r="N377" t="s">
        <v>78</v>
      </c>
      <c r="O377" t="s">
        <v>74</v>
      </c>
      <c r="P377" t="s">
        <v>74</v>
      </c>
      <c r="Q377" t="s">
        <v>74</v>
      </c>
      <c r="R377" t="s">
        <v>74</v>
      </c>
      <c r="S377" t="s">
        <v>74</v>
      </c>
      <c r="T377" t="s">
        <v>4736</v>
      </c>
      <c r="U377" t="s">
        <v>4737</v>
      </c>
      <c r="V377" t="s">
        <v>4738</v>
      </c>
      <c r="W377" t="s">
        <v>74</v>
      </c>
      <c r="X377" t="s">
        <v>74</v>
      </c>
      <c r="Y377" t="s">
        <v>4739</v>
      </c>
      <c r="Z377" t="s">
        <v>74</v>
      </c>
      <c r="AA377" t="s">
        <v>4740</v>
      </c>
      <c r="AB377" t="s">
        <v>4741</v>
      </c>
      <c r="AC377" t="s">
        <v>74</v>
      </c>
      <c r="AD377" t="s">
        <v>74</v>
      </c>
      <c r="AE377" t="s">
        <v>74</v>
      </c>
      <c r="AF377" t="s">
        <v>74</v>
      </c>
      <c r="AG377">
        <v>75</v>
      </c>
      <c r="AH377">
        <v>206</v>
      </c>
      <c r="AI377">
        <v>219</v>
      </c>
      <c r="AJ377">
        <v>4</v>
      </c>
      <c r="AK377">
        <v>37</v>
      </c>
      <c r="AL377" t="s">
        <v>775</v>
      </c>
      <c r="AM377" t="s">
        <v>776</v>
      </c>
      <c r="AN377" t="s">
        <v>777</v>
      </c>
      <c r="AO377" t="s">
        <v>778</v>
      </c>
      <c r="AP377" t="s">
        <v>74</v>
      </c>
      <c r="AQ377" t="s">
        <v>74</v>
      </c>
      <c r="AR377" t="s">
        <v>779</v>
      </c>
      <c r="AS377" t="s">
        <v>780</v>
      </c>
      <c r="AT377" t="s">
        <v>4453</v>
      </c>
      <c r="AU377">
        <v>1996</v>
      </c>
      <c r="AV377">
        <v>134</v>
      </c>
      <c r="AW377" t="s">
        <v>781</v>
      </c>
      <c r="AX377" t="s">
        <v>74</v>
      </c>
      <c r="AY377" t="s">
        <v>74</v>
      </c>
      <c r="AZ377" t="s">
        <v>74</v>
      </c>
      <c r="BA377" t="s">
        <v>74</v>
      </c>
      <c r="BB377">
        <v>1</v>
      </c>
      <c r="BC377">
        <v>14</v>
      </c>
      <c r="BD377" t="s">
        <v>74</v>
      </c>
      <c r="BE377" t="s">
        <v>4742</v>
      </c>
      <c r="BF377" t="str">
        <f>HYPERLINK("http://dx.doi.org/10.3354/meps134001","http://dx.doi.org/10.3354/meps134001")</f>
        <v>http://dx.doi.org/10.3354/meps134001</v>
      </c>
      <c r="BG377" t="s">
        <v>74</v>
      </c>
      <c r="BH377" t="s">
        <v>74</v>
      </c>
      <c r="BI377">
        <v>14</v>
      </c>
      <c r="BJ377" t="s">
        <v>783</v>
      </c>
      <c r="BK377" t="s">
        <v>93</v>
      </c>
      <c r="BL377" t="s">
        <v>784</v>
      </c>
      <c r="BM377" t="s">
        <v>4743</v>
      </c>
      <c r="BN377" t="s">
        <v>74</v>
      </c>
      <c r="BO377" t="s">
        <v>161</v>
      </c>
      <c r="BP377" t="s">
        <v>74</v>
      </c>
      <c r="BQ377" t="s">
        <v>74</v>
      </c>
      <c r="BR377" t="s">
        <v>96</v>
      </c>
      <c r="BS377" t="s">
        <v>4744</v>
      </c>
      <c r="BT377" t="str">
        <f>HYPERLINK("https%3A%2F%2Fwww.webofscience.com%2Fwos%2Fwoscc%2Ffull-record%2FWOS:A1996UK71800001","View Full Record in Web of Science")</f>
        <v>View Full Record in Web of Science</v>
      </c>
    </row>
    <row r="378" spans="1:72" x14ac:dyDescent="0.15">
      <c r="A378" t="s">
        <v>72</v>
      </c>
      <c r="B378" t="s">
        <v>4745</v>
      </c>
      <c r="C378" t="s">
        <v>74</v>
      </c>
      <c r="D378" t="s">
        <v>74</v>
      </c>
      <c r="E378" t="s">
        <v>74</v>
      </c>
      <c r="F378" t="s">
        <v>4745</v>
      </c>
      <c r="G378" t="s">
        <v>74</v>
      </c>
      <c r="H378" t="s">
        <v>74</v>
      </c>
      <c r="I378" t="s">
        <v>4746</v>
      </c>
      <c r="J378" t="s">
        <v>770</v>
      </c>
      <c r="K378" t="s">
        <v>74</v>
      </c>
      <c r="L378" t="s">
        <v>74</v>
      </c>
      <c r="M378" t="s">
        <v>77</v>
      </c>
      <c r="N378" t="s">
        <v>78</v>
      </c>
      <c r="O378" t="s">
        <v>74</v>
      </c>
      <c r="P378" t="s">
        <v>74</v>
      </c>
      <c r="Q378" t="s">
        <v>74</v>
      </c>
      <c r="R378" t="s">
        <v>74</v>
      </c>
      <c r="S378" t="s">
        <v>74</v>
      </c>
      <c r="T378" t="s">
        <v>4747</v>
      </c>
      <c r="U378" t="s">
        <v>4748</v>
      </c>
      <c r="V378" t="s">
        <v>4749</v>
      </c>
      <c r="W378" t="s">
        <v>4750</v>
      </c>
      <c r="X378" t="s">
        <v>4751</v>
      </c>
      <c r="Y378" t="s">
        <v>4752</v>
      </c>
      <c r="Z378" t="s">
        <v>74</v>
      </c>
      <c r="AA378" t="s">
        <v>74</v>
      </c>
      <c r="AB378" t="s">
        <v>4753</v>
      </c>
      <c r="AC378" t="s">
        <v>74</v>
      </c>
      <c r="AD378" t="s">
        <v>74</v>
      </c>
      <c r="AE378" t="s">
        <v>74</v>
      </c>
      <c r="AF378" t="s">
        <v>74</v>
      </c>
      <c r="AG378">
        <v>33</v>
      </c>
      <c r="AH378">
        <v>109</v>
      </c>
      <c r="AI378">
        <v>119</v>
      </c>
      <c r="AJ378">
        <v>0</v>
      </c>
      <c r="AK378">
        <v>14</v>
      </c>
      <c r="AL378" t="s">
        <v>775</v>
      </c>
      <c r="AM378" t="s">
        <v>776</v>
      </c>
      <c r="AN378" t="s">
        <v>777</v>
      </c>
      <c r="AO378" t="s">
        <v>778</v>
      </c>
      <c r="AP378" t="s">
        <v>74</v>
      </c>
      <c r="AQ378" t="s">
        <v>74</v>
      </c>
      <c r="AR378" t="s">
        <v>779</v>
      </c>
      <c r="AS378" t="s">
        <v>780</v>
      </c>
      <c r="AT378" t="s">
        <v>4453</v>
      </c>
      <c r="AU378">
        <v>1996</v>
      </c>
      <c r="AV378">
        <v>134</v>
      </c>
      <c r="AW378" t="s">
        <v>781</v>
      </c>
      <c r="AX378" t="s">
        <v>74</v>
      </c>
      <c r="AY378" t="s">
        <v>74</v>
      </c>
      <c r="AZ378" t="s">
        <v>74</v>
      </c>
      <c r="BA378" t="s">
        <v>74</v>
      </c>
      <c r="BB378">
        <v>85</v>
      </c>
      <c r="BC378">
        <v>89</v>
      </c>
      <c r="BD378" t="s">
        <v>74</v>
      </c>
      <c r="BE378" t="s">
        <v>4754</v>
      </c>
      <c r="BF378" t="str">
        <f>HYPERLINK("http://dx.doi.org/10.3354/meps134085","http://dx.doi.org/10.3354/meps134085")</f>
        <v>http://dx.doi.org/10.3354/meps134085</v>
      </c>
      <c r="BG378" t="s">
        <v>74</v>
      </c>
      <c r="BH378" t="s">
        <v>74</v>
      </c>
      <c r="BI378">
        <v>5</v>
      </c>
      <c r="BJ378" t="s">
        <v>783</v>
      </c>
      <c r="BK378" t="s">
        <v>93</v>
      </c>
      <c r="BL378" t="s">
        <v>784</v>
      </c>
      <c r="BM378" t="s">
        <v>4743</v>
      </c>
      <c r="BN378" t="s">
        <v>74</v>
      </c>
      <c r="BO378" t="s">
        <v>161</v>
      </c>
      <c r="BP378" t="s">
        <v>74</v>
      </c>
      <c r="BQ378" t="s">
        <v>74</v>
      </c>
      <c r="BR378" t="s">
        <v>96</v>
      </c>
      <c r="BS378" t="s">
        <v>4755</v>
      </c>
      <c r="BT378" t="str">
        <f>HYPERLINK("https%3A%2F%2Fwww.webofscience.com%2Fwos%2Fwoscc%2Ffull-record%2FWOS:A1996UK71800008","View Full Record in Web of Science")</f>
        <v>View Full Record in Web of Science</v>
      </c>
    </row>
    <row r="379" spans="1:72" x14ac:dyDescent="0.15">
      <c r="A379" t="s">
        <v>72</v>
      </c>
      <c r="B379" t="s">
        <v>3086</v>
      </c>
      <c r="C379" t="s">
        <v>74</v>
      </c>
      <c r="D379" t="s">
        <v>74</v>
      </c>
      <c r="E379" t="s">
        <v>74</v>
      </c>
      <c r="F379" t="s">
        <v>3086</v>
      </c>
      <c r="G379" t="s">
        <v>74</v>
      </c>
      <c r="H379" t="s">
        <v>74</v>
      </c>
      <c r="I379" t="s">
        <v>4756</v>
      </c>
      <c r="J379" t="s">
        <v>770</v>
      </c>
      <c r="K379" t="s">
        <v>74</v>
      </c>
      <c r="L379" t="s">
        <v>74</v>
      </c>
      <c r="M379" t="s">
        <v>77</v>
      </c>
      <c r="N379" t="s">
        <v>78</v>
      </c>
      <c r="O379" t="s">
        <v>74</v>
      </c>
      <c r="P379" t="s">
        <v>74</v>
      </c>
      <c r="Q379" t="s">
        <v>74</v>
      </c>
      <c r="R379" t="s">
        <v>74</v>
      </c>
      <c r="S379" t="s">
        <v>74</v>
      </c>
      <c r="T379" t="s">
        <v>4757</v>
      </c>
      <c r="U379" t="s">
        <v>4758</v>
      </c>
      <c r="V379" t="s">
        <v>4759</v>
      </c>
      <c r="W379" t="s">
        <v>74</v>
      </c>
      <c r="X379" t="s">
        <v>74</v>
      </c>
      <c r="Y379" t="s">
        <v>4739</v>
      </c>
      <c r="Z379" t="s">
        <v>74</v>
      </c>
      <c r="AA379" t="s">
        <v>74</v>
      </c>
      <c r="AB379" t="s">
        <v>74</v>
      </c>
      <c r="AC379" t="s">
        <v>74</v>
      </c>
      <c r="AD379" t="s">
        <v>74</v>
      </c>
      <c r="AE379" t="s">
        <v>74</v>
      </c>
      <c r="AF379" t="s">
        <v>74</v>
      </c>
      <c r="AG379">
        <v>44</v>
      </c>
      <c r="AH379">
        <v>88</v>
      </c>
      <c r="AI379">
        <v>92</v>
      </c>
      <c r="AJ379">
        <v>1</v>
      </c>
      <c r="AK379">
        <v>21</v>
      </c>
      <c r="AL379" t="s">
        <v>775</v>
      </c>
      <c r="AM379" t="s">
        <v>776</v>
      </c>
      <c r="AN379" t="s">
        <v>777</v>
      </c>
      <c r="AO379" t="s">
        <v>778</v>
      </c>
      <c r="AP379" t="s">
        <v>801</v>
      </c>
      <c r="AQ379" t="s">
        <v>74</v>
      </c>
      <c r="AR379" t="s">
        <v>779</v>
      </c>
      <c r="AS379" t="s">
        <v>780</v>
      </c>
      <c r="AT379" t="s">
        <v>4453</v>
      </c>
      <c r="AU379">
        <v>1996</v>
      </c>
      <c r="AV379">
        <v>134</v>
      </c>
      <c r="AW379" t="s">
        <v>781</v>
      </c>
      <c r="AX379" t="s">
        <v>74</v>
      </c>
      <c r="AY379" t="s">
        <v>74</v>
      </c>
      <c r="AZ379" t="s">
        <v>74</v>
      </c>
      <c r="BA379" t="s">
        <v>74</v>
      </c>
      <c r="BB379">
        <v>91</v>
      </c>
      <c r="BC379">
        <v>100</v>
      </c>
      <c r="BD379" t="s">
        <v>74</v>
      </c>
      <c r="BE379" t="s">
        <v>4760</v>
      </c>
      <c r="BF379" t="str">
        <f>HYPERLINK("http://dx.doi.org/10.3354/meps134091","http://dx.doi.org/10.3354/meps134091")</f>
        <v>http://dx.doi.org/10.3354/meps134091</v>
      </c>
      <c r="BG379" t="s">
        <v>74</v>
      </c>
      <c r="BH379" t="s">
        <v>74</v>
      </c>
      <c r="BI379">
        <v>10</v>
      </c>
      <c r="BJ379" t="s">
        <v>783</v>
      </c>
      <c r="BK379" t="s">
        <v>93</v>
      </c>
      <c r="BL379" t="s">
        <v>784</v>
      </c>
      <c r="BM379" t="s">
        <v>4743</v>
      </c>
      <c r="BN379" t="s">
        <v>74</v>
      </c>
      <c r="BO379" t="s">
        <v>161</v>
      </c>
      <c r="BP379" t="s">
        <v>74</v>
      </c>
      <c r="BQ379" t="s">
        <v>74</v>
      </c>
      <c r="BR379" t="s">
        <v>96</v>
      </c>
      <c r="BS379" t="s">
        <v>4761</v>
      </c>
      <c r="BT379" t="str">
        <f>HYPERLINK("https%3A%2F%2Fwww.webofscience.com%2Fwos%2Fwoscc%2Ffull-record%2FWOS:A1996UK71800009","View Full Record in Web of Science")</f>
        <v>View Full Record in Web of Science</v>
      </c>
    </row>
    <row r="380" spans="1:72" x14ac:dyDescent="0.15">
      <c r="A380" t="s">
        <v>72</v>
      </c>
      <c r="B380" t="s">
        <v>4762</v>
      </c>
      <c r="C380" t="s">
        <v>74</v>
      </c>
      <c r="D380" t="s">
        <v>74</v>
      </c>
      <c r="E380" t="s">
        <v>74</v>
      </c>
      <c r="F380" t="s">
        <v>4762</v>
      </c>
      <c r="G380" t="s">
        <v>74</v>
      </c>
      <c r="H380" t="s">
        <v>74</v>
      </c>
      <c r="I380" t="s">
        <v>4763</v>
      </c>
      <c r="J380" t="s">
        <v>770</v>
      </c>
      <c r="K380" t="s">
        <v>74</v>
      </c>
      <c r="L380" t="s">
        <v>74</v>
      </c>
      <c r="M380" t="s">
        <v>77</v>
      </c>
      <c r="N380" t="s">
        <v>78</v>
      </c>
      <c r="O380" t="s">
        <v>74</v>
      </c>
      <c r="P380" t="s">
        <v>74</v>
      </c>
      <c r="Q380" t="s">
        <v>74</v>
      </c>
      <c r="R380" t="s">
        <v>74</v>
      </c>
      <c r="S380" t="s">
        <v>74</v>
      </c>
      <c r="T380" t="s">
        <v>4764</v>
      </c>
      <c r="U380" t="s">
        <v>4765</v>
      </c>
      <c r="V380" t="s">
        <v>4766</v>
      </c>
      <c r="W380" t="s">
        <v>4767</v>
      </c>
      <c r="X380" t="s">
        <v>4768</v>
      </c>
      <c r="Y380" t="s">
        <v>4769</v>
      </c>
      <c r="Z380" t="s">
        <v>74</v>
      </c>
      <c r="AA380" t="s">
        <v>74</v>
      </c>
      <c r="AB380" t="s">
        <v>4753</v>
      </c>
      <c r="AC380" t="s">
        <v>74</v>
      </c>
      <c r="AD380" t="s">
        <v>74</v>
      </c>
      <c r="AE380" t="s">
        <v>74</v>
      </c>
      <c r="AF380" t="s">
        <v>74</v>
      </c>
      <c r="AG380">
        <v>26</v>
      </c>
      <c r="AH380">
        <v>31</v>
      </c>
      <c r="AI380">
        <v>33</v>
      </c>
      <c r="AJ380">
        <v>1</v>
      </c>
      <c r="AK380">
        <v>7</v>
      </c>
      <c r="AL380" t="s">
        <v>775</v>
      </c>
      <c r="AM380" t="s">
        <v>776</v>
      </c>
      <c r="AN380" t="s">
        <v>777</v>
      </c>
      <c r="AO380" t="s">
        <v>778</v>
      </c>
      <c r="AP380" t="s">
        <v>74</v>
      </c>
      <c r="AQ380" t="s">
        <v>74</v>
      </c>
      <c r="AR380" t="s">
        <v>779</v>
      </c>
      <c r="AS380" t="s">
        <v>780</v>
      </c>
      <c r="AT380" t="s">
        <v>4453</v>
      </c>
      <c r="AU380">
        <v>1996</v>
      </c>
      <c r="AV380">
        <v>134</v>
      </c>
      <c r="AW380" t="s">
        <v>781</v>
      </c>
      <c r="AX380" t="s">
        <v>74</v>
      </c>
      <c r="AY380" t="s">
        <v>74</v>
      </c>
      <c r="AZ380" t="s">
        <v>74</v>
      </c>
      <c r="BA380" t="s">
        <v>74</v>
      </c>
      <c r="BB380">
        <v>295</v>
      </c>
      <c r="BC380">
        <v>298</v>
      </c>
      <c r="BD380" t="s">
        <v>74</v>
      </c>
      <c r="BE380" t="s">
        <v>4770</v>
      </c>
      <c r="BF380" t="str">
        <f>HYPERLINK("http://dx.doi.org/10.3354/meps134295","http://dx.doi.org/10.3354/meps134295")</f>
        <v>http://dx.doi.org/10.3354/meps134295</v>
      </c>
      <c r="BG380" t="s">
        <v>74</v>
      </c>
      <c r="BH380" t="s">
        <v>74</v>
      </c>
      <c r="BI380">
        <v>4</v>
      </c>
      <c r="BJ380" t="s">
        <v>783</v>
      </c>
      <c r="BK380" t="s">
        <v>93</v>
      </c>
      <c r="BL380" t="s">
        <v>784</v>
      </c>
      <c r="BM380" t="s">
        <v>4743</v>
      </c>
      <c r="BN380" t="s">
        <v>74</v>
      </c>
      <c r="BO380" t="s">
        <v>161</v>
      </c>
      <c r="BP380" t="s">
        <v>74</v>
      </c>
      <c r="BQ380" t="s">
        <v>74</v>
      </c>
      <c r="BR380" t="s">
        <v>96</v>
      </c>
      <c r="BS380" t="s">
        <v>4771</v>
      </c>
      <c r="BT380" t="str">
        <f>HYPERLINK("https%3A%2F%2Fwww.webofscience.com%2Fwos%2Fwoscc%2Ffull-record%2FWOS:A1996UK71800027","View Full Record in Web of Science")</f>
        <v>View Full Record in Web of Science</v>
      </c>
    </row>
    <row r="381" spans="1:72" x14ac:dyDescent="0.15">
      <c r="A381" t="s">
        <v>72</v>
      </c>
      <c r="B381" t="s">
        <v>4772</v>
      </c>
      <c r="C381" t="s">
        <v>74</v>
      </c>
      <c r="D381" t="s">
        <v>74</v>
      </c>
      <c r="E381" t="s">
        <v>74</v>
      </c>
      <c r="F381" t="s">
        <v>4772</v>
      </c>
      <c r="G381" t="s">
        <v>74</v>
      </c>
      <c r="H381" t="s">
        <v>74</v>
      </c>
      <c r="I381" t="s">
        <v>4773</v>
      </c>
      <c r="J381" t="s">
        <v>2418</v>
      </c>
      <c r="K381" t="s">
        <v>74</v>
      </c>
      <c r="L381" t="s">
        <v>74</v>
      </c>
      <c r="M381" t="s">
        <v>77</v>
      </c>
      <c r="N381" t="s">
        <v>78</v>
      </c>
      <c r="O381" t="s">
        <v>74</v>
      </c>
      <c r="P381" t="s">
        <v>74</v>
      </c>
      <c r="Q381" t="s">
        <v>74</v>
      </c>
      <c r="R381" t="s">
        <v>74</v>
      </c>
      <c r="S381" t="s">
        <v>74</v>
      </c>
      <c r="T381" t="s">
        <v>4774</v>
      </c>
      <c r="U381" t="s">
        <v>4775</v>
      </c>
      <c r="V381" t="s">
        <v>4776</v>
      </c>
      <c r="W381" t="s">
        <v>4777</v>
      </c>
      <c r="X381" t="s">
        <v>82</v>
      </c>
      <c r="Y381" t="s">
        <v>4778</v>
      </c>
      <c r="Z381" t="s">
        <v>74</v>
      </c>
      <c r="AA381" t="s">
        <v>4779</v>
      </c>
      <c r="AB381" t="s">
        <v>4780</v>
      </c>
      <c r="AC381" t="s">
        <v>74</v>
      </c>
      <c r="AD381" t="s">
        <v>74</v>
      </c>
      <c r="AE381" t="s">
        <v>74</v>
      </c>
      <c r="AF381" t="s">
        <v>74</v>
      </c>
      <c r="AG381">
        <v>14</v>
      </c>
      <c r="AH381">
        <v>20</v>
      </c>
      <c r="AI381">
        <v>20</v>
      </c>
      <c r="AJ381">
        <v>0</v>
      </c>
      <c r="AK381">
        <v>8</v>
      </c>
      <c r="AL381" t="s">
        <v>2422</v>
      </c>
      <c r="AM381" t="s">
        <v>570</v>
      </c>
      <c r="AN381" t="s">
        <v>2423</v>
      </c>
      <c r="AO381" t="s">
        <v>2424</v>
      </c>
      <c r="AP381" t="s">
        <v>74</v>
      </c>
      <c r="AQ381" t="s">
        <v>74</v>
      </c>
      <c r="AR381" t="s">
        <v>2425</v>
      </c>
      <c r="AS381" t="s">
        <v>2426</v>
      </c>
      <c r="AT381" t="s">
        <v>4453</v>
      </c>
      <c r="AU381">
        <v>1996</v>
      </c>
      <c r="AV381">
        <v>12</v>
      </c>
      <c r="AW381">
        <v>2</v>
      </c>
      <c r="AX381" t="s">
        <v>74</v>
      </c>
      <c r="AY381" t="s">
        <v>74</v>
      </c>
      <c r="AZ381" t="s">
        <v>74</v>
      </c>
      <c r="BA381" t="s">
        <v>74</v>
      </c>
      <c r="BB381">
        <v>265</v>
      </c>
      <c r="BC381">
        <v>273</v>
      </c>
      <c r="BD381" t="s">
        <v>74</v>
      </c>
      <c r="BE381" t="s">
        <v>4781</v>
      </c>
      <c r="BF381" t="str">
        <f>HYPERLINK("http://dx.doi.org/10.1111/j.1748-7692.1996.tb00575.x","http://dx.doi.org/10.1111/j.1748-7692.1996.tb00575.x")</f>
        <v>http://dx.doi.org/10.1111/j.1748-7692.1996.tb00575.x</v>
      </c>
      <c r="BG381" t="s">
        <v>74</v>
      </c>
      <c r="BH381" t="s">
        <v>74</v>
      </c>
      <c r="BI381">
        <v>9</v>
      </c>
      <c r="BJ381" t="s">
        <v>1521</v>
      </c>
      <c r="BK381" t="s">
        <v>93</v>
      </c>
      <c r="BL381" t="s">
        <v>1521</v>
      </c>
      <c r="BM381" t="s">
        <v>4782</v>
      </c>
      <c r="BN381" t="s">
        <v>74</v>
      </c>
      <c r="BO381" t="s">
        <v>74</v>
      </c>
      <c r="BP381" t="s">
        <v>74</v>
      </c>
      <c r="BQ381" t="s">
        <v>74</v>
      </c>
      <c r="BR381" t="s">
        <v>96</v>
      </c>
      <c r="BS381" t="s">
        <v>4783</v>
      </c>
      <c r="BT381" t="str">
        <f>HYPERLINK("https%3A%2F%2Fwww.webofscience.com%2Fwos%2Fwoscc%2Ffull-record%2FWOS:A1996UE44700007","View Full Record in Web of Science")</f>
        <v>View Full Record in Web of Science</v>
      </c>
    </row>
    <row r="382" spans="1:72" x14ac:dyDescent="0.15">
      <c r="A382" t="s">
        <v>72</v>
      </c>
      <c r="B382" t="s">
        <v>4784</v>
      </c>
      <c r="C382" t="s">
        <v>74</v>
      </c>
      <c r="D382" t="s">
        <v>74</v>
      </c>
      <c r="E382" t="s">
        <v>74</v>
      </c>
      <c r="F382" t="s">
        <v>4784</v>
      </c>
      <c r="G382" t="s">
        <v>74</v>
      </c>
      <c r="H382" t="s">
        <v>74</v>
      </c>
      <c r="I382" t="s">
        <v>4785</v>
      </c>
      <c r="J382" t="s">
        <v>1660</v>
      </c>
      <c r="K382" t="s">
        <v>74</v>
      </c>
      <c r="L382" t="s">
        <v>74</v>
      </c>
      <c r="M382" t="s">
        <v>77</v>
      </c>
      <c r="N382" t="s">
        <v>78</v>
      </c>
      <c r="O382" t="s">
        <v>74</v>
      </c>
      <c r="P382" t="s">
        <v>74</v>
      </c>
      <c r="Q382" t="s">
        <v>74</v>
      </c>
      <c r="R382" t="s">
        <v>74</v>
      </c>
      <c r="S382" t="s">
        <v>74</v>
      </c>
      <c r="T382" t="s">
        <v>74</v>
      </c>
      <c r="U382" t="s">
        <v>4786</v>
      </c>
      <c r="V382" t="s">
        <v>4787</v>
      </c>
      <c r="W382" t="s">
        <v>74</v>
      </c>
      <c r="X382" t="s">
        <v>74</v>
      </c>
      <c r="Y382" t="s">
        <v>4788</v>
      </c>
      <c r="Z382" t="s">
        <v>74</v>
      </c>
      <c r="AA382" t="s">
        <v>74</v>
      </c>
      <c r="AB382" t="s">
        <v>4789</v>
      </c>
      <c r="AC382" t="s">
        <v>74</v>
      </c>
      <c r="AD382" t="s">
        <v>74</v>
      </c>
      <c r="AE382" t="s">
        <v>74</v>
      </c>
      <c r="AF382" t="s">
        <v>74</v>
      </c>
      <c r="AG382">
        <v>48</v>
      </c>
      <c r="AH382">
        <v>56</v>
      </c>
      <c r="AI382">
        <v>62</v>
      </c>
      <c r="AJ382">
        <v>1</v>
      </c>
      <c r="AK382">
        <v>3</v>
      </c>
      <c r="AL382" t="s">
        <v>261</v>
      </c>
      <c r="AM382" t="s">
        <v>262</v>
      </c>
      <c r="AN382" t="s">
        <v>263</v>
      </c>
      <c r="AO382" t="s">
        <v>1665</v>
      </c>
      <c r="AP382" t="s">
        <v>4790</v>
      </c>
      <c r="AQ382" t="s">
        <v>74</v>
      </c>
      <c r="AR382" t="s">
        <v>1666</v>
      </c>
      <c r="AS382" t="s">
        <v>1667</v>
      </c>
      <c r="AT382" t="s">
        <v>4453</v>
      </c>
      <c r="AU382">
        <v>1996</v>
      </c>
      <c r="AV382">
        <v>27</v>
      </c>
      <c r="AW382" t="s">
        <v>268</v>
      </c>
      <c r="AX382" t="s">
        <v>74</v>
      </c>
      <c r="AY382" t="s">
        <v>74</v>
      </c>
      <c r="AZ382" t="s">
        <v>74</v>
      </c>
      <c r="BA382" t="s">
        <v>74</v>
      </c>
      <c r="BB382">
        <v>195</v>
      </c>
      <c r="BC382" t="s">
        <v>3733</v>
      </c>
      <c r="BD382" t="s">
        <v>74</v>
      </c>
      <c r="BE382" t="s">
        <v>4791</v>
      </c>
      <c r="BF382" t="str">
        <f>HYPERLINK("http://dx.doi.org/10.1016/0377-8398(95)00060-7","http://dx.doi.org/10.1016/0377-8398(95)00060-7")</f>
        <v>http://dx.doi.org/10.1016/0377-8398(95)00060-7</v>
      </c>
      <c r="BG382" t="s">
        <v>74</v>
      </c>
      <c r="BH382" t="s">
        <v>74</v>
      </c>
      <c r="BI382">
        <v>1</v>
      </c>
      <c r="BJ382" t="s">
        <v>1669</v>
      </c>
      <c r="BK382" t="s">
        <v>93</v>
      </c>
      <c r="BL382" t="s">
        <v>1669</v>
      </c>
      <c r="BM382" t="s">
        <v>4792</v>
      </c>
      <c r="BN382" t="s">
        <v>74</v>
      </c>
      <c r="BO382" t="s">
        <v>74</v>
      </c>
      <c r="BP382" t="s">
        <v>74</v>
      </c>
      <c r="BQ382" t="s">
        <v>74</v>
      </c>
      <c r="BR382" t="s">
        <v>96</v>
      </c>
      <c r="BS382" t="s">
        <v>4793</v>
      </c>
      <c r="BT382" t="str">
        <f>HYPERLINK("https%3A%2F%2Fwww.webofscience.com%2Fwos%2Fwoscc%2Ffull-record%2FWOS:A1996UP07800014","View Full Record in Web of Science")</f>
        <v>View Full Record in Web of Science</v>
      </c>
    </row>
    <row r="383" spans="1:72" x14ac:dyDescent="0.15">
      <c r="A383" t="s">
        <v>72</v>
      </c>
      <c r="B383" t="s">
        <v>4794</v>
      </c>
      <c r="C383" t="s">
        <v>74</v>
      </c>
      <c r="D383" t="s">
        <v>74</v>
      </c>
      <c r="E383" t="s">
        <v>74</v>
      </c>
      <c r="F383" t="s">
        <v>4794</v>
      </c>
      <c r="G383" t="s">
        <v>74</v>
      </c>
      <c r="H383" t="s">
        <v>74</v>
      </c>
      <c r="I383" t="s">
        <v>4795</v>
      </c>
      <c r="J383" t="s">
        <v>1660</v>
      </c>
      <c r="K383" t="s">
        <v>74</v>
      </c>
      <c r="L383" t="s">
        <v>74</v>
      </c>
      <c r="M383" t="s">
        <v>77</v>
      </c>
      <c r="N383" t="s">
        <v>78</v>
      </c>
      <c r="O383" t="s">
        <v>74</v>
      </c>
      <c r="P383" t="s">
        <v>74</v>
      </c>
      <c r="Q383" t="s">
        <v>74</v>
      </c>
      <c r="R383" t="s">
        <v>74</v>
      </c>
      <c r="S383" t="s">
        <v>74</v>
      </c>
      <c r="T383" t="s">
        <v>74</v>
      </c>
      <c r="U383" t="s">
        <v>4796</v>
      </c>
      <c r="V383" t="s">
        <v>4797</v>
      </c>
      <c r="W383" t="s">
        <v>4798</v>
      </c>
      <c r="X383" t="s">
        <v>4799</v>
      </c>
      <c r="Y383" t="s">
        <v>3076</v>
      </c>
      <c r="Z383" t="s">
        <v>74</v>
      </c>
      <c r="AA383" t="s">
        <v>74</v>
      </c>
      <c r="AB383" t="s">
        <v>4800</v>
      </c>
      <c r="AC383" t="s">
        <v>74</v>
      </c>
      <c r="AD383" t="s">
        <v>74</v>
      </c>
      <c r="AE383" t="s">
        <v>74</v>
      </c>
      <c r="AF383" t="s">
        <v>74</v>
      </c>
      <c r="AG383">
        <v>56</v>
      </c>
      <c r="AH383">
        <v>23</v>
      </c>
      <c r="AI383">
        <v>25</v>
      </c>
      <c r="AJ383">
        <v>0</v>
      </c>
      <c r="AK383">
        <v>4</v>
      </c>
      <c r="AL383" t="s">
        <v>261</v>
      </c>
      <c r="AM383" t="s">
        <v>262</v>
      </c>
      <c r="AN383" t="s">
        <v>263</v>
      </c>
      <c r="AO383" t="s">
        <v>1665</v>
      </c>
      <c r="AP383" t="s">
        <v>4790</v>
      </c>
      <c r="AQ383" t="s">
        <v>74</v>
      </c>
      <c r="AR383" t="s">
        <v>1666</v>
      </c>
      <c r="AS383" t="s">
        <v>1667</v>
      </c>
      <c r="AT383" t="s">
        <v>4453</v>
      </c>
      <c r="AU383">
        <v>1996</v>
      </c>
      <c r="AV383">
        <v>27</v>
      </c>
      <c r="AW383" t="s">
        <v>268</v>
      </c>
      <c r="AX383" t="s">
        <v>74</v>
      </c>
      <c r="AY383" t="s">
        <v>74</v>
      </c>
      <c r="AZ383" t="s">
        <v>74</v>
      </c>
      <c r="BA383" t="s">
        <v>74</v>
      </c>
      <c r="BB383">
        <v>215</v>
      </c>
      <c r="BC383">
        <v>226</v>
      </c>
      <c r="BD383" t="s">
        <v>74</v>
      </c>
      <c r="BE383" t="s">
        <v>4801</v>
      </c>
      <c r="BF383" t="str">
        <f>HYPERLINK("http://dx.doi.org/10.1016/0377-8398(95)00061-5","http://dx.doi.org/10.1016/0377-8398(95)00061-5")</f>
        <v>http://dx.doi.org/10.1016/0377-8398(95)00061-5</v>
      </c>
      <c r="BG383" t="s">
        <v>74</v>
      </c>
      <c r="BH383" t="s">
        <v>74</v>
      </c>
      <c r="BI383">
        <v>12</v>
      </c>
      <c r="BJ383" t="s">
        <v>1669</v>
      </c>
      <c r="BK383" t="s">
        <v>93</v>
      </c>
      <c r="BL383" t="s">
        <v>1669</v>
      </c>
      <c r="BM383" t="s">
        <v>4792</v>
      </c>
      <c r="BN383" t="s">
        <v>74</v>
      </c>
      <c r="BO383" t="s">
        <v>272</v>
      </c>
      <c r="BP383" t="s">
        <v>74</v>
      </c>
      <c r="BQ383" t="s">
        <v>74</v>
      </c>
      <c r="BR383" t="s">
        <v>96</v>
      </c>
      <c r="BS383" t="s">
        <v>4802</v>
      </c>
      <c r="BT383" t="str">
        <f>HYPERLINK("https%3A%2F%2Fwww.webofscience.com%2Fwos%2Fwoscc%2Ffull-record%2FWOS:A1996UP07800015","View Full Record in Web of Science")</f>
        <v>View Full Record in Web of Science</v>
      </c>
    </row>
    <row r="384" spans="1:72" x14ac:dyDescent="0.15">
      <c r="A384" t="s">
        <v>72</v>
      </c>
      <c r="B384" t="s">
        <v>4803</v>
      </c>
      <c r="C384" t="s">
        <v>74</v>
      </c>
      <c r="D384" t="s">
        <v>74</v>
      </c>
      <c r="E384" t="s">
        <v>74</v>
      </c>
      <c r="F384" t="s">
        <v>4803</v>
      </c>
      <c r="G384" t="s">
        <v>74</v>
      </c>
      <c r="H384" t="s">
        <v>74</v>
      </c>
      <c r="I384" t="s">
        <v>4804</v>
      </c>
      <c r="J384" t="s">
        <v>1660</v>
      </c>
      <c r="K384" t="s">
        <v>74</v>
      </c>
      <c r="L384" t="s">
        <v>74</v>
      </c>
      <c r="M384" t="s">
        <v>77</v>
      </c>
      <c r="N384" t="s">
        <v>78</v>
      </c>
      <c r="O384" t="s">
        <v>74</v>
      </c>
      <c r="P384" t="s">
        <v>74</v>
      </c>
      <c r="Q384" t="s">
        <v>74</v>
      </c>
      <c r="R384" t="s">
        <v>74</v>
      </c>
      <c r="S384" t="s">
        <v>74</v>
      </c>
      <c r="T384" t="s">
        <v>74</v>
      </c>
      <c r="U384" t="s">
        <v>4805</v>
      </c>
      <c r="V384" t="s">
        <v>4806</v>
      </c>
      <c r="W384" t="s">
        <v>4807</v>
      </c>
      <c r="X384" t="s">
        <v>1664</v>
      </c>
      <c r="Y384" t="s">
        <v>4808</v>
      </c>
      <c r="Z384" t="s">
        <v>74</v>
      </c>
      <c r="AA384" t="s">
        <v>74</v>
      </c>
      <c r="AB384" t="s">
        <v>4789</v>
      </c>
      <c r="AC384" t="s">
        <v>74</v>
      </c>
      <c r="AD384" t="s">
        <v>74</v>
      </c>
      <c r="AE384" t="s">
        <v>74</v>
      </c>
      <c r="AF384" t="s">
        <v>74</v>
      </c>
      <c r="AG384">
        <v>35</v>
      </c>
      <c r="AH384">
        <v>28</v>
      </c>
      <c r="AI384">
        <v>33</v>
      </c>
      <c r="AJ384">
        <v>0</v>
      </c>
      <c r="AK384">
        <v>3</v>
      </c>
      <c r="AL384" t="s">
        <v>261</v>
      </c>
      <c r="AM384" t="s">
        <v>262</v>
      </c>
      <c r="AN384" t="s">
        <v>263</v>
      </c>
      <c r="AO384" t="s">
        <v>1665</v>
      </c>
      <c r="AP384" t="s">
        <v>4790</v>
      </c>
      <c r="AQ384" t="s">
        <v>74</v>
      </c>
      <c r="AR384" t="s">
        <v>1666</v>
      </c>
      <c r="AS384" t="s">
        <v>1667</v>
      </c>
      <c r="AT384" t="s">
        <v>4453</v>
      </c>
      <c r="AU384">
        <v>1996</v>
      </c>
      <c r="AV384">
        <v>27</v>
      </c>
      <c r="AW384" t="s">
        <v>268</v>
      </c>
      <c r="AX384" t="s">
        <v>74</v>
      </c>
      <c r="AY384" t="s">
        <v>74</v>
      </c>
      <c r="AZ384" t="s">
        <v>74</v>
      </c>
      <c r="BA384" t="s">
        <v>74</v>
      </c>
      <c r="BB384">
        <v>227</v>
      </c>
      <c r="BC384">
        <v>236</v>
      </c>
      <c r="BD384" t="s">
        <v>74</v>
      </c>
      <c r="BE384" t="s">
        <v>4809</v>
      </c>
      <c r="BF384" t="str">
        <f>HYPERLINK("http://dx.doi.org/10.1016/0377-8398(95)00062-3","http://dx.doi.org/10.1016/0377-8398(95)00062-3")</f>
        <v>http://dx.doi.org/10.1016/0377-8398(95)00062-3</v>
      </c>
      <c r="BG384" t="s">
        <v>74</v>
      </c>
      <c r="BH384" t="s">
        <v>74</v>
      </c>
      <c r="BI384">
        <v>10</v>
      </c>
      <c r="BJ384" t="s">
        <v>1669</v>
      </c>
      <c r="BK384" t="s">
        <v>93</v>
      </c>
      <c r="BL384" t="s">
        <v>1669</v>
      </c>
      <c r="BM384" t="s">
        <v>4792</v>
      </c>
      <c r="BN384" t="s">
        <v>74</v>
      </c>
      <c r="BO384" t="s">
        <v>74</v>
      </c>
      <c r="BP384" t="s">
        <v>74</v>
      </c>
      <c r="BQ384" t="s">
        <v>74</v>
      </c>
      <c r="BR384" t="s">
        <v>96</v>
      </c>
      <c r="BS384" t="s">
        <v>4810</v>
      </c>
      <c r="BT384" t="str">
        <f>HYPERLINK("https%3A%2F%2Fwww.webofscience.com%2Fwos%2Fwoscc%2Ffull-record%2FWOS:A1996UP07800016","View Full Record in Web of Science")</f>
        <v>View Full Record in Web of Science</v>
      </c>
    </row>
    <row r="385" spans="1:72" x14ac:dyDescent="0.15">
      <c r="A385" t="s">
        <v>72</v>
      </c>
      <c r="B385" t="s">
        <v>4811</v>
      </c>
      <c r="C385" t="s">
        <v>74</v>
      </c>
      <c r="D385" t="s">
        <v>74</v>
      </c>
      <c r="E385" t="s">
        <v>74</v>
      </c>
      <c r="F385" t="s">
        <v>4811</v>
      </c>
      <c r="G385" t="s">
        <v>74</v>
      </c>
      <c r="H385" t="s">
        <v>74</v>
      </c>
      <c r="I385" t="s">
        <v>4812</v>
      </c>
      <c r="J385" t="s">
        <v>1660</v>
      </c>
      <c r="K385" t="s">
        <v>74</v>
      </c>
      <c r="L385" t="s">
        <v>74</v>
      </c>
      <c r="M385" t="s">
        <v>77</v>
      </c>
      <c r="N385" t="s">
        <v>78</v>
      </c>
      <c r="O385" t="s">
        <v>74</v>
      </c>
      <c r="P385" t="s">
        <v>74</v>
      </c>
      <c r="Q385" t="s">
        <v>74</v>
      </c>
      <c r="R385" t="s">
        <v>74</v>
      </c>
      <c r="S385" t="s">
        <v>74</v>
      </c>
      <c r="T385" t="s">
        <v>74</v>
      </c>
      <c r="U385" t="s">
        <v>4813</v>
      </c>
      <c r="V385" t="s">
        <v>4814</v>
      </c>
      <c r="W385" t="s">
        <v>4815</v>
      </c>
      <c r="X385" t="s">
        <v>4816</v>
      </c>
      <c r="Y385" t="s">
        <v>4817</v>
      </c>
      <c r="Z385" t="s">
        <v>74</v>
      </c>
      <c r="AA385" t="s">
        <v>74</v>
      </c>
      <c r="AB385" t="s">
        <v>74</v>
      </c>
      <c r="AC385" t="s">
        <v>74</v>
      </c>
      <c r="AD385" t="s">
        <v>74</v>
      </c>
      <c r="AE385" t="s">
        <v>74</v>
      </c>
      <c r="AF385" t="s">
        <v>74</v>
      </c>
      <c r="AG385">
        <v>64</v>
      </c>
      <c r="AH385">
        <v>19</v>
      </c>
      <c r="AI385">
        <v>21</v>
      </c>
      <c r="AJ385">
        <v>0</v>
      </c>
      <c r="AK385">
        <v>8</v>
      </c>
      <c r="AL385" t="s">
        <v>261</v>
      </c>
      <c r="AM385" t="s">
        <v>262</v>
      </c>
      <c r="AN385" t="s">
        <v>263</v>
      </c>
      <c r="AO385" t="s">
        <v>1665</v>
      </c>
      <c r="AP385" t="s">
        <v>4790</v>
      </c>
      <c r="AQ385" t="s">
        <v>74</v>
      </c>
      <c r="AR385" t="s">
        <v>1666</v>
      </c>
      <c r="AS385" t="s">
        <v>1667</v>
      </c>
      <c r="AT385" t="s">
        <v>4453</v>
      </c>
      <c r="AU385">
        <v>1996</v>
      </c>
      <c r="AV385">
        <v>27</v>
      </c>
      <c r="AW385" t="s">
        <v>268</v>
      </c>
      <c r="AX385" t="s">
        <v>74</v>
      </c>
      <c r="AY385" t="s">
        <v>74</v>
      </c>
      <c r="AZ385" t="s">
        <v>74</v>
      </c>
      <c r="BA385" t="s">
        <v>74</v>
      </c>
      <c r="BB385">
        <v>237</v>
      </c>
      <c r="BC385">
        <v>251</v>
      </c>
      <c r="BD385" t="s">
        <v>74</v>
      </c>
      <c r="BE385" t="s">
        <v>4818</v>
      </c>
      <c r="BF385" t="str">
        <f>HYPERLINK("http://dx.doi.org/10.1016/0377-8398(95)00064-X","http://dx.doi.org/10.1016/0377-8398(95)00064-X")</f>
        <v>http://dx.doi.org/10.1016/0377-8398(95)00064-X</v>
      </c>
      <c r="BG385" t="s">
        <v>74</v>
      </c>
      <c r="BH385" t="s">
        <v>74</v>
      </c>
      <c r="BI385">
        <v>15</v>
      </c>
      <c r="BJ385" t="s">
        <v>1669</v>
      </c>
      <c r="BK385" t="s">
        <v>93</v>
      </c>
      <c r="BL385" t="s">
        <v>1669</v>
      </c>
      <c r="BM385" t="s">
        <v>4792</v>
      </c>
      <c r="BN385" t="s">
        <v>74</v>
      </c>
      <c r="BO385" t="s">
        <v>74</v>
      </c>
      <c r="BP385" t="s">
        <v>74</v>
      </c>
      <c r="BQ385" t="s">
        <v>74</v>
      </c>
      <c r="BR385" t="s">
        <v>96</v>
      </c>
      <c r="BS385" t="s">
        <v>4819</v>
      </c>
      <c r="BT385" t="str">
        <f>HYPERLINK("https%3A%2F%2Fwww.webofscience.com%2Fwos%2Fwoscc%2Ffull-record%2FWOS:A1996UP07800017","View Full Record in Web of Science")</f>
        <v>View Full Record in Web of Science</v>
      </c>
    </row>
    <row r="386" spans="1:72" x14ac:dyDescent="0.15">
      <c r="A386" t="s">
        <v>72</v>
      </c>
      <c r="B386" t="s">
        <v>4820</v>
      </c>
      <c r="C386" t="s">
        <v>74</v>
      </c>
      <c r="D386" t="s">
        <v>74</v>
      </c>
      <c r="E386" t="s">
        <v>74</v>
      </c>
      <c r="F386" t="s">
        <v>4820</v>
      </c>
      <c r="G386" t="s">
        <v>74</v>
      </c>
      <c r="H386" t="s">
        <v>74</v>
      </c>
      <c r="I386" t="s">
        <v>4821</v>
      </c>
      <c r="J386" t="s">
        <v>1660</v>
      </c>
      <c r="K386" t="s">
        <v>74</v>
      </c>
      <c r="L386" t="s">
        <v>74</v>
      </c>
      <c r="M386" t="s">
        <v>77</v>
      </c>
      <c r="N386" t="s">
        <v>78</v>
      </c>
      <c r="O386" t="s">
        <v>74</v>
      </c>
      <c r="P386" t="s">
        <v>74</v>
      </c>
      <c r="Q386" t="s">
        <v>74</v>
      </c>
      <c r="R386" t="s">
        <v>74</v>
      </c>
      <c r="S386" t="s">
        <v>74</v>
      </c>
      <c r="T386" t="s">
        <v>74</v>
      </c>
      <c r="U386" t="s">
        <v>4822</v>
      </c>
      <c r="V386" t="s">
        <v>4823</v>
      </c>
      <c r="W386" t="s">
        <v>4824</v>
      </c>
      <c r="X386" t="s">
        <v>4825</v>
      </c>
      <c r="Y386" t="s">
        <v>74</v>
      </c>
      <c r="Z386" t="s">
        <v>74</v>
      </c>
      <c r="AA386" t="s">
        <v>74</v>
      </c>
      <c r="AB386" t="s">
        <v>74</v>
      </c>
      <c r="AC386" t="s">
        <v>74</v>
      </c>
      <c r="AD386" t="s">
        <v>74</v>
      </c>
      <c r="AE386" t="s">
        <v>74</v>
      </c>
      <c r="AF386" t="s">
        <v>74</v>
      </c>
      <c r="AG386">
        <v>80</v>
      </c>
      <c r="AH386">
        <v>105</v>
      </c>
      <c r="AI386">
        <v>114</v>
      </c>
      <c r="AJ386">
        <v>0</v>
      </c>
      <c r="AK386">
        <v>11</v>
      </c>
      <c r="AL386" t="s">
        <v>4826</v>
      </c>
      <c r="AM386" t="s">
        <v>262</v>
      </c>
      <c r="AN386" t="s">
        <v>4827</v>
      </c>
      <c r="AO386" t="s">
        <v>1665</v>
      </c>
      <c r="AP386" t="s">
        <v>4790</v>
      </c>
      <c r="AQ386" t="s">
        <v>74</v>
      </c>
      <c r="AR386" t="s">
        <v>1666</v>
      </c>
      <c r="AS386" t="s">
        <v>1667</v>
      </c>
      <c r="AT386" t="s">
        <v>4453</v>
      </c>
      <c r="AU386">
        <v>1996</v>
      </c>
      <c r="AV386">
        <v>27</v>
      </c>
      <c r="AW386" t="s">
        <v>268</v>
      </c>
      <c r="AX386" t="s">
        <v>74</v>
      </c>
      <c r="AY386" t="s">
        <v>74</v>
      </c>
      <c r="AZ386" t="s">
        <v>74</v>
      </c>
      <c r="BA386" t="s">
        <v>74</v>
      </c>
      <c r="BB386">
        <v>253</v>
      </c>
      <c r="BC386">
        <v>271</v>
      </c>
      <c r="BD386" t="s">
        <v>74</v>
      </c>
      <c r="BE386" t="s">
        <v>4828</v>
      </c>
      <c r="BF386" t="str">
        <f>HYPERLINK("http://dx.doi.org/10.1016/0377-8398(95)00065-8","http://dx.doi.org/10.1016/0377-8398(95)00065-8")</f>
        <v>http://dx.doi.org/10.1016/0377-8398(95)00065-8</v>
      </c>
      <c r="BG386" t="s">
        <v>74</v>
      </c>
      <c r="BH386" t="s">
        <v>74</v>
      </c>
      <c r="BI386">
        <v>19</v>
      </c>
      <c r="BJ386" t="s">
        <v>1669</v>
      </c>
      <c r="BK386" t="s">
        <v>93</v>
      </c>
      <c r="BL386" t="s">
        <v>1669</v>
      </c>
      <c r="BM386" t="s">
        <v>4792</v>
      </c>
      <c r="BN386" t="s">
        <v>74</v>
      </c>
      <c r="BO386" t="s">
        <v>272</v>
      </c>
      <c r="BP386" t="s">
        <v>74</v>
      </c>
      <c r="BQ386" t="s">
        <v>74</v>
      </c>
      <c r="BR386" t="s">
        <v>96</v>
      </c>
      <c r="BS386" t="s">
        <v>4829</v>
      </c>
      <c r="BT386" t="str">
        <f>HYPERLINK("https%3A%2F%2Fwww.webofscience.com%2Fwos%2Fwoscc%2Ffull-record%2FWOS:A1996UP07800018","View Full Record in Web of Science")</f>
        <v>View Full Record in Web of Science</v>
      </c>
    </row>
    <row r="387" spans="1:72" x14ac:dyDescent="0.15">
      <c r="A387" t="s">
        <v>72</v>
      </c>
      <c r="B387" t="s">
        <v>4830</v>
      </c>
      <c r="C387" t="s">
        <v>74</v>
      </c>
      <c r="D387" t="s">
        <v>74</v>
      </c>
      <c r="E387" t="s">
        <v>74</v>
      </c>
      <c r="F387" t="s">
        <v>4830</v>
      </c>
      <c r="G387" t="s">
        <v>74</v>
      </c>
      <c r="H387" t="s">
        <v>74</v>
      </c>
      <c r="I387" t="s">
        <v>4831</v>
      </c>
      <c r="J387" t="s">
        <v>4832</v>
      </c>
      <c r="K387" t="s">
        <v>74</v>
      </c>
      <c r="L387" t="s">
        <v>74</v>
      </c>
      <c r="M387" t="s">
        <v>77</v>
      </c>
      <c r="N387" t="s">
        <v>78</v>
      </c>
      <c r="O387" t="s">
        <v>74</v>
      </c>
      <c r="P387" t="s">
        <v>74</v>
      </c>
      <c r="Q387" t="s">
        <v>74</v>
      </c>
      <c r="R387" t="s">
        <v>74</v>
      </c>
      <c r="S387" t="s">
        <v>74</v>
      </c>
      <c r="T387" t="s">
        <v>4833</v>
      </c>
      <c r="U387" t="s">
        <v>4834</v>
      </c>
      <c r="V387" t="s">
        <v>4835</v>
      </c>
      <c r="W387" t="s">
        <v>4836</v>
      </c>
      <c r="X387" t="s">
        <v>4837</v>
      </c>
      <c r="Y387" t="s">
        <v>4838</v>
      </c>
      <c r="Z387" t="s">
        <v>74</v>
      </c>
      <c r="AA387" t="s">
        <v>74</v>
      </c>
      <c r="AB387" t="s">
        <v>4839</v>
      </c>
      <c r="AC387" t="s">
        <v>74</v>
      </c>
      <c r="AD387" t="s">
        <v>74</v>
      </c>
      <c r="AE387" t="s">
        <v>74</v>
      </c>
      <c r="AF387" t="s">
        <v>74</v>
      </c>
      <c r="AG387">
        <v>25</v>
      </c>
      <c r="AH387">
        <v>28</v>
      </c>
      <c r="AI387">
        <v>32</v>
      </c>
      <c r="AJ387">
        <v>0</v>
      </c>
      <c r="AK387">
        <v>4</v>
      </c>
      <c r="AL387" t="s">
        <v>4840</v>
      </c>
      <c r="AM387" t="s">
        <v>2532</v>
      </c>
      <c r="AN387" t="s">
        <v>4841</v>
      </c>
      <c r="AO387" t="s">
        <v>4842</v>
      </c>
      <c r="AP387" t="s">
        <v>74</v>
      </c>
      <c r="AQ387" t="s">
        <v>74</v>
      </c>
      <c r="AR387" t="s">
        <v>4843</v>
      </c>
      <c r="AS387" t="s">
        <v>4844</v>
      </c>
      <c r="AT387" t="s">
        <v>4453</v>
      </c>
      <c r="AU387">
        <v>1996</v>
      </c>
      <c r="AV387">
        <v>142</v>
      </c>
      <c r="AW387" t="s">
        <v>74</v>
      </c>
      <c r="AX387">
        <v>4</v>
      </c>
      <c r="AY387" t="s">
        <v>74</v>
      </c>
      <c r="AZ387" t="s">
        <v>74</v>
      </c>
      <c r="BA387" t="s">
        <v>74</v>
      </c>
      <c r="BB387">
        <v>747</v>
      </c>
      <c r="BC387">
        <v>754</v>
      </c>
      <c r="BD387" t="s">
        <v>74</v>
      </c>
      <c r="BE387" t="s">
        <v>4845</v>
      </c>
      <c r="BF387" t="str">
        <f>HYPERLINK("http://dx.doi.org/10.1099/00221287-142-4-747","http://dx.doi.org/10.1099/00221287-142-4-747")</f>
        <v>http://dx.doi.org/10.1099/00221287-142-4-747</v>
      </c>
      <c r="BG387" t="s">
        <v>74</v>
      </c>
      <c r="BH387" t="s">
        <v>74</v>
      </c>
      <c r="BI387">
        <v>8</v>
      </c>
      <c r="BJ387" t="s">
        <v>2141</v>
      </c>
      <c r="BK387" t="s">
        <v>93</v>
      </c>
      <c r="BL387" t="s">
        <v>2141</v>
      </c>
      <c r="BM387" t="s">
        <v>4846</v>
      </c>
      <c r="BN387">
        <v>33725791</v>
      </c>
      <c r="BO387" t="s">
        <v>161</v>
      </c>
      <c r="BP387" t="s">
        <v>74</v>
      </c>
      <c r="BQ387" t="s">
        <v>74</v>
      </c>
      <c r="BR387" t="s">
        <v>96</v>
      </c>
      <c r="BS387" t="s">
        <v>4847</v>
      </c>
      <c r="BT387" t="str">
        <f>HYPERLINK("https%3A%2F%2Fwww.webofscience.com%2Fwos%2Fwoscc%2Ffull-record%2FWOS:A1996UH16300008","View Full Record in Web of Science")</f>
        <v>View Full Record in Web of Science</v>
      </c>
    </row>
    <row r="388" spans="1:72" x14ac:dyDescent="0.15">
      <c r="A388" t="s">
        <v>72</v>
      </c>
      <c r="B388" t="s">
        <v>4848</v>
      </c>
      <c r="C388" t="s">
        <v>74</v>
      </c>
      <c r="D388" t="s">
        <v>74</v>
      </c>
      <c r="E388" t="s">
        <v>74</v>
      </c>
      <c r="F388" t="s">
        <v>4848</v>
      </c>
      <c r="G388" t="s">
        <v>74</v>
      </c>
      <c r="H388" t="s">
        <v>74</v>
      </c>
      <c r="I388" t="s">
        <v>4849</v>
      </c>
      <c r="J388" t="s">
        <v>4850</v>
      </c>
      <c r="K388" t="s">
        <v>74</v>
      </c>
      <c r="L388" t="s">
        <v>74</v>
      </c>
      <c r="M388" t="s">
        <v>77</v>
      </c>
      <c r="N388" t="s">
        <v>78</v>
      </c>
      <c r="O388" t="s">
        <v>74</v>
      </c>
      <c r="P388" t="s">
        <v>74</v>
      </c>
      <c r="Q388" t="s">
        <v>74</v>
      </c>
      <c r="R388" t="s">
        <v>74</v>
      </c>
      <c r="S388" t="s">
        <v>74</v>
      </c>
      <c r="T388" t="s">
        <v>74</v>
      </c>
      <c r="U388" t="s">
        <v>4851</v>
      </c>
      <c r="V388" t="s">
        <v>4852</v>
      </c>
      <c r="W388" t="s">
        <v>4853</v>
      </c>
      <c r="X388" t="s">
        <v>4854</v>
      </c>
      <c r="Y388" t="s">
        <v>74</v>
      </c>
      <c r="Z388" t="s">
        <v>74</v>
      </c>
      <c r="AA388" t="s">
        <v>4855</v>
      </c>
      <c r="AB388" t="s">
        <v>4856</v>
      </c>
      <c r="AC388" t="s">
        <v>74</v>
      </c>
      <c r="AD388" t="s">
        <v>74</v>
      </c>
      <c r="AE388" t="s">
        <v>74</v>
      </c>
      <c r="AF388" t="s">
        <v>74</v>
      </c>
      <c r="AG388">
        <v>56</v>
      </c>
      <c r="AH388">
        <v>72</v>
      </c>
      <c r="AI388">
        <v>74</v>
      </c>
      <c r="AJ388">
        <v>1</v>
      </c>
      <c r="AK388">
        <v>1</v>
      </c>
      <c r="AL388" t="s">
        <v>4857</v>
      </c>
      <c r="AM388" t="s">
        <v>4858</v>
      </c>
      <c r="AN388" t="s">
        <v>4859</v>
      </c>
      <c r="AO388" t="s">
        <v>4860</v>
      </c>
      <c r="AP388" t="s">
        <v>74</v>
      </c>
      <c r="AQ388" t="s">
        <v>74</v>
      </c>
      <c r="AR388" t="s">
        <v>4861</v>
      </c>
      <c r="AS388" t="s">
        <v>4862</v>
      </c>
      <c r="AT388" t="s">
        <v>4453</v>
      </c>
      <c r="AU388">
        <v>1996</v>
      </c>
      <c r="AV388">
        <v>5</v>
      </c>
      <c r="AW388">
        <v>2</v>
      </c>
      <c r="AX388" t="s">
        <v>74</v>
      </c>
      <c r="AY388" t="s">
        <v>74</v>
      </c>
      <c r="AZ388" t="s">
        <v>74</v>
      </c>
      <c r="BA388" t="s">
        <v>74</v>
      </c>
      <c r="BB388">
        <v>383</v>
      </c>
      <c r="BC388">
        <v>390</v>
      </c>
      <c r="BD388" t="s">
        <v>74</v>
      </c>
      <c r="BE388" t="s">
        <v>4863</v>
      </c>
      <c r="BF388" t="str">
        <f>HYPERLINK("http://dx.doi.org/10.1006/mpev.1996.0033","http://dx.doi.org/10.1006/mpev.1996.0033")</f>
        <v>http://dx.doi.org/10.1006/mpev.1996.0033</v>
      </c>
      <c r="BG388" t="s">
        <v>74</v>
      </c>
      <c r="BH388" t="s">
        <v>74</v>
      </c>
      <c r="BI388">
        <v>8</v>
      </c>
      <c r="BJ388" t="s">
        <v>4864</v>
      </c>
      <c r="BK388" t="s">
        <v>93</v>
      </c>
      <c r="BL388" t="s">
        <v>4864</v>
      </c>
      <c r="BM388" t="s">
        <v>4865</v>
      </c>
      <c r="BN388">
        <v>8728396</v>
      </c>
      <c r="BO388" t="s">
        <v>1086</v>
      </c>
      <c r="BP388" t="s">
        <v>74</v>
      </c>
      <c r="BQ388" t="s">
        <v>74</v>
      </c>
      <c r="BR388" t="s">
        <v>96</v>
      </c>
      <c r="BS388" t="s">
        <v>4866</v>
      </c>
      <c r="BT388" t="str">
        <f>HYPERLINK("https%3A%2F%2Fwww.webofscience.com%2Fwos%2Fwoscc%2Ffull-record%2FWOS:A1996UF78400010","View Full Record in Web of Science")</f>
        <v>View Full Record in Web of Science</v>
      </c>
    </row>
    <row r="389" spans="1:72" x14ac:dyDescent="0.15">
      <c r="A389" t="s">
        <v>72</v>
      </c>
      <c r="B389" t="s">
        <v>4867</v>
      </c>
      <c r="C389" t="s">
        <v>74</v>
      </c>
      <c r="D389" t="s">
        <v>74</v>
      </c>
      <c r="E389" t="s">
        <v>74</v>
      </c>
      <c r="F389" t="s">
        <v>4867</v>
      </c>
      <c r="G389" t="s">
        <v>74</v>
      </c>
      <c r="H389" t="s">
        <v>74</v>
      </c>
      <c r="I389" t="s">
        <v>4868</v>
      </c>
      <c r="J389" t="s">
        <v>4869</v>
      </c>
      <c r="K389" t="s">
        <v>74</v>
      </c>
      <c r="L389" t="s">
        <v>74</v>
      </c>
      <c r="M389" t="s">
        <v>77</v>
      </c>
      <c r="N389" t="s">
        <v>472</v>
      </c>
      <c r="O389" t="s">
        <v>4870</v>
      </c>
      <c r="P389" t="s">
        <v>4871</v>
      </c>
      <c r="Q389" t="s">
        <v>4872</v>
      </c>
      <c r="R389" t="s">
        <v>74</v>
      </c>
      <c r="S389" t="s">
        <v>74</v>
      </c>
      <c r="T389" t="s">
        <v>74</v>
      </c>
      <c r="U389" t="s">
        <v>4873</v>
      </c>
      <c r="V389" t="s">
        <v>4874</v>
      </c>
      <c r="W389" t="s">
        <v>4875</v>
      </c>
      <c r="X389" t="s">
        <v>4876</v>
      </c>
      <c r="Y389" t="s">
        <v>4877</v>
      </c>
      <c r="Z389" t="s">
        <v>74</v>
      </c>
      <c r="AA389" t="s">
        <v>4878</v>
      </c>
      <c r="AB389" t="s">
        <v>4879</v>
      </c>
      <c r="AC389" t="s">
        <v>74</v>
      </c>
      <c r="AD389" t="s">
        <v>74</v>
      </c>
      <c r="AE389" t="s">
        <v>74</v>
      </c>
      <c r="AF389" t="s">
        <v>74</v>
      </c>
      <c r="AG389">
        <v>22</v>
      </c>
      <c r="AH389">
        <v>9</v>
      </c>
      <c r="AI389">
        <v>9</v>
      </c>
      <c r="AJ389">
        <v>0</v>
      </c>
      <c r="AK389">
        <v>4</v>
      </c>
      <c r="AL389" t="s">
        <v>261</v>
      </c>
      <c r="AM389" t="s">
        <v>262</v>
      </c>
      <c r="AN389" t="s">
        <v>263</v>
      </c>
      <c r="AO389" t="s">
        <v>4880</v>
      </c>
      <c r="AP389" t="s">
        <v>4881</v>
      </c>
      <c r="AQ389" t="s">
        <v>74</v>
      </c>
      <c r="AR389" t="s">
        <v>4882</v>
      </c>
      <c r="AS389" t="s">
        <v>4883</v>
      </c>
      <c r="AT389" t="s">
        <v>4453</v>
      </c>
      <c r="AU389">
        <v>1996</v>
      </c>
      <c r="AV389">
        <v>109</v>
      </c>
      <c r="AW389" t="s">
        <v>74</v>
      </c>
      <c r="AX389" t="s">
        <v>74</v>
      </c>
      <c r="AY389" t="s">
        <v>74</v>
      </c>
      <c r="AZ389" t="s">
        <v>74</v>
      </c>
      <c r="BA389" t="s">
        <v>74</v>
      </c>
      <c r="BB389">
        <v>252</v>
      </c>
      <c r="BC389">
        <v>257</v>
      </c>
      <c r="BD389" t="s">
        <v>74</v>
      </c>
      <c r="BE389" t="s">
        <v>4884</v>
      </c>
      <c r="BF389" t="str">
        <f>HYPERLINK("http://dx.doi.org/10.1016/0168-583X(95)00917-5","http://dx.doi.org/10.1016/0168-583X(95)00917-5")</f>
        <v>http://dx.doi.org/10.1016/0168-583X(95)00917-5</v>
      </c>
      <c r="BG389" t="s">
        <v>74</v>
      </c>
      <c r="BH389" t="s">
        <v>74</v>
      </c>
      <c r="BI389">
        <v>6</v>
      </c>
      <c r="BJ389" t="s">
        <v>4885</v>
      </c>
      <c r="BK389" t="s">
        <v>1874</v>
      </c>
      <c r="BL389" t="s">
        <v>4886</v>
      </c>
      <c r="BM389" t="s">
        <v>4887</v>
      </c>
      <c r="BN389" t="s">
        <v>74</v>
      </c>
      <c r="BO389" t="s">
        <v>74</v>
      </c>
      <c r="BP389" t="s">
        <v>74</v>
      </c>
      <c r="BQ389" t="s">
        <v>74</v>
      </c>
      <c r="BR389" t="s">
        <v>96</v>
      </c>
      <c r="BS389" t="s">
        <v>4888</v>
      </c>
      <c r="BT389" t="str">
        <f>HYPERLINK("https%3A%2F%2Fwww.webofscience.com%2Fwos%2Fwoscc%2Ffull-record%2FWOS:A1996UV44400049","View Full Record in Web of Science")</f>
        <v>View Full Record in Web of Science</v>
      </c>
    </row>
    <row r="390" spans="1:72" x14ac:dyDescent="0.15">
      <c r="A390" t="s">
        <v>72</v>
      </c>
      <c r="B390" t="s">
        <v>4889</v>
      </c>
      <c r="C390" t="s">
        <v>74</v>
      </c>
      <c r="D390" t="s">
        <v>74</v>
      </c>
      <c r="E390" t="s">
        <v>74</v>
      </c>
      <c r="F390" t="s">
        <v>4889</v>
      </c>
      <c r="G390" t="s">
        <v>74</v>
      </c>
      <c r="H390" t="s">
        <v>74</v>
      </c>
      <c r="I390" t="s">
        <v>4890</v>
      </c>
      <c r="J390" t="s">
        <v>4869</v>
      </c>
      <c r="K390" t="s">
        <v>74</v>
      </c>
      <c r="L390" t="s">
        <v>74</v>
      </c>
      <c r="M390" t="s">
        <v>77</v>
      </c>
      <c r="N390" t="s">
        <v>472</v>
      </c>
      <c r="O390" t="s">
        <v>4870</v>
      </c>
      <c r="P390" t="s">
        <v>4871</v>
      </c>
      <c r="Q390" t="s">
        <v>4872</v>
      </c>
      <c r="R390" t="s">
        <v>74</v>
      </c>
      <c r="S390" t="s">
        <v>74</v>
      </c>
      <c r="T390" t="s">
        <v>74</v>
      </c>
      <c r="U390" t="s">
        <v>4891</v>
      </c>
      <c r="V390" t="s">
        <v>4892</v>
      </c>
      <c r="W390" t="s">
        <v>4893</v>
      </c>
      <c r="X390" t="s">
        <v>4894</v>
      </c>
      <c r="Y390" t="s">
        <v>4895</v>
      </c>
      <c r="Z390" t="s">
        <v>74</v>
      </c>
      <c r="AA390" t="s">
        <v>74</v>
      </c>
      <c r="AB390" t="s">
        <v>74</v>
      </c>
      <c r="AC390" t="s">
        <v>74</v>
      </c>
      <c r="AD390" t="s">
        <v>74</v>
      </c>
      <c r="AE390" t="s">
        <v>74</v>
      </c>
      <c r="AF390" t="s">
        <v>74</v>
      </c>
      <c r="AG390">
        <v>17</v>
      </c>
      <c r="AH390">
        <v>13</v>
      </c>
      <c r="AI390">
        <v>14</v>
      </c>
      <c r="AJ390">
        <v>0</v>
      </c>
      <c r="AK390">
        <v>1</v>
      </c>
      <c r="AL390" t="s">
        <v>261</v>
      </c>
      <c r="AM390" t="s">
        <v>262</v>
      </c>
      <c r="AN390" t="s">
        <v>263</v>
      </c>
      <c r="AO390" t="s">
        <v>4880</v>
      </c>
      <c r="AP390" t="s">
        <v>74</v>
      </c>
      <c r="AQ390" t="s">
        <v>74</v>
      </c>
      <c r="AR390" t="s">
        <v>4882</v>
      </c>
      <c r="AS390" t="s">
        <v>4883</v>
      </c>
      <c r="AT390" t="s">
        <v>4453</v>
      </c>
      <c r="AU390">
        <v>1996</v>
      </c>
      <c r="AV390">
        <v>109</v>
      </c>
      <c r="AW390" t="s">
        <v>74</v>
      </c>
      <c r="AX390" t="s">
        <v>74</v>
      </c>
      <c r="AY390" t="s">
        <v>74</v>
      </c>
      <c r="AZ390" t="s">
        <v>74</v>
      </c>
      <c r="BA390" t="s">
        <v>74</v>
      </c>
      <c r="BB390">
        <v>375</v>
      </c>
      <c r="BC390">
        <v>380</v>
      </c>
      <c r="BD390" t="s">
        <v>74</v>
      </c>
      <c r="BE390" t="s">
        <v>4896</v>
      </c>
      <c r="BF390" t="str">
        <f>HYPERLINK("http://dx.doi.org/10.1016/0168-583X(95)00942-6","http://dx.doi.org/10.1016/0168-583X(95)00942-6")</f>
        <v>http://dx.doi.org/10.1016/0168-583X(95)00942-6</v>
      </c>
      <c r="BG390" t="s">
        <v>74</v>
      </c>
      <c r="BH390" t="s">
        <v>74</v>
      </c>
      <c r="BI390">
        <v>6</v>
      </c>
      <c r="BJ390" t="s">
        <v>4885</v>
      </c>
      <c r="BK390" t="s">
        <v>492</v>
      </c>
      <c r="BL390" t="s">
        <v>4886</v>
      </c>
      <c r="BM390" t="s">
        <v>4887</v>
      </c>
      <c r="BN390" t="s">
        <v>74</v>
      </c>
      <c r="BO390" t="s">
        <v>74</v>
      </c>
      <c r="BP390" t="s">
        <v>74</v>
      </c>
      <c r="BQ390" t="s">
        <v>74</v>
      </c>
      <c r="BR390" t="s">
        <v>96</v>
      </c>
      <c r="BS390" t="s">
        <v>4897</v>
      </c>
      <c r="BT390" t="str">
        <f>HYPERLINK("https%3A%2F%2Fwww.webofscience.com%2Fwos%2Fwoscc%2Ffull-record%2FWOS:A1996UV44400075","View Full Record in Web of Science")</f>
        <v>View Full Record in Web of Science</v>
      </c>
    </row>
    <row r="391" spans="1:72" x14ac:dyDescent="0.15">
      <c r="A391" t="s">
        <v>72</v>
      </c>
      <c r="B391" t="s">
        <v>4898</v>
      </c>
      <c r="C391" t="s">
        <v>74</v>
      </c>
      <c r="D391" t="s">
        <v>74</v>
      </c>
      <c r="E391" t="s">
        <v>74</v>
      </c>
      <c r="F391" t="s">
        <v>4898</v>
      </c>
      <c r="G391" t="s">
        <v>74</v>
      </c>
      <c r="H391" t="s">
        <v>74</v>
      </c>
      <c r="I391" t="s">
        <v>4899</v>
      </c>
      <c r="J391" t="s">
        <v>1717</v>
      </c>
      <c r="K391" t="s">
        <v>74</v>
      </c>
      <c r="L391" t="s">
        <v>74</v>
      </c>
      <c r="M391" t="s">
        <v>77</v>
      </c>
      <c r="N391" t="s">
        <v>78</v>
      </c>
      <c r="O391" t="s">
        <v>74</v>
      </c>
      <c r="P391" t="s">
        <v>74</v>
      </c>
      <c r="Q391" t="s">
        <v>74</v>
      </c>
      <c r="R391" t="s">
        <v>74</v>
      </c>
      <c r="S391" t="s">
        <v>74</v>
      </c>
      <c r="T391" t="s">
        <v>74</v>
      </c>
      <c r="U391" t="s">
        <v>4900</v>
      </c>
      <c r="V391" t="s">
        <v>4901</v>
      </c>
      <c r="W391" t="s">
        <v>4902</v>
      </c>
      <c r="X391" t="s">
        <v>4903</v>
      </c>
      <c r="Y391" t="s">
        <v>74</v>
      </c>
      <c r="Z391" t="s">
        <v>74</v>
      </c>
      <c r="AA391" t="s">
        <v>2080</v>
      </c>
      <c r="AB391" t="s">
        <v>2081</v>
      </c>
      <c r="AC391" t="s">
        <v>74</v>
      </c>
      <c r="AD391" t="s">
        <v>74</v>
      </c>
      <c r="AE391" t="s">
        <v>74</v>
      </c>
      <c r="AF391" t="s">
        <v>74</v>
      </c>
      <c r="AG391">
        <v>42</v>
      </c>
      <c r="AH391">
        <v>40</v>
      </c>
      <c r="AI391">
        <v>47</v>
      </c>
      <c r="AJ391">
        <v>0</v>
      </c>
      <c r="AK391">
        <v>9</v>
      </c>
      <c r="AL391" t="s">
        <v>946</v>
      </c>
      <c r="AM391" t="s">
        <v>312</v>
      </c>
      <c r="AN391" t="s">
        <v>1017</v>
      </c>
      <c r="AO391" t="s">
        <v>1723</v>
      </c>
      <c r="AP391" t="s">
        <v>74</v>
      </c>
      <c r="AQ391" t="s">
        <v>74</v>
      </c>
      <c r="AR391" t="s">
        <v>1717</v>
      </c>
      <c r="AS391" t="s">
        <v>1725</v>
      </c>
      <c r="AT391" t="s">
        <v>4453</v>
      </c>
      <c r="AU391">
        <v>1996</v>
      </c>
      <c r="AV391">
        <v>11</v>
      </c>
      <c r="AW391">
        <v>2</v>
      </c>
      <c r="AX391" t="s">
        <v>74</v>
      </c>
      <c r="AY391" t="s">
        <v>74</v>
      </c>
      <c r="AZ391" t="s">
        <v>74</v>
      </c>
      <c r="BA391" t="s">
        <v>74</v>
      </c>
      <c r="BB391">
        <v>191</v>
      </c>
      <c r="BC391">
        <v>201</v>
      </c>
      <c r="BD391" t="s">
        <v>74</v>
      </c>
      <c r="BE391" t="s">
        <v>4904</v>
      </c>
      <c r="BF391" t="str">
        <f>HYPERLINK("http://dx.doi.org/10.1029/95PA03772","http://dx.doi.org/10.1029/95PA03772")</f>
        <v>http://dx.doi.org/10.1029/95PA03772</v>
      </c>
      <c r="BG391" t="s">
        <v>74</v>
      </c>
      <c r="BH391" t="s">
        <v>74</v>
      </c>
      <c r="BI391">
        <v>11</v>
      </c>
      <c r="BJ391" t="s">
        <v>1727</v>
      </c>
      <c r="BK391" t="s">
        <v>93</v>
      </c>
      <c r="BL391" t="s">
        <v>1728</v>
      </c>
      <c r="BM391" t="s">
        <v>4905</v>
      </c>
      <c r="BN391" t="s">
        <v>74</v>
      </c>
      <c r="BO391" t="s">
        <v>74</v>
      </c>
      <c r="BP391" t="s">
        <v>74</v>
      </c>
      <c r="BQ391" t="s">
        <v>74</v>
      </c>
      <c r="BR391" t="s">
        <v>96</v>
      </c>
      <c r="BS391" t="s">
        <v>4906</v>
      </c>
      <c r="BT391" t="str">
        <f>HYPERLINK("https%3A%2F%2Fwww.webofscience.com%2Fwos%2Fwoscc%2Ffull-record%2FWOS:A1996UZ84700005","View Full Record in Web of Science")</f>
        <v>View Full Record in Web of Science</v>
      </c>
    </row>
    <row r="392" spans="1:72" x14ac:dyDescent="0.15">
      <c r="A392" t="s">
        <v>72</v>
      </c>
      <c r="B392" t="s">
        <v>4907</v>
      </c>
      <c r="C392" t="s">
        <v>74</v>
      </c>
      <c r="D392" t="s">
        <v>74</v>
      </c>
      <c r="E392" t="s">
        <v>74</v>
      </c>
      <c r="F392" t="s">
        <v>4907</v>
      </c>
      <c r="G392" t="s">
        <v>74</v>
      </c>
      <c r="H392" t="s">
        <v>74</v>
      </c>
      <c r="I392" t="s">
        <v>4908</v>
      </c>
      <c r="J392" t="s">
        <v>1717</v>
      </c>
      <c r="K392" t="s">
        <v>74</v>
      </c>
      <c r="L392" t="s">
        <v>74</v>
      </c>
      <c r="M392" t="s">
        <v>77</v>
      </c>
      <c r="N392" t="s">
        <v>78</v>
      </c>
      <c r="O392" t="s">
        <v>74</v>
      </c>
      <c r="P392" t="s">
        <v>74</v>
      </c>
      <c r="Q392" t="s">
        <v>74</v>
      </c>
      <c r="R392" t="s">
        <v>74</v>
      </c>
      <c r="S392" t="s">
        <v>74</v>
      </c>
      <c r="T392" t="s">
        <v>74</v>
      </c>
      <c r="U392" t="s">
        <v>4909</v>
      </c>
      <c r="V392" t="s">
        <v>4910</v>
      </c>
      <c r="W392" t="s">
        <v>4911</v>
      </c>
      <c r="X392" t="s">
        <v>1773</v>
      </c>
      <c r="Y392" t="s">
        <v>4912</v>
      </c>
      <c r="Z392" t="s">
        <v>74</v>
      </c>
      <c r="AA392" t="s">
        <v>4913</v>
      </c>
      <c r="AB392" t="s">
        <v>4914</v>
      </c>
      <c r="AC392" t="s">
        <v>74</v>
      </c>
      <c r="AD392" t="s">
        <v>74</v>
      </c>
      <c r="AE392" t="s">
        <v>74</v>
      </c>
      <c r="AF392" t="s">
        <v>74</v>
      </c>
      <c r="AG392">
        <v>55</v>
      </c>
      <c r="AH392">
        <v>48</v>
      </c>
      <c r="AI392">
        <v>49</v>
      </c>
      <c r="AJ392">
        <v>0</v>
      </c>
      <c r="AK392">
        <v>7</v>
      </c>
      <c r="AL392" t="s">
        <v>946</v>
      </c>
      <c r="AM392" t="s">
        <v>312</v>
      </c>
      <c r="AN392" t="s">
        <v>947</v>
      </c>
      <c r="AO392" t="s">
        <v>1723</v>
      </c>
      <c r="AP392" t="s">
        <v>74</v>
      </c>
      <c r="AQ392" t="s">
        <v>74</v>
      </c>
      <c r="AR392" t="s">
        <v>1717</v>
      </c>
      <c r="AS392" t="s">
        <v>1725</v>
      </c>
      <c r="AT392" t="s">
        <v>4453</v>
      </c>
      <c r="AU392">
        <v>1996</v>
      </c>
      <c r="AV392">
        <v>11</v>
      </c>
      <c r="AW392">
        <v>2</v>
      </c>
      <c r="AX392" t="s">
        <v>74</v>
      </c>
      <c r="AY392" t="s">
        <v>74</v>
      </c>
      <c r="AZ392" t="s">
        <v>74</v>
      </c>
      <c r="BA392" t="s">
        <v>74</v>
      </c>
      <c r="BB392">
        <v>203</v>
      </c>
      <c r="BC392">
        <v>215</v>
      </c>
      <c r="BD392" t="s">
        <v>74</v>
      </c>
      <c r="BE392" t="s">
        <v>4915</v>
      </c>
      <c r="BF392" t="str">
        <f>HYPERLINK("http://dx.doi.org/10.1029/95PA03840","http://dx.doi.org/10.1029/95PA03840")</f>
        <v>http://dx.doi.org/10.1029/95PA03840</v>
      </c>
      <c r="BG392" t="s">
        <v>74</v>
      </c>
      <c r="BH392" t="s">
        <v>74</v>
      </c>
      <c r="BI392">
        <v>13</v>
      </c>
      <c r="BJ392" t="s">
        <v>1727</v>
      </c>
      <c r="BK392" t="s">
        <v>93</v>
      </c>
      <c r="BL392" t="s">
        <v>1728</v>
      </c>
      <c r="BM392" t="s">
        <v>4905</v>
      </c>
      <c r="BN392" t="s">
        <v>74</v>
      </c>
      <c r="BO392" t="s">
        <v>74</v>
      </c>
      <c r="BP392" t="s">
        <v>74</v>
      </c>
      <c r="BQ392" t="s">
        <v>74</v>
      </c>
      <c r="BR392" t="s">
        <v>96</v>
      </c>
      <c r="BS392" t="s">
        <v>4916</v>
      </c>
      <c r="BT392" t="str">
        <f>HYPERLINK("https%3A%2F%2Fwww.webofscience.com%2Fwos%2Fwoscc%2Ffull-record%2FWOS:A1996UZ84700006","View Full Record in Web of Science")</f>
        <v>View Full Record in Web of Science</v>
      </c>
    </row>
    <row r="393" spans="1:72" x14ac:dyDescent="0.15">
      <c r="A393" t="s">
        <v>72</v>
      </c>
      <c r="B393" t="s">
        <v>3266</v>
      </c>
      <c r="C393" t="s">
        <v>74</v>
      </c>
      <c r="D393" t="s">
        <v>74</v>
      </c>
      <c r="E393" t="s">
        <v>74</v>
      </c>
      <c r="F393" t="s">
        <v>3266</v>
      </c>
      <c r="G393" t="s">
        <v>74</v>
      </c>
      <c r="H393" t="s">
        <v>74</v>
      </c>
      <c r="I393" t="s">
        <v>4917</v>
      </c>
      <c r="J393" t="s">
        <v>4918</v>
      </c>
      <c r="K393" t="s">
        <v>74</v>
      </c>
      <c r="L393" t="s">
        <v>74</v>
      </c>
      <c r="M393" t="s">
        <v>77</v>
      </c>
      <c r="N393" t="s">
        <v>78</v>
      </c>
      <c r="O393" t="s">
        <v>74</v>
      </c>
      <c r="P393" t="s">
        <v>74</v>
      </c>
      <c r="Q393" t="s">
        <v>74</v>
      </c>
      <c r="R393" t="s">
        <v>74</v>
      </c>
      <c r="S393" t="s">
        <v>74</v>
      </c>
      <c r="T393" t="s">
        <v>4919</v>
      </c>
      <c r="U393" t="s">
        <v>74</v>
      </c>
      <c r="V393" t="s">
        <v>4920</v>
      </c>
      <c r="W393" t="s">
        <v>74</v>
      </c>
      <c r="X393" t="s">
        <v>74</v>
      </c>
      <c r="Y393" t="s">
        <v>4921</v>
      </c>
      <c r="Z393" t="s">
        <v>74</v>
      </c>
      <c r="AA393" t="s">
        <v>74</v>
      </c>
      <c r="AB393" t="s">
        <v>74</v>
      </c>
      <c r="AC393" t="s">
        <v>74</v>
      </c>
      <c r="AD393" t="s">
        <v>74</v>
      </c>
      <c r="AE393" t="s">
        <v>74</v>
      </c>
      <c r="AF393" t="s">
        <v>74</v>
      </c>
      <c r="AG393">
        <v>26</v>
      </c>
      <c r="AH393">
        <v>3</v>
      </c>
      <c r="AI393">
        <v>5</v>
      </c>
      <c r="AJ393">
        <v>0</v>
      </c>
      <c r="AK393">
        <v>5</v>
      </c>
      <c r="AL393" t="s">
        <v>4922</v>
      </c>
      <c r="AM393" t="s">
        <v>4923</v>
      </c>
      <c r="AN393" t="s">
        <v>4924</v>
      </c>
      <c r="AO393" t="s">
        <v>4925</v>
      </c>
      <c r="AP393" t="s">
        <v>74</v>
      </c>
      <c r="AQ393" t="s">
        <v>74</v>
      </c>
      <c r="AR393" t="s">
        <v>4918</v>
      </c>
      <c r="AS393" t="s">
        <v>4926</v>
      </c>
      <c r="AT393" t="s">
        <v>4453</v>
      </c>
      <c r="AU393">
        <v>1996</v>
      </c>
      <c r="AV393">
        <v>40</v>
      </c>
      <c r="AW393">
        <v>2</v>
      </c>
      <c r="AX393" t="s">
        <v>74</v>
      </c>
      <c r="AY393" t="s">
        <v>74</v>
      </c>
      <c r="AZ393" t="s">
        <v>74</v>
      </c>
      <c r="BA393" t="s">
        <v>74</v>
      </c>
      <c r="BB393">
        <v>113</v>
      </c>
      <c r="BC393">
        <v>117</v>
      </c>
      <c r="BD393" t="s">
        <v>74</v>
      </c>
      <c r="BE393" t="s">
        <v>74</v>
      </c>
      <c r="BF393" t="s">
        <v>74</v>
      </c>
      <c r="BG393" t="s">
        <v>74</v>
      </c>
      <c r="BH393" t="s">
        <v>74</v>
      </c>
      <c r="BI393">
        <v>5</v>
      </c>
      <c r="BJ393" t="s">
        <v>4927</v>
      </c>
      <c r="BK393" t="s">
        <v>93</v>
      </c>
      <c r="BL393" t="s">
        <v>4928</v>
      </c>
      <c r="BM393" t="s">
        <v>4929</v>
      </c>
      <c r="BN393" t="s">
        <v>74</v>
      </c>
      <c r="BO393" t="s">
        <v>74</v>
      </c>
      <c r="BP393" t="s">
        <v>74</v>
      </c>
      <c r="BQ393" t="s">
        <v>74</v>
      </c>
      <c r="BR393" t="s">
        <v>96</v>
      </c>
      <c r="BS393" t="s">
        <v>4930</v>
      </c>
      <c r="BT393" t="str">
        <f>HYPERLINK("https%3A%2F%2Fwww.webofscience.com%2Fwos%2Fwoscc%2Ffull-record%2FWOS:A1996UH56500003","View Full Record in Web of Science")</f>
        <v>View Full Record in Web of Science</v>
      </c>
    </row>
    <row r="394" spans="1:72" x14ac:dyDescent="0.15">
      <c r="A394" t="s">
        <v>72</v>
      </c>
      <c r="B394" t="s">
        <v>4931</v>
      </c>
      <c r="C394" t="s">
        <v>74</v>
      </c>
      <c r="D394" t="s">
        <v>74</v>
      </c>
      <c r="E394" t="s">
        <v>74</v>
      </c>
      <c r="F394" t="s">
        <v>4931</v>
      </c>
      <c r="G394" t="s">
        <v>74</v>
      </c>
      <c r="H394" t="s">
        <v>74</v>
      </c>
      <c r="I394" t="s">
        <v>4932</v>
      </c>
      <c r="J394" t="s">
        <v>4933</v>
      </c>
      <c r="K394" t="s">
        <v>74</v>
      </c>
      <c r="L394" t="s">
        <v>74</v>
      </c>
      <c r="M394" t="s">
        <v>77</v>
      </c>
      <c r="N394" t="s">
        <v>472</v>
      </c>
      <c r="O394" t="s">
        <v>4934</v>
      </c>
      <c r="P394" t="s">
        <v>4935</v>
      </c>
      <c r="Q394" t="s">
        <v>4936</v>
      </c>
      <c r="R394" t="s">
        <v>74</v>
      </c>
      <c r="S394" t="s">
        <v>74</v>
      </c>
      <c r="T394" t="s">
        <v>74</v>
      </c>
      <c r="U394" t="s">
        <v>74</v>
      </c>
      <c r="V394" t="s">
        <v>4937</v>
      </c>
      <c r="W394" t="s">
        <v>4938</v>
      </c>
      <c r="X394" t="s">
        <v>4939</v>
      </c>
      <c r="Y394" t="s">
        <v>4940</v>
      </c>
      <c r="Z394" t="s">
        <v>74</v>
      </c>
      <c r="AA394" t="s">
        <v>4941</v>
      </c>
      <c r="AB394" t="s">
        <v>4942</v>
      </c>
      <c r="AC394" t="s">
        <v>74</v>
      </c>
      <c r="AD394" t="s">
        <v>74</v>
      </c>
      <c r="AE394" t="s">
        <v>74</v>
      </c>
      <c r="AF394" t="s">
        <v>74</v>
      </c>
      <c r="AG394">
        <v>8</v>
      </c>
      <c r="AH394">
        <v>6</v>
      </c>
      <c r="AI394">
        <v>6</v>
      </c>
      <c r="AJ394">
        <v>0</v>
      </c>
      <c r="AK394">
        <v>0</v>
      </c>
      <c r="AL394" t="s">
        <v>261</v>
      </c>
      <c r="AM394" t="s">
        <v>262</v>
      </c>
      <c r="AN394" t="s">
        <v>263</v>
      </c>
      <c r="AO394" t="s">
        <v>4943</v>
      </c>
      <c r="AP394" t="s">
        <v>74</v>
      </c>
      <c r="AQ394" t="s">
        <v>74</v>
      </c>
      <c r="AR394" t="s">
        <v>4944</v>
      </c>
      <c r="AS394" t="s">
        <v>4945</v>
      </c>
      <c r="AT394" t="s">
        <v>4453</v>
      </c>
      <c r="AU394">
        <v>1996</v>
      </c>
      <c r="AV394" t="s">
        <v>4946</v>
      </c>
      <c r="AW394" t="s">
        <v>74</v>
      </c>
      <c r="AX394" t="s">
        <v>74</v>
      </c>
      <c r="AY394" t="s">
        <v>74</v>
      </c>
      <c r="AZ394" t="s">
        <v>74</v>
      </c>
      <c r="BA394" t="s">
        <v>74</v>
      </c>
      <c r="BB394">
        <v>466</v>
      </c>
      <c r="BC394">
        <v>468</v>
      </c>
      <c r="BD394" t="s">
        <v>74</v>
      </c>
      <c r="BE394" t="s">
        <v>4947</v>
      </c>
      <c r="BF394" t="str">
        <f>HYPERLINK("http://dx.doi.org/10.1016/0921-4526(95)00780-6","http://dx.doi.org/10.1016/0921-4526(95)00780-6")</f>
        <v>http://dx.doi.org/10.1016/0921-4526(95)00780-6</v>
      </c>
      <c r="BG394" t="s">
        <v>74</v>
      </c>
      <c r="BH394" t="s">
        <v>74</v>
      </c>
      <c r="BI394">
        <v>3</v>
      </c>
      <c r="BJ394" t="s">
        <v>4948</v>
      </c>
      <c r="BK394" t="s">
        <v>1874</v>
      </c>
      <c r="BL394" t="s">
        <v>4949</v>
      </c>
      <c r="BM394" t="s">
        <v>4950</v>
      </c>
      <c r="BN394" t="s">
        <v>74</v>
      </c>
      <c r="BO394" t="s">
        <v>74</v>
      </c>
      <c r="BP394" t="s">
        <v>74</v>
      </c>
      <c r="BQ394" t="s">
        <v>74</v>
      </c>
      <c r="BR394" t="s">
        <v>96</v>
      </c>
      <c r="BS394" t="s">
        <v>4951</v>
      </c>
      <c r="BT394" t="str">
        <f>HYPERLINK("https%3A%2F%2Fwww.webofscience.com%2Fwos%2Fwoscc%2Ffull-record%2FWOS:A1996UL19600151","View Full Record in Web of Science")</f>
        <v>View Full Record in Web of Science</v>
      </c>
    </row>
    <row r="395" spans="1:72" x14ac:dyDescent="0.15">
      <c r="A395" t="s">
        <v>72</v>
      </c>
      <c r="B395" t="s">
        <v>4952</v>
      </c>
      <c r="C395" t="s">
        <v>74</v>
      </c>
      <c r="D395" t="s">
        <v>74</v>
      </c>
      <c r="E395" t="s">
        <v>74</v>
      </c>
      <c r="F395" t="s">
        <v>4952</v>
      </c>
      <c r="G395" t="s">
        <v>74</v>
      </c>
      <c r="H395" t="s">
        <v>74</v>
      </c>
      <c r="I395" t="s">
        <v>4953</v>
      </c>
      <c r="J395" t="s">
        <v>1733</v>
      </c>
      <c r="K395" t="s">
        <v>74</v>
      </c>
      <c r="L395" t="s">
        <v>74</v>
      </c>
      <c r="M395" t="s">
        <v>77</v>
      </c>
      <c r="N395" t="s">
        <v>371</v>
      </c>
      <c r="O395" t="s">
        <v>74</v>
      </c>
      <c r="P395" t="s">
        <v>74</v>
      </c>
      <c r="Q395" t="s">
        <v>74</v>
      </c>
      <c r="R395" t="s">
        <v>74</v>
      </c>
      <c r="S395" t="s">
        <v>74</v>
      </c>
      <c r="T395" t="s">
        <v>74</v>
      </c>
      <c r="U395" t="s">
        <v>4954</v>
      </c>
      <c r="V395" t="s">
        <v>4955</v>
      </c>
      <c r="W395" t="s">
        <v>74</v>
      </c>
      <c r="X395" t="s">
        <v>74</v>
      </c>
      <c r="Y395" t="s">
        <v>4956</v>
      </c>
      <c r="Z395" t="s">
        <v>74</v>
      </c>
      <c r="AA395" t="s">
        <v>74</v>
      </c>
      <c r="AB395" t="s">
        <v>74</v>
      </c>
      <c r="AC395" t="s">
        <v>74</v>
      </c>
      <c r="AD395" t="s">
        <v>74</v>
      </c>
      <c r="AE395" t="s">
        <v>74</v>
      </c>
      <c r="AF395" t="s">
        <v>74</v>
      </c>
      <c r="AG395">
        <v>138</v>
      </c>
      <c r="AH395">
        <v>43</v>
      </c>
      <c r="AI395">
        <v>44</v>
      </c>
      <c r="AJ395">
        <v>3</v>
      </c>
      <c r="AK395">
        <v>25</v>
      </c>
      <c r="AL395" t="s">
        <v>185</v>
      </c>
      <c r="AM395" t="s">
        <v>186</v>
      </c>
      <c r="AN395" t="s">
        <v>187</v>
      </c>
      <c r="AO395" t="s">
        <v>1737</v>
      </c>
      <c r="AP395" t="s">
        <v>74</v>
      </c>
      <c r="AQ395" t="s">
        <v>74</v>
      </c>
      <c r="AR395" t="s">
        <v>1738</v>
      </c>
      <c r="AS395" t="s">
        <v>1739</v>
      </c>
      <c r="AT395" t="s">
        <v>4453</v>
      </c>
      <c r="AU395">
        <v>1996</v>
      </c>
      <c r="AV395">
        <v>16</v>
      </c>
      <c r="AW395">
        <v>4</v>
      </c>
      <c r="AX395" t="s">
        <v>74</v>
      </c>
      <c r="AY395" t="s">
        <v>74</v>
      </c>
      <c r="AZ395" t="s">
        <v>74</v>
      </c>
      <c r="BA395" t="s">
        <v>74</v>
      </c>
      <c r="BB395">
        <v>231</v>
      </c>
      <c r="BC395">
        <v>240</v>
      </c>
      <c r="BD395" t="s">
        <v>74</v>
      </c>
      <c r="BE395" t="s">
        <v>4957</v>
      </c>
      <c r="BF395" t="str">
        <f>HYPERLINK("http://dx.doi.org/10.1007/s003000050049","http://dx.doi.org/10.1007/s003000050049")</f>
        <v>http://dx.doi.org/10.1007/s003000050049</v>
      </c>
      <c r="BG395" t="s">
        <v>74</v>
      </c>
      <c r="BH395" t="s">
        <v>74</v>
      </c>
      <c r="BI395">
        <v>10</v>
      </c>
      <c r="BJ395" t="s">
        <v>1740</v>
      </c>
      <c r="BK395" t="s">
        <v>93</v>
      </c>
      <c r="BL395" t="s">
        <v>1741</v>
      </c>
      <c r="BM395" t="s">
        <v>4958</v>
      </c>
      <c r="BN395" t="s">
        <v>74</v>
      </c>
      <c r="BO395" t="s">
        <v>74</v>
      </c>
      <c r="BP395" t="s">
        <v>74</v>
      </c>
      <c r="BQ395" t="s">
        <v>74</v>
      </c>
      <c r="BR395" t="s">
        <v>96</v>
      </c>
      <c r="BS395" t="s">
        <v>4959</v>
      </c>
      <c r="BT395" t="str">
        <f>HYPERLINK("https%3A%2F%2Fwww.webofscience.com%2Fwos%2Fwoscc%2Ffull-record%2FWOS:A1996UE93200001","View Full Record in Web of Science")</f>
        <v>View Full Record in Web of Science</v>
      </c>
    </row>
    <row r="396" spans="1:72" x14ac:dyDescent="0.15">
      <c r="A396" t="s">
        <v>72</v>
      </c>
      <c r="B396" t="s">
        <v>4960</v>
      </c>
      <c r="C396" t="s">
        <v>74</v>
      </c>
      <c r="D396" t="s">
        <v>74</v>
      </c>
      <c r="E396" t="s">
        <v>74</v>
      </c>
      <c r="F396" t="s">
        <v>4960</v>
      </c>
      <c r="G396" t="s">
        <v>74</v>
      </c>
      <c r="H396" t="s">
        <v>74</v>
      </c>
      <c r="I396" t="s">
        <v>4961</v>
      </c>
      <c r="J396" t="s">
        <v>1733</v>
      </c>
      <c r="K396" t="s">
        <v>74</v>
      </c>
      <c r="L396" t="s">
        <v>74</v>
      </c>
      <c r="M396" t="s">
        <v>77</v>
      </c>
      <c r="N396" t="s">
        <v>78</v>
      </c>
      <c r="O396" t="s">
        <v>74</v>
      </c>
      <c r="P396" t="s">
        <v>74</v>
      </c>
      <c r="Q396" t="s">
        <v>74</v>
      </c>
      <c r="R396" t="s">
        <v>74</v>
      </c>
      <c r="S396" t="s">
        <v>74</v>
      </c>
      <c r="T396" t="s">
        <v>74</v>
      </c>
      <c r="U396" t="s">
        <v>4962</v>
      </c>
      <c r="V396" t="s">
        <v>4963</v>
      </c>
      <c r="W396" t="s">
        <v>4964</v>
      </c>
      <c r="X396" t="s">
        <v>2669</v>
      </c>
      <c r="Y396" t="s">
        <v>4965</v>
      </c>
      <c r="Z396" t="s">
        <v>74</v>
      </c>
      <c r="AA396" t="s">
        <v>2858</v>
      </c>
      <c r="AB396" t="s">
        <v>2859</v>
      </c>
      <c r="AC396" t="s">
        <v>74</v>
      </c>
      <c r="AD396" t="s">
        <v>74</v>
      </c>
      <c r="AE396" t="s">
        <v>74</v>
      </c>
      <c r="AF396" t="s">
        <v>74</v>
      </c>
      <c r="AG396">
        <v>8</v>
      </c>
      <c r="AH396">
        <v>17</v>
      </c>
      <c r="AI396">
        <v>19</v>
      </c>
      <c r="AJ396">
        <v>0</v>
      </c>
      <c r="AK396">
        <v>11</v>
      </c>
      <c r="AL396" t="s">
        <v>185</v>
      </c>
      <c r="AM396" t="s">
        <v>186</v>
      </c>
      <c r="AN396" t="s">
        <v>187</v>
      </c>
      <c r="AO396" t="s">
        <v>1737</v>
      </c>
      <c r="AP396" t="s">
        <v>74</v>
      </c>
      <c r="AQ396" t="s">
        <v>74</v>
      </c>
      <c r="AR396" t="s">
        <v>1738</v>
      </c>
      <c r="AS396" t="s">
        <v>1739</v>
      </c>
      <c r="AT396" t="s">
        <v>4453</v>
      </c>
      <c r="AU396">
        <v>1996</v>
      </c>
      <c r="AV396">
        <v>16</v>
      </c>
      <c r="AW396">
        <v>4</v>
      </c>
      <c r="AX396" t="s">
        <v>74</v>
      </c>
      <c r="AY396" t="s">
        <v>74</v>
      </c>
      <c r="AZ396" t="s">
        <v>74</v>
      </c>
      <c r="BA396" t="s">
        <v>74</v>
      </c>
      <c r="BB396">
        <v>257</v>
      </c>
      <c r="BC396">
        <v>259</v>
      </c>
      <c r="BD396" t="s">
        <v>74</v>
      </c>
      <c r="BE396" t="s">
        <v>4966</v>
      </c>
      <c r="BF396" t="str">
        <f>HYPERLINK("http://dx.doi.org/10.1007/s003000050052","http://dx.doi.org/10.1007/s003000050052")</f>
        <v>http://dx.doi.org/10.1007/s003000050052</v>
      </c>
      <c r="BG396" t="s">
        <v>74</v>
      </c>
      <c r="BH396" t="s">
        <v>74</v>
      </c>
      <c r="BI396">
        <v>3</v>
      </c>
      <c r="BJ396" t="s">
        <v>1740</v>
      </c>
      <c r="BK396" t="s">
        <v>93</v>
      </c>
      <c r="BL396" t="s">
        <v>1741</v>
      </c>
      <c r="BM396" t="s">
        <v>4958</v>
      </c>
      <c r="BN396" t="s">
        <v>74</v>
      </c>
      <c r="BO396" t="s">
        <v>74</v>
      </c>
      <c r="BP396" t="s">
        <v>74</v>
      </c>
      <c r="BQ396" t="s">
        <v>74</v>
      </c>
      <c r="BR396" t="s">
        <v>96</v>
      </c>
      <c r="BS396" t="s">
        <v>4967</v>
      </c>
      <c r="BT396" t="str">
        <f>HYPERLINK("https%3A%2F%2Fwww.webofscience.com%2Fwos%2Fwoscc%2Ffull-record%2FWOS:A1996UE93200004","View Full Record in Web of Science")</f>
        <v>View Full Record in Web of Science</v>
      </c>
    </row>
    <row r="397" spans="1:72" x14ac:dyDescent="0.15">
      <c r="A397" t="s">
        <v>72</v>
      </c>
      <c r="B397" t="s">
        <v>4968</v>
      </c>
      <c r="C397" t="s">
        <v>74</v>
      </c>
      <c r="D397" t="s">
        <v>74</v>
      </c>
      <c r="E397" t="s">
        <v>74</v>
      </c>
      <c r="F397" t="s">
        <v>4968</v>
      </c>
      <c r="G397" t="s">
        <v>74</v>
      </c>
      <c r="H397" t="s">
        <v>74</v>
      </c>
      <c r="I397" t="s">
        <v>4969</v>
      </c>
      <c r="J397" t="s">
        <v>1733</v>
      </c>
      <c r="K397" t="s">
        <v>74</v>
      </c>
      <c r="L397" t="s">
        <v>74</v>
      </c>
      <c r="M397" t="s">
        <v>77</v>
      </c>
      <c r="N397" t="s">
        <v>78</v>
      </c>
      <c r="O397" t="s">
        <v>74</v>
      </c>
      <c r="P397" t="s">
        <v>74</v>
      </c>
      <c r="Q397" t="s">
        <v>74</v>
      </c>
      <c r="R397" t="s">
        <v>74</v>
      </c>
      <c r="S397" t="s">
        <v>74</v>
      </c>
      <c r="T397" t="s">
        <v>74</v>
      </c>
      <c r="U397" t="s">
        <v>4970</v>
      </c>
      <c r="V397" t="s">
        <v>4971</v>
      </c>
      <c r="W397" t="s">
        <v>74</v>
      </c>
      <c r="X397" t="s">
        <v>74</v>
      </c>
      <c r="Y397" t="s">
        <v>4972</v>
      </c>
      <c r="Z397" t="s">
        <v>74</v>
      </c>
      <c r="AA397" t="s">
        <v>4740</v>
      </c>
      <c r="AB397" t="s">
        <v>4741</v>
      </c>
      <c r="AC397" t="s">
        <v>74</v>
      </c>
      <c r="AD397" t="s">
        <v>74</v>
      </c>
      <c r="AE397" t="s">
        <v>74</v>
      </c>
      <c r="AF397" t="s">
        <v>74</v>
      </c>
      <c r="AG397">
        <v>65</v>
      </c>
      <c r="AH397">
        <v>140</v>
      </c>
      <c r="AI397">
        <v>148</v>
      </c>
      <c r="AJ397">
        <v>1</v>
      </c>
      <c r="AK397">
        <v>24</v>
      </c>
      <c r="AL397" t="s">
        <v>185</v>
      </c>
      <c r="AM397" t="s">
        <v>186</v>
      </c>
      <c r="AN397" t="s">
        <v>187</v>
      </c>
      <c r="AO397" t="s">
        <v>1737</v>
      </c>
      <c r="AP397" t="s">
        <v>74</v>
      </c>
      <c r="AQ397" t="s">
        <v>74</v>
      </c>
      <c r="AR397" t="s">
        <v>1738</v>
      </c>
      <c r="AS397" t="s">
        <v>1739</v>
      </c>
      <c r="AT397" t="s">
        <v>4453</v>
      </c>
      <c r="AU397">
        <v>1996</v>
      </c>
      <c r="AV397">
        <v>16</v>
      </c>
      <c r="AW397">
        <v>4</v>
      </c>
      <c r="AX397" t="s">
        <v>74</v>
      </c>
      <c r="AY397" t="s">
        <v>74</v>
      </c>
      <c r="AZ397" t="s">
        <v>74</v>
      </c>
      <c r="BA397" t="s">
        <v>74</v>
      </c>
      <c r="BB397">
        <v>271</v>
      </c>
      <c r="BC397">
        <v>286</v>
      </c>
      <c r="BD397" t="s">
        <v>74</v>
      </c>
      <c r="BE397" t="s">
        <v>4973</v>
      </c>
      <c r="BF397" t="str">
        <f>HYPERLINK("http://dx.doi.org/10.1007/s003000050054","http://dx.doi.org/10.1007/s003000050054")</f>
        <v>http://dx.doi.org/10.1007/s003000050054</v>
      </c>
      <c r="BG397" t="s">
        <v>74</v>
      </c>
      <c r="BH397" t="s">
        <v>74</v>
      </c>
      <c r="BI397">
        <v>16</v>
      </c>
      <c r="BJ397" t="s">
        <v>1740</v>
      </c>
      <c r="BK397" t="s">
        <v>93</v>
      </c>
      <c r="BL397" t="s">
        <v>1741</v>
      </c>
      <c r="BM397" t="s">
        <v>4958</v>
      </c>
      <c r="BN397" t="s">
        <v>74</v>
      </c>
      <c r="BO397" t="s">
        <v>74</v>
      </c>
      <c r="BP397" t="s">
        <v>74</v>
      </c>
      <c r="BQ397" t="s">
        <v>74</v>
      </c>
      <c r="BR397" t="s">
        <v>96</v>
      </c>
      <c r="BS397" t="s">
        <v>4974</v>
      </c>
      <c r="BT397" t="str">
        <f>HYPERLINK("https%3A%2F%2Fwww.webofscience.com%2Fwos%2Fwoscc%2Ffull-record%2FWOS:A1996UE93200006","View Full Record in Web of Science")</f>
        <v>View Full Record in Web of Science</v>
      </c>
    </row>
    <row r="398" spans="1:72" x14ac:dyDescent="0.15">
      <c r="A398" t="s">
        <v>72</v>
      </c>
      <c r="B398" t="s">
        <v>4975</v>
      </c>
      <c r="C398" t="s">
        <v>74</v>
      </c>
      <c r="D398" t="s">
        <v>74</v>
      </c>
      <c r="E398" t="s">
        <v>74</v>
      </c>
      <c r="F398" t="s">
        <v>4975</v>
      </c>
      <c r="G398" t="s">
        <v>74</v>
      </c>
      <c r="H398" t="s">
        <v>74</v>
      </c>
      <c r="I398" t="s">
        <v>4976</v>
      </c>
      <c r="J398" t="s">
        <v>1733</v>
      </c>
      <c r="K398" t="s">
        <v>74</v>
      </c>
      <c r="L398" t="s">
        <v>74</v>
      </c>
      <c r="M398" t="s">
        <v>77</v>
      </c>
      <c r="N398" t="s">
        <v>78</v>
      </c>
      <c r="O398" t="s">
        <v>74</v>
      </c>
      <c r="P398" t="s">
        <v>74</v>
      </c>
      <c r="Q398" t="s">
        <v>74</v>
      </c>
      <c r="R398" t="s">
        <v>74</v>
      </c>
      <c r="S398" t="s">
        <v>74</v>
      </c>
      <c r="T398" t="s">
        <v>74</v>
      </c>
      <c r="U398" t="s">
        <v>4977</v>
      </c>
      <c r="V398" t="s">
        <v>4978</v>
      </c>
      <c r="W398" t="s">
        <v>4979</v>
      </c>
      <c r="X398" t="s">
        <v>4980</v>
      </c>
      <c r="Y398" t="s">
        <v>74</v>
      </c>
      <c r="Z398" t="s">
        <v>74</v>
      </c>
      <c r="AA398" t="s">
        <v>74</v>
      </c>
      <c r="AB398" t="s">
        <v>4981</v>
      </c>
      <c r="AC398" t="s">
        <v>74</v>
      </c>
      <c r="AD398" t="s">
        <v>74</v>
      </c>
      <c r="AE398" t="s">
        <v>74</v>
      </c>
      <c r="AF398" t="s">
        <v>74</v>
      </c>
      <c r="AG398">
        <v>26</v>
      </c>
      <c r="AH398">
        <v>7</v>
      </c>
      <c r="AI398">
        <v>7</v>
      </c>
      <c r="AJ398">
        <v>0</v>
      </c>
      <c r="AK398">
        <v>5</v>
      </c>
      <c r="AL398" t="s">
        <v>185</v>
      </c>
      <c r="AM398" t="s">
        <v>186</v>
      </c>
      <c r="AN398" t="s">
        <v>187</v>
      </c>
      <c r="AO398" t="s">
        <v>1737</v>
      </c>
      <c r="AP398" t="s">
        <v>74</v>
      </c>
      <c r="AQ398" t="s">
        <v>74</v>
      </c>
      <c r="AR398" t="s">
        <v>1738</v>
      </c>
      <c r="AS398" t="s">
        <v>1739</v>
      </c>
      <c r="AT398" t="s">
        <v>4453</v>
      </c>
      <c r="AU398">
        <v>1996</v>
      </c>
      <c r="AV398">
        <v>16</v>
      </c>
      <c r="AW398">
        <v>4</v>
      </c>
      <c r="AX398" t="s">
        <v>74</v>
      </c>
      <c r="AY398" t="s">
        <v>74</v>
      </c>
      <c r="AZ398" t="s">
        <v>74</v>
      </c>
      <c r="BA398" t="s">
        <v>74</v>
      </c>
      <c r="BB398">
        <v>287</v>
      </c>
      <c r="BC398">
        <v>292</v>
      </c>
      <c r="BD398" t="s">
        <v>74</v>
      </c>
      <c r="BE398" t="s">
        <v>4982</v>
      </c>
      <c r="BF398" t="str">
        <f>HYPERLINK("http://dx.doi.org/10.1007/s003000050055","http://dx.doi.org/10.1007/s003000050055")</f>
        <v>http://dx.doi.org/10.1007/s003000050055</v>
      </c>
      <c r="BG398" t="s">
        <v>74</v>
      </c>
      <c r="BH398" t="s">
        <v>74</v>
      </c>
      <c r="BI398">
        <v>6</v>
      </c>
      <c r="BJ398" t="s">
        <v>1740</v>
      </c>
      <c r="BK398" t="s">
        <v>93</v>
      </c>
      <c r="BL398" t="s">
        <v>1741</v>
      </c>
      <c r="BM398" t="s">
        <v>4958</v>
      </c>
      <c r="BN398" t="s">
        <v>74</v>
      </c>
      <c r="BO398" t="s">
        <v>74</v>
      </c>
      <c r="BP398" t="s">
        <v>74</v>
      </c>
      <c r="BQ398" t="s">
        <v>74</v>
      </c>
      <c r="BR398" t="s">
        <v>96</v>
      </c>
      <c r="BS398" t="s">
        <v>4983</v>
      </c>
      <c r="BT398" t="str">
        <f>HYPERLINK("https%3A%2F%2Fwww.webofscience.com%2Fwos%2Fwoscc%2Ffull-record%2FWOS:A1996UE93200007","View Full Record in Web of Science")</f>
        <v>View Full Record in Web of Science</v>
      </c>
    </row>
    <row r="399" spans="1:72" x14ac:dyDescent="0.15">
      <c r="A399" t="s">
        <v>72</v>
      </c>
      <c r="B399" t="s">
        <v>4984</v>
      </c>
      <c r="C399" t="s">
        <v>74</v>
      </c>
      <c r="D399" t="s">
        <v>74</v>
      </c>
      <c r="E399" t="s">
        <v>74</v>
      </c>
      <c r="F399" t="s">
        <v>4984</v>
      </c>
      <c r="G399" t="s">
        <v>74</v>
      </c>
      <c r="H399" t="s">
        <v>74</v>
      </c>
      <c r="I399" t="s">
        <v>4985</v>
      </c>
      <c r="J399" t="s">
        <v>1733</v>
      </c>
      <c r="K399" t="s">
        <v>74</v>
      </c>
      <c r="L399" t="s">
        <v>74</v>
      </c>
      <c r="M399" t="s">
        <v>77</v>
      </c>
      <c r="N399" t="s">
        <v>78</v>
      </c>
      <c r="O399" t="s">
        <v>74</v>
      </c>
      <c r="P399" t="s">
        <v>74</v>
      </c>
      <c r="Q399" t="s">
        <v>74</v>
      </c>
      <c r="R399" t="s">
        <v>74</v>
      </c>
      <c r="S399" t="s">
        <v>74</v>
      </c>
      <c r="T399" t="s">
        <v>74</v>
      </c>
      <c r="U399" t="s">
        <v>4986</v>
      </c>
      <c r="V399" t="s">
        <v>4987</v>
      </c>
      <c r="W399" t="s">
        <v>102</v>
      </c>
      <c r="X399" t="s">
        <v>103</v>
      </c>
      <c r="Y399" t="s">
        <v>4988</v>
      </c>
      <c r="Z399" t="s">
        <v>74</v>
      </c>
      <c r="AA399" t="s">
        <v>4989</v>
      </c>
      <c r="AB399" t="s">
        <v>74</v>
      </c>
      <c r="AC399" t="s">
        <v>74</v>
      </c>
      <c r="AD399" t="s">
        <v>74</v>
      </c>
      <c r="AE399" t="s">
        <v>74</v>
      </c>
      <c r="AF399" t="s">
        <v>74</v>
      </c>
      <c r="AG399">
        <v>41</v>
      </c>
      <c r="AH399">
        <v>60</v>
      </c>
      <c r="AI399">
        <v>64</v>
      </c>
      <c r="AJ399">
        <v>1</v>
      </c>
      <c r="AK399">
        <v>8</v>
      </c>
      <c r="AL399" t="s">
        <v>185</v>
      </c>
      <c r="AM399" t="s">
        <v>186</v>
      </c>
      <c r="AN399" t="s">
        <v>187</v>
      </c>
      <c r="AO399" t="s">
        <v>1737</v>
      </c>
      <c r="AP399" t="s">
        <v>74</v>
      </c>
      <c r="AQ399" t="s">
        <v>74</v>
      </c>
      <c r="AR399" t="s">
        <v>1738</v>
      </c>
      <c r="AS399" t="s">
        <v>1739</v>
      </c>
      <c r="AT399" t="s">
        <v>4453</v>
      </c>
      <c r="AU399">
        <v>1996</v>
      </c>
      <c r="AV399">
        <v>16</v>
      </c>
      <c r="AW399">
        <v>4</v>
      </c>
      <c r="AX399" t="s">
        <v>74</v>
      </c>
      <c r="AY399" t="s">
        <v>74</v>
      </c>
      <c r="AZ399" t="s">
        <v>74</v>
      </c>
      <c r="BA399" t="s">
        <v>74</v>
      </c>
      <c r="BB399">
        <v>301</v>
      </c>
      <c r="BC399">
        <v>307</v>
      </c>
      <c r="BD399" t="s">
        <v>74</v>
      </c>
      <c r="BE399" t="s">
        <v>4990</v>
      </c>
      <c r="BF399" t="str">
        <f>HYPERLINK("http://dx.doi.org/10.1007/s003000050057","http://dx.doi.org/10.1007/s003000050057")</f>
        <v>http://dx.doi.org/10.1007/s003000050057</v>
      </c>
      <c r="BG399" t="s">
        <v>74</v>
      </c>
      <c r="BH399" t="s">
        <v>74</v>
      </c>
      <c r="BI399">
        <v>7</v>
      </c>
      <c r="BJ399" t="s">
        <v>1740</v>
      </c>
      <c r="BK399" t="s">
        <v>93</v>
      </c>
      <c r="BL399" t="s">
        <v>1741</v>
      </c>
      <c r="BM399" t="s">
        <v>4958</v>
      </c>
      <c r="BN399" t="s">
        <v>74</v>
      </c>
      <c r="BO399" t="s">
        <v>74</v>
      </c>
      <c r="BP399" t="s">
        <v>74</v>
      </c>
      <c r="BQ399" t="s">
        <v>74</v>
      </c>
      <c r="BR399" t="s">
        <v>96</v>
      </c>
      <c r="BS399" t="s">
        <v>4991</v>
      </c>
      <c r="BT399" t="str">
        <f>HYPERLINK("https%3A%2F%2Fwww.webofscience.com%2Fwos%2Fwoscc%2Ffull-record%2FWOS:A1996UE93200009","View Full Record in Web of Science")</f>
        <v>View Full Record in Web of Science</v>
      </c>
    </row>
    <row r="400" spans="1:72" x14ac:dyDescent="0.15">
      <c r="A400" t="s">
        <v>72</v>
      </c>
      <c r="B400" t="s">
        <v>4992</v>
      </c>
      <c r="C400" t="s">
        <v>74</v>
      </c>
      <c r="D400" t="s">
        <v>74</v>
      </c>
      <c r="E400" t="s">
        <v>74</v>
      </c>
      <c r="F400" t="s">
        <v>4992</v>
      </c>
      <c r="G400" t="s">
        <v>74</v>
      </c>
      <c r="H400" t="s">
        <v>74</v>
      </c>
      <c r="I400" t="s">
        <v>4993</v>
      </c>
      <c r="J400" t="s">
        <v>4994</v>
      </c>
      <c r="K400" t="s">
        <v>74</v>
      </c>
      <c r="L400" t="s">
        <v>74</v>
      </c>
      <c r="M400" t="s">
        <v>77</v>
      </c>
      <c r="N400" t="s">
        <v>78</v>
      </c>
      <c r="O400" t="s">
        <v>74</v>
      </c>
      <c r="P400" t="s">
        <v>74</v>
      </c>
      <c r="Q400" t="s">
        <v>74</v>
      </c>
      <c r="R400" t="s">
        <v>74</v>
      </c>
      <c r="S400" t="s">
        <v>74</v>
      </c>
      <c r="T400" t="s">
        <v>74</v>
      </c>
      <c r="U400" t="s">
        <v>4995</v>
      </c>
      <c r="V400" t="s">
        <v>4996</v>
      </c>
      <c r="W400" t="s">
        <v>4997</v>
      </c>
      <c r="X400" t="s">
        <v>4998</v>
      </c>
      <c r="Y400" t="s">
        <v>4447</v>
      </c>
      <c r="Z400" t="s">
        <v>74</v>
      </c>
      <c r="AA400" t="s">
        <v>4448</v>
      </c>
      <c r="AB400" t="s">
        <v>4449</v>
      </c>
      <c r="AC400" t="s">
        <v>74</v>
      </c>
      <c r="AD400" t="s">
        <v>74</v>
      </c>
      <c r="AE400" t="s">
        <v>74</v>
      </c>
      <c r="AF400" t="s">
        <v>74</v>
      </c>
      <c r="AG400">
        <v>68</v>
      </c>
      <c r="AH400">
        <v>66</v>
      </c>
      <c r="AI400">
        <v>69</v>
      </c>
      <c r="AJ400">
        <v>0</v>
      </c>
      <c r="AK400">
        <v>2</v>
      </c>
      <c r="AL400" t="s">
        <v>261</v>
      </c>
      <c r="AM400" t="s">
        <v>262</v>
      </c>
      <c r="AN400" t="s">
        <v>263</v>
      </c>
      <c r="AO400" t="s">
        <v>4999</v>
      </c>
      <c r="AP400" t="s">
        <v>74</v>
      </c>
      <c r="AQ400" t="s">
        <v>74</v>
      </c>
      <c r="AR400" t="s">
        <v>5000</v>
      </c>
      <c r="AS400" t="s">
        <v>5001</v>
      </c>
      <c r="AT400" t="s">
        <v>4453</v>
      </c>
      <c r="AU400">
        <v>1996</v>
      </c>
      <c r="AV400">
        <v>92</v>
      </c>
      <c r="AW400" t="s">
        <v>684</v>
      </c>
      <c r="AX400" t="s">
        <v>74</v>
      </c>
      <c r="AY400" t="s">
        <v>74</v>
      </c>
      <c r="AZ400" t="s">
        <v>74</v>
      </c>
      <c r="BA400" t="s">
        <v>74</v>
      </c>
      <c r="BB400">
        <v>1</v>
      </c>
      <c r="BC400">
        <v>28</v>
      </c>
      <c r="BD400" t="s">
        <v>74</v>
      </c>
      <c r="BE400" t="s">
        <v>5002</v>
      </c>
      <c r="BF400" t="str">
        <f>HYPERLINK("http://dx.doi.org/10.1016/0034-6667(95)00105-0","http://dx.doi.org/10.1016/0034-6667(95)00105-0")</f>
        <v>http://dx.doi.org/10.1016/0034-6667(95)00105-0</v>
      </c>
      <c r="BG400" t="s">
        <v>74</v>
      </c>
      <c r="BH400" t="s">
        <v>74</v>
      </c>
      <c r="BI400">
        <v>28</v>
      </c>
      <c r="BJ400" t="s">
        <v>5003</v>
      </c>
      <c r="BK400" t="s">
        <v>93</v>
      </c>
      <c r="BL400" t="s">
        <v>5003</v>
      </c>
      <c r="BM400" t="s">
        <v>5004</v>
      </c>
      <c r="BN400" t="s">
        <v>74</v>
      </c>
      <c r="BO400" t="s">
        <v>74</v>
      </c>
      <c r="BP400" t="s">
        <v>74</v>
      </c>
      <c r="BQ400" t="s">
        <v>74</v>
      </c>
      <c r="BR400" t="s">
        <v>96</v>
      </c>
      <c r="BS400" t="s">
        <v>5005</v>
      </c>
      <c r="BT400" t="str">
        <f>HYPERLINK("https%3A%2F%2Fwww.webofscience.com%2Fwos%2Fwoscc%2Ffull-record%2FWOS:A1996UG73800001","View Full Record in Web of Science")</f>
        <v>View Full Record in Web of Science</v>
      </c>
    </row>
    <row r="401" spans="1:72" x14ac:dyDescent="0.15">
      <c r="A401" t="s">
        <v>72</v>
      </c>
      <c r="B401" t="s">
        <v>5006</v>
      </c>
      <c r="C401" t="s">
        <v>74</v>
      </c>
      <c r="D401" t="s">
        <v>74</v>
      </c>
      <c r="E401" t="s">
        <v>74</v>
      </c>
      <c r="F401" t="s">
        <v>5006</v>
      </c>
      <c r="G401" t="s">
        <v>74</v>
      </c>
      <c r="H401" t="s">
        <v>74</v>
      </c>
      <c r="I401" t="s">
        <v>5007</v>
      </c>
      <c r="J401" t="s">
        <v>5008</v>
      </c>
      <c r="K401" t="s">
        <v>74</v>
      </c>
      <c r="L401" t="s">
        <v>74</v>
      </c>
      <c r="M401" t="s">
        <v>77</v>
      </c>
      <c r="N401" t="s">
        <v>78</v>
      </c>
      <c r="O401" t="s">
        <v>74</v>
      </c>
      <c r="P401" t="s">
        <v>74</v>
      </c>
      <c r="Q401" t="s">
        <v>74</v>
      </c>
      <c r="R401" t="s">
        <v>74</v>
      </c>
      <c r="S401" t="s">
        <v>74</v>
      </c>
      <c r="T401" t="s">
        <v>5009</v>
      </c>
      <c r="U401" t="s">
        <v>5010</v>
      </c>
      <c r="V401" t="s">
        <v>5011</v>
      </c>
      <c r="W401" t="s">
        <v>74</v>
      </c>
      <c r="X401" t="s">
        <v>74</v>
      </c>
      <c r="Y401" t="s">
        <v>74</v>
      </c>
      <c r="Z401" t="s">
        <v>74</v>
      </c>
      <c r="AA401" t="s">
        <v>74</v>
      </c>
      <c r="AB401" t="s">
        <v>5012</v>
      </c>
      <c r="AC401" t="s">
        <v>74</v>
      </c>
      <c r="AD401" t="s">
        <v>74</v>
      </c>
      <c r="AE401" t="s">
        <v>74</v>
      </c>
      <c r="AF401" t="s">
        <v>74</v>
      </c>
      <c r="AG401">
        <v>69</v>
      </c>
      <c r="AH401">
        <v>19</v>
      </c>
      <c r="AI401">
        <v>21</v>
      </c>
      <c r="AJ401">
        <v>0</v>
      </c>
      <c r="AK401">
        <v>6</v>
      </c>
      <c r="AL401" t="s">
        <v>5008</v>
      </c>
      <c r="AM401" t="s">
        <v>5013</v>
      </c>
      <c r="AN401" t="s">
        <v>5014</v>
      </c>
      <c r="AO401" t="s">
        <v>5015</v>
      </c>
      <c r="AP401" t="s">
        <v>74</v>
      </c>
      <c r="AQ401" t="s">
        <v>74</v>
      </c>
      <c r="AR401" t="s">
        <v>5016</v>
      </c>
      <c r="AS401" t="s">
        <v>5017</v>
      </c>
      <c r="AT401" t="s">
        <v>4453</v>
      </c>
      <c r="AU401">
        <v>1996</v>
      </c>
      <c r="AV401">
        <v>44</v>
      </c>
      <c r="AW401">
        <v>1</v>
      </c>
      <c r="AX401" t="s">
        <v>74</v>
      </c>
      <c r="AY401" t="s">
        <v>74</v>
      </c>
      <c r="AZ401" t="s">
        <v>74</v>
      </c>
      <c r="BA401" t="s">
        <v>74</v>
      </c>
      <c r="BB401">
        <v>159</v>
      </c>
      <c r="BC401">
        <v>175</v>
      </c>
      <c r="BD401" t="s">
        <v>74</v>
      </c>
      <c r="BE401" t="s">
        <v>74</v>
      </c>
      <c r="BF401" t="s">
        <v>74</v>
      </c>
      <c r="BG401" t="s">
        <v>74</v>
      </c>
      <c r="BH401" t="s">
        <v>74</v>
      </c>
      <c r="BI401">
        <v>17</v>
      </c>
      <c r="BJ401" t="s">
        <v>970</v>
      </c>
      <c r="BK401" t="s">
        <v>93</v>
      </c>
      <c r="BL401" t="s">
        <v>971</v>
      </c>
      <c r="BM401" t="s">
        <v>5018</v>
      </c>
      <c r="BN401" t="s">
        <v>74</v>
      </c>
      <c r="BO401" t="s">
        <v>74</v>
      </c>
      <c r="BP401" t="s">
        <v>74</v>
      </c>
      <c r="BQ401" t="s">
        <v>74</v>
      </c>
      <c r="BR401" t="s">
        <v>96</v>
      </c>
      <c r="BS401" t="s">
        <v>5019</v>
      </c>
      <c r="BT401" t="str">
        <f>HYPERLINK("https%3A%2F%2Fwww.webofscience.com%2Fwos%2Fwoscc%2Ffull-record%2FWOS:A1996TV96400017","View Full Record in Web of Science")</f>
        <v>View Full Record in Web of Science</v>
      </c>
    </row>
    <row r="402" spans="1:72" x14ac:dyDescent="0.15">
      <c r="A402" t="s">
        <v>72</v>
      </c>
      <c r="B402" t="s">
        <v>5020</v>
      </c>
      <c r="C402" t="s">
        <v>74</v>
      </c>
      <c r="D402" t="s">
        <v>74</v>
      </c>
      <c r="E402" t="s">
        <v>74</v>
      </c>
      <c r="F402" t="s">
        <v>5020</v>
      </c>
      <c r="G402" t="s">
        <v>74</v>
      </c>
      <c r="H402" t="s">
        <v>74</v>
      </c>
      <c r="I402" t="s">
        <v>5021</v>
      </c>
      <c r="J402" t="s">
        <v>4190</v>
      </c>
      <c r="K402" t="s">
        <v>74</v>
      </c>
      <c r="L402" t="s">
        <v>74</v>
      </c>
      <c r="M402" t="s">
        <v>77</v>
      </c>
      <c r="N402" t="s">
        <v>78</v>
      </c>
      <c r="O402" t="s">
        <v>74</v>
      </c>
      <c r="P402" t="s">
        <v>74</v>
      </c>
      <c r="Q402" t="s">
        <v>74</v>
      </c>
      <c r="R402" t="s">
        <v>74</v>
      </c>
      <c r="S402" t="s">
        <v>74</v>
      </c>
      <c r="T402" t="s">
        <v>5022</v>
      </c>
      <c r="U402" t="s">
        <v>74</v>
      </c>
      <c r="V402" t="s">
        <v>5023</v>
      </c>
      <c r="W402" t="s">
        <v>5024</v>
      </c>
      <c r="X402" t="s">
        <v>5025</v>
      </c>
      <c r="Y402" t="s">
        <v>5026</v>
      </c>
      <c r="Z402" t="s">
        <v>74</v>
      </c>
      <c r="AA402" t="s">
        <v>74</v>
      </c>
      <c r="AB402" t="s">
        <v>74</v>
      </c>
      <c r="AC402" t="s">
        <v>74</v>
      </c>
      <c r="AD402" t="s">
        <v>74</v>
      </c>
      <c r="AE402" t="s">
        <v>74</v>
      </c>
      <c r="AF402" t="s">
        <v>74</v>
      </c>
      <c r="AG402">
        <v>17</v>
      </c>
      <c r="AH402">
        <v>19</v>
      </c>
      <c r="AI402">
        <v>20</v>
      </c>
      <c r="AJ402">
        <v>0</v>
      </c>
      <c r="AK402">
        <v>1</v>
      </c>
      <c r="AL402" t="s">
        <v>4198</v>
      </c>
      <c r="AM402" t="s">
        <v>4199</v>
      </c>
      <c r="AN402" t="s">
        <v>5027</v>
      </c>
      <c r="AO402" t="s">
        <v>4201</v>
      </c>
      <c r="AP402" t="s">
        <v>5028</v>
      </c>
      <c r="AQ402" t="s">
        <v>74</v>
      </c>
      <c r="AR402" t="s">
        <v>4202</v>
      </c>
      <c r="AS402" t="s">
        <v>4203</v>
      </c>
      <c r="AT402" t="s">
        <v>4453</v>
      </c>
      <c r="AU402">
        <v>1996</v>
      </c>
      <c r="AV402">
        <v>60</v>
      </c>
      <c r="AW402">
        <v>1</v>
      </c>
      <c r="AX402" t="s">
        <v>74</v>
      </c>
      <c r="AY402" t="s">
        <v>74</v>
      </c>
      <c r="AZ402" t="s">
        <v>74</v>
      </c>
      <c r="BA402" t="s">
        <v>74</v>
      </c>
      <c r="BB402">
        <v>109</v>
      </c>
      <c r="BC402">
        <v>115</v>
      </c>
      <c r="BD402" t="s">
        <v>74</v>
      </c>
      <c r="BE402" t="s">
        <v>74</v>
      </c>
      <c r="BF402" t="s">
        <v>74</v>
      </c>
      <c r="BG402" t="s">
        <v>74</v>
      </c>
      <c r="BH402" t="s">
        <v>74</v>
      </c>
      <c r="BI402">
        <v>7</v>
      </c>
      <c r="BJ402" t="s">
        <v>740</v>
      </c>
      <c r="BK402" t="s">
        <v>93</v>
      </c>
      <c r="BL402" t="s">
        <v>740</v>
      </c>
      <c r="BM402" t="s">
        <v>5029</v>
      </c>
      <c r="BN402" t="s">
        <v>74</v>
      </c>
      <c r="BO402" t="s">
        <v>74</v>
      </c>
      <c r="BP402" t="s">
        <v>74</v>
      </c>
      <c r="BQ402" t="s">
        <v>74</v>
      </c>
      <c r="BR402" t="s">
        <v>96</v>
      </c>
      <c r="BS402" t="s">
        <v>5030</v>
      </c>
      <c r="BT402" t="str">
        <f>HYPERLINK("https%3A%2F%2Fwww.webofscience.com%2Fwos%2Fwoscc%2Ffull-record%2FWOS:A1996UP16400013","View Full Record in Web of Science")</f>
        <v>View Full Record in Web of Science</v>
      </c>
    </row>
    <row r="403" spans="1:72" x14ac:dyDescent="0.15">
      <c r="A403" t="s">
        <v>72</v>
      </c>
      <c r="B403" t="s">
        <v>5031</v>
      </c>
      <c r="C403" t="s">
        <v>74</v>
      </c>
      <c r="D403" t="s">
        <v>74</v>
      </c>
      <c r="E403" t="s">
        <v>74</v>
      </c>
      <c r="F403" t="s">
        <v>5031</v>
      </c>
      <c r="G403" t="s">
        <v>74</v>
      </c>
      <c r="H403" t="s">
        <v>74</v>
      </c>
      <c r="I403" t="s">
        <v>5032</v>
      </c>
      <c r="J403" t="s">
        <v>4190</v>
      </c>
      <c r="K403" t="s">
        <v>74</v>
      </c>
      <c r="L403" t="s">
        <v>74</v>
      </c>
      <c r="M403" t="s">
        <v>77</v>
      </c>
      <c r="N403" t="s">
        <v>78</v>
      </c>
      <c r="O403" t="s">
        <v>74</v>
      </c>
      <c r="P403" t="s">
        <v>74</v>
      </c>
      <c r="Q403" t="s">
        <v>74</v>
      </c>
      <c r="R403" t="s">
        <v>74</v>
      </c>
      <c r="S403" t="s">
        <v>74</v>
      </c>
      <c r="T403" t="s">
        <v>5033</v>
      </c>
      <c r="U403" t="s">
        <v>74</v>
      </c>
      <c r="V403" t="s">
        <v>5034</v>
      </c>
      <c r="W403" t="s">
        <v>5035</v>
      </c>
      <c r="X403" t="s">
        <v>5036</v>
      </c>
      <c r="Y403" t="s">
        <v>5037</v>
      </c>
      <c r="Z403" t="s">
        <v>74</v>
      </c>
      <c r="AA403" t="s">
        <v>74</v>
      </c>
      <c r="AB403" t="s">
        <v>74</v>
      </c>
      <c r="AC403" t="s">
        <v>74</v>
      </c>
      <c r="AD403" t="s">
        <v>74</v>
      </c>
      <c r="AE403" t="s">
        <v>74</v>
      </c>
      <c r="AF403" t="s">
        <v>74</v>
      </c>
      <c r="AG403">
        <v>14</v>
      </c>
      <c r="AH403">
        <v>4</v>
      </c>
      <c r="AI403">
        <v>4</v>
      </c>
      <c r="AJ403">
        <v>0</v>
      </c>
      <c r="AK403">
        <v>1</v>
      </c>
      <c r="AL403" t="s">
        <v>4198</v>
      </c>
      <c r="AM403" t="s">
        <v>4199</v>
      </c>
      <c r="AN403" t="s">
        <v>4200</v>
      </c>
      <c r="AO403" t="s">
        <v>4201</v>
      </c>
      <c r="AP403" t="s">
        <v>74</v>
      </c>
      <c r="AQ403" t="s">
        <v>74</v>
      </c>
      <c r="AR403" t="s">
        <v>4202</v>
      </c>
      <c r="AS403" t="s">
        <v>4203</v>
      </c>
      <c r="AT403" t="s">
        <v>4453</v>
      </c>
      <c r="AU403">
        <v>1996</v>
      </c>
      <c r="AV403">
        <v>60</v>
      </c>
      <c r="AW403">
        <v>1</v>
      </c>
      <c r="AX403" t="s">
        <v>74</v>
      </c>
      <c r="AY403" t="s">
        <v>74</v>
      </c>
      <c r="AZ403" t="s">
        <v>74</v>
      </c>
      <c r="BA403" t="s">
        <v>74</v>
      </c>
      <c r="BB403">
        <v>117</v>
      </c>
      <c r="BC403">
        <v>120</v>
      </c>
      <c r="BD403" t="s">
        <v>74</v>
      </c>
      <c r="BE403" t="s">
        <v>74</v>
      </c>
      <c r="BF403" t="s">
        <v>74</v>
      </c>
      <c r="BG403" t="s">
        <v>74</v>
      </c>
      <c r="BH403" t="s">
        <v>74</v>
      </c>
      <c r="BI403">
        <v>4</v>
      </c>
      <c r="BJ403" t="s">
        <v>740</v>
      </c>
      <c r="BK403" t="s">
        <v>93</v>
      </c>
      <c r="BL403" t="s">
        <v>740</v>
      </c>
      <c r="BM403" t="s">
        <v>5029</v>
      </c>
      <c r="BN403" t="s">
        <v>74</v>
      </c>
      <c r="BO403" t="s">
        <v>74</v>
      </c>
      <c r="BP403" t="s">
        <v>74</v>
      </c>
      <c r="BQ403" t="s">
        <v>74</v>
      </c>
      <c r="BR403" t="s">
        <v>96</v>
      </c>
      <c r="BS403" t="s">
        <v>5038</v>
      </c>
      <c r="BT403" t="str">
        <f>HYPERLINK("https%3A%2F%2Fwww.webofscience.com%2Fwos%2Fwoscc%2Ffull-record%2FWOS:A1996UP16400014","View Full Record in Web of Science")</f>
        <v>View Full Record in Web of Science</v>
      </c>
    </row>
    <row r="404" spans="1:72" x14ac:dyDescent="0.15">
      <c r="A404" t="s">
        <v>72</v>
      </c>
      <c r="B404" t="s">
        <v>5039</v>
      </c>
      <c r="C404" t="s">
        <v>74</v>
      </c>
      <c r="D404" t="s">
        <v>74</v>
      </c>
      <c r="E404" t="s">
        <v>74</v>
      </c>
      <c r="F404" t="s">
        <v>5039</v>
      </c>
      <c r="G404" t="s">
        <v>74</v>
      </c>
      <c r="H404" t="s">
        <v>74</v>
      </c>
      <c r="I404" t="s">
        <v>5040</v>
      </c>
      <c r="J404" t="s">
        <v>4190</v>
      </c>
      <c r="K404" t="s">
        <v>74</v>
      </c>
      <c r="L404" t="s">
        <v>74</v>
      </c>
      <c r="M404" t="s">
        <v>77</v>
      </c>
      <c r="N404" t="s">
        <v>78</v>
      </c>
      <c r="O404" t="s">
        <v>74</v>
      </c>
      <c r="P404" t="s">
        <v>74</v>
      </c>
      <c r="Q404" t="s">
        <v>74</v>
      </c>
      <c r="R404" t="s">
        <v>74</v>
      </c>
      <c r="S404" t="s">
        <v>74</v>
      </c>
      <c r="T404" t="s">
        <v>5041</v>
      </c>
      <c r="U404" t="s">
        <v>74</v>
      </c>
      <c r="V404" t="s">
        <v>5042</v>
      </c>
      <c r="W404" t="s">
        <v>74</v>
      </c>
      <c r="X404" t="s">
        <v>74</v>
      </c>
      <c r="Y404" t="s">
        <v>5043</v>
      </c>
      <c r="Z404" t="s">
        <v>74</v>
      </c>
      <c r="AA404" t="s">
        <v>74</v>
      </c>
      <c r="AB404" t="s">
        <v>5044</v>
      </c>
      <c r="AC404" t="s">
        <v>74</v>
      </c>
      <c r="AD404" t="s">
        <v>74</v>
      </c>
      <c r="AE404" t="s">
        <v>74</v>
      </c>
      <c r="AF404" t="s">
        <v>74</v>
      </c>
      <c r="AG404">
        <v>34</v>
      </c>
      <c r="AH404">
        <v>1</v>
      </c>
      <c r="AI404">
        <v>2</v>
      </c>
      <c r="AJ404">
        <v>0</v>
      </c>
      <c r="AK404">
        <v>0</v>
      </c>
      <c r="AL404" t="s">
        <v>4198</v>
      </c>
      <c r="AM404" t="s">
        <v>4199</v>
      </c>
      <c r="AN404" t="s">
        <v>4200</v>
      </c>
      <c r="AO404" t="s">
        <v>4201</v>
      </c>
      <c r="AP404" t="s">
        <v>74</v>
      </c>
      <c r="AQ404" t="s">
        <v>74</v>
      </c>
      <c r="AR404" t="s">
        <v>4202</v>
      </c>
      <c r="AS404" t="s">
        <v>4203</v>
      </c>
      <c r="AT404" t="s">
        <v>4453</v>
      </c>
      <c r="AU404">
        <v>1996</v>
      </c>
      <c r="AV404">
        <v>60</v>
      </c>
      <c r="AW404">
        <v>1</v>
      </c>
      <c r="AX404" t="s">
        <v>74</v>
      </c>
      <c r="AY404" t="s">
        <v>74</v>
      </c>
      <c r="AZ404" t="s">
        <v>74</v>
      </c>
      <c r="BA404" t="s">
        <v>74</v>
      </c>
      <c r="BB404">
        <v>211</v>
      </c>
      <c r="BC404">
        <v>220</v>
      </c>
      <c r="BD404" t="s">
        <v>74</v>
      </c>
      <c r="BE404" t="s">
        <v>74</v>
      </c>
      <c r="BF404" t="s">
        <v>74</v>
      </c>
      <c r="BG404" t="s">
        <v>74</v>
      </c>
      <c r="BH404" t="s">
        <v>74</v>
      </c>
      <c r="BI404">
        <v>10</v>
      </c>
      <c r="BJ404" t="s">
        <v>740</v>
      </c>
      <c r="BK404" t="s">
        <v>93</v>
      </c>
      <c r="BL404" t="s">
        <v>740</v>
      </c>
      <c r="BM404" t="s">
        <v>5029</v>
      </c>
      <c r="BN404" t="s">
        <v>74</v>
      </c>
      <c r="BO404" t="s">
        <v>74</v>
      </c>
      <c r="BP404" t="s">
        <v>74</v>
      </c>
      <c r="BQ404" t="s">
        <v>74</v>
      </c>
      <c r="BR404" t="s">
        <v>96</v>
      </c>
      <c r="BS404" t="s">
        <v>5045</v>
      </c>
      <c r="BT404" t="str">
        <f>HYPERLINK("https%3A%2F%2Fwww.webofscience.com%2Fwos%2Fwoscc%2Ffull-record%2FWOS:A1996UP16400021","View Full Record in Web of Science")</f>
        <v>View Full Record in Web of Science</v>
      </c>
    </row>
    <row r="405" spans="1:72" x14ac:dyDescent="0.15">
      <c r="A405" t="s">
        <v>72</v>
      </c>
      <c r="B405" t="s">
        <v>5046</v>
      </c>
      <c r="C405" t="s">
        <v>74</v>
      </c>
      <c r="D405" t="s">
        <v>74</v>
      </c>
      <c r="E405" t="s">
        <v>74</v>
      </c>
      <c r="F405" t="s">
        <v>5046</v>
      </c>
      <c r="G405" t="s">
        <v>74</v>
      </c>
      <c r="H405" t="s">
        <v>74</v>
      </c>
      <c r="I405" t="s">
        <v>5047</v>
      </c>
      <c r="J405" t="s">
        <v>5048</v>
      </c>
      <c r="K405" t="s">
        <v>74</v>
      </c>
      <c r="L405" t="s">
        <v>74</v>
      </c>
      <c r="M405" t="s">
        <v>77</v>
      </c>
      <c r="N405" t="s">
        <v>78</v>
      </c>
      <c r="O405" t="s">
        <v>74</v>
      </c>
      <c r="P405" t="s">
        <v>74</v>
      </c>
      <c r="Q405" t="s">
        <v>74</v>
      </c>
      <c r="R405" t="s">
        <v>74</v>
      </c>
      <c r="S405" t="s">
        <v>74</v>
      </c>
      <c r="T405" t="s">
        <v>74</v>
      </c>
      <c r="U405" t="s">
        <v>74</v>
      </c>
      <c r="V405" t="s">
        <v>74</v>
      </c>
      <c r="W405" t="s">
        <v>74</v>
      </c>
      <c r="X405" t="s">
        <v>74</v>
      </c>
      <c r="Y405" t="s">
        <v>74</v>
      </c>
      <c r="Z405" t="s">
        <v>74</v>
      </c>
      <c r="AA405" t="s">
        <v>74</v>
      </c>
      <c r="AB405" t="s">
        <v>74</v>
      </c>
      <c r="AC405" t="s">
        <v>74</v>
      </c>
      <c r="AD405" t="s">
        <v>74</v>
      </c>
      <c r="AE405" t="s">
        <v>74</v>
      </c>
      <c r="AF405" t="s">
        <v>74</v>
      </c>
      <c r="AG405">
        <v>0</v>
      </c>
      <c r="AH405">
        <v>0</v>
      </c>
      <c r="AI405">
        <v>0</v>
      </c>
      <c r="AJ405">
        <v>0</v>
      </c>
      <c r="AK405">
        <v>1</v>
      </c>
      <c r="AL405" t="s">
        <v>5049</v>
      </c>
      <c r="AM405" t="s">
        <v>5050</v>
      </c>
      <c r="AN405" t="s">
        <v>5051</v>
      </c>
      <c r="AO405" t="s">
        <v>5052</v>
      </c>
      <c r="AP405" t="s">
        <v>74</v>
      </c>
      <c r="AQ405" t="s">
        <v>74</v>
      </c>
      <c r="AR405" t="s">
        <v>5048</v>
      </c>
      <c r="AS405" t="s">
        <v>5053</v>
      </c>
      <c r="AT405" t="s">
        <v>4453</v>
      </c>
      <c r="AU405">
        <v>1996</v>
      </c>
      <c r="AV405">
        <v>27</v>
      </c>
      <c r="AW405">
        <v>3</v>
      </c>
      <c r="AX405" t="s">
        <v>74</v>
      </c>
      <c r="AY405" t="s">
        <v>74</v>
      </c>
      <c r="AZ405" t="s">
        <v>74</v>
      </c>
      <c r="BA405" t="s">
        <v>74</v>
      </c>
      <c r="BB405">
        <v>73</v>
      </c>
      <c r="BC405">
        <v>73</v>
      </c>
      <c r="BD405" t="s">
        <v>74</v>
      </c>
      <c r="BE405" t="s">
        <v>74</v>
      </c>
      <c r="BF405" t="s">
        <v>74</v>
      </c>
      <c r="BG405" t="s">
        <v>74</v>
      </c>
      <c r="BH405" t="s">
        <v>74</v>
      </c>
      <c r="BI405">
        <v>1</v>
      </c>
      <c r="BJ405" t="s">
        <v>237</v>
      </c>
      <c r="BK405" t="s">
        <v>93</v>
      </c>
      <c r="BL405" t="s">
        <v>238</v>
      </c>
      <c r="BM405" t="s">
        <v>5054</v>
      </c>
      <c r="BN405" t="s">
        <v>74</v>
      </c>
      <c r="BO405" t="s">
        <v>74</v>
      </c>
      <c r="BP405" t="s">
        <v>74</v>
      </c>
      <c r="BQ405" t="s">
        <v>74</v>
      </c>
      <c r="BR405" t="s">
        <v>96</v>
      </c>
      <c r="BS405" t="s">
        <v>5055</v>
      </c>
      <c r="BT405" t="str">
        <f>HYPERLINK("https%3A%2F%2Fwww.webofscience.com%2Fwos%2Fwoscc%2Ffull-record%2FWOS:A1996UJ68700018","View Full Record in Web of Science")</f>
        <v>View Full Record in Web of Science</v>
      </c>
    </row>
    <row r="406" spans="1:72" x14ac:dyDescent="0.15">
      <c r="A406" t="s">
        <v>72</v>
      </c>
      <c r="B406" t="s">
        <v>5056</v>
      </c>
      <c r="C406" t="s">
        <v>74</v>
      </c>
      <c r="D406" t="s">
        <v>74</v>
      </c>
      <c r="E406" t="s">
        <v>74</v>
      </c>
      <c r="F406" t="s">
        <v>5056</v>
      </c>
      <c r="G406" t="s">
        <v>74</v>
      </c>
      <c r="H406" t="s">
        <v>74</v>
      </c>
      <c r="I406" t="s">
        <v>5057</v>
      </c>
      <c r="J406" t="s">
        <v>5058</v>
      </c>
      <c r="K406" t="s">
        <v>74</v>
      </c>
      <c r="L406" t="s">
        <v>74</v>
      </c>
      <c r="M406" t="s">
        <v>77</v>
      </c>
      <c r="N406" t="s">
        <v>78</v>
      </c>
      <c r="O406" t="s">
        <v>74</v>
      </c>
      <c r="P406" t="s">
        <v>74</v>
      </c>
      <c r="Q406" t="s">
        <v>74</v>
      </c>
      <c r="R406" t="s">
        <v>74</v>
      </c>
      <c r="S406" t="s">
        <v>74</v>
      </c>
      <c r="T406" t="s">
        <v>74</v>
      </c>
      <c r="U406" t="s">
        <v>5059</v>
      </c>
      <c r="V406" t="s">
        <v>5060</v>
      </c>
      <c r="W406" t="s">
        <v>5061</v>
      </c>
      <c r="X406" t="s">
        <v>2512</v>
      </c>
      <c r="Y406" t="s">
        <v>74</v>
      </c>
      <c r="Z406" t="s">
        <v>74</v>
      </c>
      <c r="AA406" t="s">
        <v>74</v>
      </c>
      <c r="AB406" t="s">
        <v>74</v>
      </c>
      <c r="AC406" t="s">
        <v>74</v>
      </c>
      <c r="AD406" t="s">
        <v>74</v>
      </c>
      <c r="AE406" t="s">
        <v>74</v>
      </c>
      <c r="AF406" t="s">
        <v>74</v>
      </c>
      <c r="AG406">
        <v>12</v>
      </c>
      <c r="AH406">
        <v>4</v>
      </c>
      <c r="AI406">
        <v>4</v>
      </c>
      <c r="AJ406">
        <v>0</v>
      </c>
      <c r="AK406">
        <v>2</v>
      </c>
      <c r="AL406" t="s">
        <v>5062</v>
      </c>
      <c r="AM406" t="s">
        <v>5063</v>
      </c>
      <c r="AN406" t="s">
        <v>5064</v>
      </c>
      <c r="AO406" t="s">
        <v>5065</v>
      </c>
      <c r="AP406" t="s">
        <v>74</v>
      </c>
      <c r="AQ406" t="s">
        <v>74</v>
      </c>
      <c r="AR406" t="s">
        <v>5066</v>
      </c>
      <c r="AS406" t="s">
        <v>5067</v>
      </c>
      <c r="AT406" t="s">
        <v>4453</v>
      </c>
      <c r="AU406">
        <v>1996</v>
      </c>
      <c r="AV406">
        <v>48</v>
      </c>
      <c r="AW406">
        <v>2</v>
      </c>
      <c r="AX406" t="s">
        <v>74</v>
      </c>
      <c r="AY406" t="s">
        <v>74</v>
      </c>
      <c r="AZ406" t="s">
        <v>74</v>
      </c>
      <c r="BA406" t="s">
        <v>74</v>
      </c>
      <c r="BB406">
        <v>322</v>
      </c>
      <c r="BC406">
        <v>328</v>
      </c>
      <c r="BD406" t="s">
        <v>74</v>
      </c>
      <c r="BE406" t="s">
        <v>5068</v>
      </c>
      <c r="BF406" t="str">
        <f>HYPERLINK("http://dx.doi.org/10.1034/j.1600-0889.1996.00012.x","http://dx.doi.org/10.1034/j.1600-0889.1996.00012.x")</f>
        <v>http://dx.doi.org/10.1034/j.1600-0889.1996.00012.x</v>
      </c>
      <c r="BG406" t="s">
        <v>74</v>
      </c>
      <c r="BH406" t="s">
        <v>74</v>
      </c>
      <c r="BI406">
        <v>7</v>
      </c>
      <c r="BJ406" t="s">
        <v>159</v>
      </c>
      <c r="BK406" t="s">
        <v>93</v>
      </c>
      <c r="BL406" t="s">
        <v>159</v>
      </c>
      <c r="BM406" t="s">
        <v>5069</v>
      </c>
      <c r="BN406" t="s">
        <v>74</v>
      </c>
      <c r="BO406" t="s">
        <v>74</v>
      </c>
      <c r="BP406" t="s">
        <v>74</v>
      </c>
      <c r="BQ406" t="s">
        <v>74</v>
      </c>
      <c r="BR406" t="s">
        <v>96</v>
      </c>
      <c r="BS406" t="s">
        <v>5070</v>
      </c>
      <c r="BT406" t="str">
        <f>HYPERLINK("https%3A%2F%2Fwww.webofscience.com%2Fwos%2Fwoscc%2Ffull-record%2FWOS:A1996UD58000012","View Full Record in Web of Science")</f>
        <v>View Full Record in Web of Science</v>
      </c>
    </row>
    <row r="407" spans="1:72" x14ac:dyDescent="0.15">
      <c r="A407" t="s">
        <v>72</v>
      </c>
      <c r="B407" t="s">
        <v>5071</v>
      </c>
      <c r="C407" t="s">
        <v>74</v>
      </c>
      <c r="D407" t="s">
        <v>74</v>
      </c>
      <c r="E407" t="s">
        <v>74</v>
      </c>
      <c r="F407" t="s">
        <v>5071</v>
      </c>
      <c r="G407" t="s">
        <v>74</v>
      </c>
      <c r="H407" t="s">
        <v>74</v>
      </c>
      <c r="I407" t="s">
        <v>5072</v>
      </c>
      <c r="J407" t="s">
        <v>5073</v>
      </c>
      <c r="K407" t="s">
        <v>74</v>
      </c>
      <c r="L407" t="s">
        <v>74</v>
      </c>
      <c r="M407" t="s">
        <v>77</v>
      </c>
      <c r="N407" t="s">
        <v>448</v>
      </c>
      <c r="O407" t="s">
        <v>74</v>
      </c>
      <c r="P407" t="s">
        <v>74</v>
      </c>
      <c r="Q407" t="s">
        <v>74</v>
      </c>
      <c r="R407" t="s">
        <v>74</v>
      </c>
      <c r="S407" t="s">
        <v>74</v>
      </c>
      <c r="T407" t="s">
        <v>74</v>
      </c>
      <c r="U407" t="s">
        <v>74</v>
      </c>
      <c r="V407" t="s">
        <v>74</v>
      </c>
      <c r="W407" t="s">
        <v>74</v>
      </c>
      <c r="X407" t="s">
        <v>74</v>
      </c>
      <c r="Y407" t="s">
        <v>74</v>
      </c>
      <c r="Z407" t="s">
        <v>74</v>
      </c>
      <c r="AA407" t="s">
        <v>74</v>
      </c>
      <c r="AB407" t="s">
        <v>74</v>
      </c>
      <c r="AC407" t="s">
        <v>74</v>
      </c>
      <c r="AD407" t="s">
        <v>74</v>
      </c>
      <c r="AE407" t="s">
        <v>74</v>
      </c>
      <c r="AF407" t="s">
        <v>74</v>
      </c>
      <c r="AG407">
        <v>1</v>
      </c>
      <c r="AH407">
        <v>0</v>
      </c>
      <c r="AI407">
        <v>0</v>
      </c>
      <c r="AJ407">
        <v>0</v>
      </c>
      <c r="AK407">
        <v>0</v>
      </c>
      <c r="AL407" t="s">
        <v>5074</v>
      </c>
      <c r="AM407" t="s">
        <v>186</v>
      </c>
      <c r="AN407" t="s">
        <v>5075</v>
      </c>
      <c r="AO407" t="s">
        <v>5076</v>
      </c>
      <c r="AP407" t="s">
        <v>74</v>
      </c>
      <c r="AQ407" t="s">
        <v>74</v>
      </c>
      <c r="AR407" t="s">
        <v>5077</v>
      </c>
      <c r="AS407" t="s">
        <v>5078</v>
      </c>
      <c r="AT407" t="s">
        <v>5079</v>
      </c>
      <c r="AU407">
        <v>1996</v>
      </c>
      <c r="AV407" t="s">
        <v>74</v>
      </c>
      <c r="AW407" t="s">
        <v>74</v>
      </c>
      <c r="AX407" t="s">
        <v>74</v>
      </c>
      <c r="AY407" t="s">
        <v>74</v>
      </c>
      <c r="AZ407" t="s">
        <v>74</v>
      </c>
      <c r="BA407" t="s">
        <v>74</v>
      </c>
      <c r="BB407">
        <v>28</v>
      </c>
      <c r="BC407">
        <v>28</v>
      </c>
      <c r="BD407" t="s">
        <v>74</v>
      </c>
      <c r="BE407" t="s">
        <v>74</v>
      </c>
      <c r="BF407" t="s">
        <v>74</v>
      </c>
      <c r="BG407" t="s">
        <v>74</v>
      </c>
      <c r="BH407" t="s">
        <v>74</v>
      </c>
      <c r="BI407">
        <v>1</v>
      </c>
      <c r="BJ407" t="s">
        <v>5080</v>
      </c>
      <c r="BK407" t="s">
        <v>5081</v>
      </c>
      <c r="BL407" t="s">
        <v>5082</v>
      </c>
      <c r="BM407" t="s">
        <v>5083</v>
      </c>
      <c r="BN407" t="s">
        <v>74</v>
      </c>
      <c r="BO407" t="s">
        <v>74</v>
      </c>
      <c r="BP407" t="s">
        <v>74</v>
      </c>
      <c r="BQ407" t="s">
        <v>74</v>
      </c>
      <c r="BR407" t="s">
        <v>96</v>
      </c>
      <c r="BS407" t="s">
        <v>5084</v>
      </c>
      <c r="BT407" t="str">
        <f>HYPERLINK("https%3A%2F%2Fwww.webofscience.com%2Fwos%2Fwoscc%2Ffull-record%2FWOS:A1996UB15900033","View Full Record in Web of Science")</f>
        <v>View Full Record in Web of Science</v>
      </c>
    </row>
    <row r="408" spans="1:72" x14ac:dyDescent="0.15">
      <c r="A408" t="s">
        <v>72</v>
      </c>
      <c r="B408" t="s">
        <v>5085</v>
      </c>
      <c r="C408" t="s">
        <v>74</v>
      </c>
      <c r="D408" t="s">
        <v>74</v>
      </c>
      <c r="E408" t="s">
        <v>74</v>
      </c>
      <c r="F408" t="s">
        <v>5085</v>
      </c>
      <c r="G408" t="s">
        <v>74</v>
      </c>
      <c r="H408" t="s">
        <v>74</v>
      </c>
      <c r="I408" t="s">
        <v>5086</v>
      </c>
      <c r="J408" t="s">
        <v>1846</v>
      </c>
      <c r="K408" t="s">
        <v>74</v>
      </c>
      <c r="L408" t="s">
        <v>74</v>
      </c>
      <c r="M408" t="s">
        <v>77</v>
      </c>
      <c r="N408" t="s">
        <v>78</v>
      </c>
      <c r="O408" t="s">
        <v>74</v>
      </c>
      <c r="P408" t="s">
        <v>74</v>
      </c>
      <c r="Q408" t="s">
        <v>74</v>
      </c>
      <c r="R408" t="s">
        <v>74</v>
      </c>
      <c r="S408" t="s">
        <v>74</v>
      </c>
      <c r="T408" t="s">
        <v>5087</v>
      </c>
      <c r="U408" t="s">
        <v>5088</v>
      </c>
      <c r="V408" t="s">
        <v>5089</v>
      </c>
      <c r="W408" t="s">
        <v>5090</v>
      </c>
      <c r="X408" t="s">
        <v>5091</v>
      </c>
      <c r="Y408" t="s">
        <v>5092</v>
      </c>
      <c r="Z408" t="s">
        <v>74</v>
      </c>
      <c r="AA408" t="s">
        <v>74</v>
      </c>
      <c r="AB408" t="s">
        <v>74</v>
      </c>
      <c r="AC408" t="s">
        <v>74</v>
      </c>
      <c r="AD408" t="s">
        <v>74</v>
      </c>
      <c r="AE408" t="s">
        <v>74</v>
      </c>
      <c r="AF408" t="s">
        <v>74</v>
      </c>
      <c r="AG408">
        <v>33</v>
      </c>
      <c r="AH408">
        <v>53</v>
      </c>
      <c r="AI408">
        <v>58</v>
      </c>
      <c r="AJ408">
        <v>1</v>
      </c>
      <c r="AK408">
        <v>7</v>
      </c>
      <c r="AL408" t="s">
        <v>1342</v>
      </c>
      <c r="AM408" t="s">
        <v>117</v>
      </c>
      <c r="AN408" t="s">
        <v>1343</v>
      </c>
      <c r="AO408" t="s">
        <v>1855</v>
      </c>
      <c r="AP408" t="s">
        <v>74</v>
      </c>
      <c r="AQ408" t="s">
        <v>74</v>
      </c>
      <c r="AR408" t="s">
        <v>1846</v>
      </c>
      <c r="AS408" t="s">
        <v>1856</v>
      </c>
      <c r="AT408" t="s">
        <v>5093</v>
      </c>
      <c r="AU408">
        <v>1996</v>
      </c>
      <c r="AV408">
        <v>321</v>
      </c>
      <c r="AW408">
        <v>3</v>
      </c>
      <c r="AX408" t="s">
        <v>74</v>
      </c>
      <c r="AY408" t="s">
        <v>74</v>
      </c>
      <c r="AZ408" t="s">
        <v>74</v>
      </c>
      <c r="BA408" t="s">
        <v>74</v>
      </c>
      <c r="BB408">
        <v>177</v>
      </c>
      <c r="BC408">
        <v>190</v>
      </c>
      <c r="BD408" t="s">
        <v>74</v>
      </c>
      <c r="BE408" t="s">
        <v>5094</v>
      </c>
      <c r="BF408" t="str">
        <f>HYPERLINK("http://dx.doi.org/10.1007/BF00143749","http://dx.doi.org/10.1007/BF00143749")</f>
        <v>http://dx.doi.org/10.1007/BF00143749</v>
      </c>
      <c r="BG408" t="s">
        <v>74</v>
      </c>
      <c r="BH408" t="s">
        <v>74</v>
      </c>
      <c r="BI408">
        <v>14</v>
      </c>
      <c r="BJ408" t="s">
        <v>740</v>
      </c>
      <c r="BK408" t="s">
        <v>93</v>
      </c>
      <c r="BL408" t="s">
        <v>740</v>
      </c>
      <c r="BM408" t="s">
        <v>5095</v>
      </c>
      <c r="BN408" t="s">
        <v>74</v>
      </c>
      <c r="BO408" t="s">
        <v>74</v>
      </c>
      <c r="BP408" t="s">
        <v>74</v>
      </c>
      <c r="BQ408" t="s">
        <v>74</v>
      </c>
      <c r="BR408" t="s">
        <v>96</v>
      </c>
      <c r="BS408" t="s">
        <v>5096</v>
      </c>
      <c r="BT408" t="str">
        <f>HYPERLINK("https%3A%2F%2Fwww.webofscience.com%2Fwos%2Fwoscc%2Ffull-record%2FWOS:A1996UG45600001","View Full Record in Web of Science")</f>
        <v>View Full Record in Web of Science</v>
      </c>
    </row>
    <row r="409" spans="1:72" x14ac:dyDescent="0.15">
      <c r="A409" t="s">
        <v>72</v>
      </c>
      <c r="B409" t="s">
        <v>5097</v>
      </c>
      <c r="C409" t="s">
        <v>74</v>
      </c>
      <c r="D409" t="s">
        <v>74</v>
      </c>
      <c r="E409" t="s">
        <v>74</v>
      </c>
      <c r="F409" t="s">
        <v>5097</v>
      </c>
      <c r="G409" t="s">
        <v>74</v>
      </c>
      <c r="H409" t="s">
        <v>74</v>
      </c>
      <c r="I409" t="s">
        <v>5098</v>
      </c>
      <c r="J409" t="s">
        <v>2643</v>
      </c>
      <c r="K409" t="s">
        <v>74</v>
      </c>
      <c r="L409" t="s">
        <v>74</v>
      </c>
      <c r="M409" t="s">
        <v>77</v>
      </c>
      <c r="N409" t="s">
        <v>5099</v>
      </c>
      <c r="O409" t="s">
        <v>74</v>
      </c>
      <c r="P409" t="s">
        <v>74</v>
      </c>
      <c r="Q409" t="s">
        <v>74</v>
      </c>
      <c r="R409" t="s">
        <v>74</v>
      </c>
      <c r="S409" t="s">
        <v>74</v>
      </c>
      <c r="T409" t="s">
        <v>74</v>
      </c>
      <c r="U409" t="s">
        <v>74</v>
      </c>
      <c r="V409" t="s">
        <v>74</v>
      </c>
      <c r="W409" t="s">
        <v>5100</v>
      </c>
      <c r="X409" t="s">
        <v>1773</v>
      </c>
      <c r="Y409" t="s">
        <v>5101</v>
      </c>
      <c r="Z409" t="s">
        <v>74</v>
      </c>
      <c r="AA409" t="s">
        <v>74</v>
      </c>
      <c r="AB409" t="s">
        <v>5102</v>
      </c>
      <c r="AC409" t="s">
        <v>74</v>
      </c>
      <c r="AD409" t="s">
        <v>74</v>
      </c>
      <c r="AE409" t="s">
        <v>74</v>
      </c>
      <c r="AF409" t="s">
        <v>74</v>
      </c>
      <c r="AG409">
        <v>11</v>
      </c>
      <c r="AH409">
        <v>47</v>
      </c>
      <c r="AI409">
        <v>47</v>
      </c>
      <c r="AJ409">
        <v>0</v>
      </c>
      <c r="AK409">
        <v>4</v>
      </c>
      <c r="AL409" t="s">
        <v>2645</v>
      </c>
      <c r="AM409" t="s">
        <v>436</v>
      </c>
      <c r="AN409" t="s">
        <v>2646</v>
      </c>
      <c r="AO409" t="s">
        <v>2647</v>
      </c>
      <c r="AP409" t="s">
        <v>74</v>
      </c>
      <c r="AQ409" t="s">
        <v>74</v>
      </c>
      <c r="AR409" t="s">
        <v>2643</v>
      </c>
      <c r="AS409" t="s">
        <v>2648</v>
      </c>
      <c r="AT409" t="s">
        <v>5103</v>
      </c>
      <c r="AU409">
        <v>1996</v>
      </c>
      <c r="AV409">
        <v>380</v>
      </c>
      <c r="AW409">
        <v>6571</v>
      </c>
      <c r="AX409" t="s">
        <v>74</v>
      </c>
      <c r="AY409" t="s">
        <v>74</v>
      </c>
      <c r="AZ409" t="s">
        <v>74</v>
      </c>
      <c r="BA409" t="s">
        <v>74</v>
      </c>
      <c r="BB409">
        <v>207</v>
      </c>
      <c r="BC409">
        <v>208</v>
      </c>
      <c r="BD409" t="s">
        <v>74</v>
      </c>
      <c r="BE409" t="s">
        <v>5104</v>
      </c>
      <c r="BF409" t="str">
        <f>HYPERLINK("http://dx.doi.org/10.1038/380207b0","http://dx.doi.org/10.1038/380207b0")</f>
        <v>http://dx.doi.org/10.1038/380207b0</v>
      </c>
      <c r="BG409" t="s">
        <v>74</v>
      </c>
      <c r="BH409" t="s">
        <v>74</v>
      </c>
      <c r="BI409">
        <v>2</v>
      </c>
      <c r="BJ409" t="s">
        <v>237</v>
      </c>
      <c r="BK409" t="s">
        <v>93</v>
      </c>
      <c r="BL409" t="s">
        <v>238</v>
      </c>
      <c r="BM409" t="s">
        <v>5105</v>
      </c>
      <c r="BN409" t="s">
        <v>74</v>
      </c>
      <c r="BO409" t="s">
        <v>2008</v>
      </c>
      <c r="BP409" t="s">
        <v>74</v>
      </c>
      <c r="BQ409" t="s">
        <v>74</v>
      </c>
      <c r="BR409" t="s">
        <v>96</v>
      </c>
      <c r="BS409" t="s">
        <v>5106</v>
      </c>
      <c r="BT409" t="str">
        <f>HYPERLINK("https%3A%2F%2Fwww.webofscience.com%2Fwos%2Fwoscc%2Ffull-record%2FWOS:A1996UB11700033","View Full Record in Web of Science")</f>
        <v>View Full Record in Web of Science</v>
      </c>
    </row>
    <row r="410" spans="1:72" x14ac:dyDescent="0.15">
      <c r="A410" t="s">
        <v>72</v>
      </c>
      <c r="B410" t="s">
        <v>5107</v>
      </c>
      <c r="C410" t="s">
        <v>74</v>
      </c>
      <c r="D410" t="s">
        <v>74</v>
      </c>
      <c r="E410" t="s">
        <v>74</v>
      </c>
      <c r="F410" t="s">
        <v>5107</v>
      </c>
      <c r="G410" t="s">
        <v>74</v>
      </c>
      <c r="H410" t="s">
        <v>74</v>
      </c>
      <c r="I410" t="s">
        <v>5108</v>
      </c>
      <c r="J410" t="s">
        <v>1011</v>
      </c>
      <c r="K410" t="s">
        <v>74</v>
      </c>
      <c r="L410" t="s">
        <v>74</v>
      </c>
      <c r="M410" t="s">
        <v>77</v>
      </c>
      <c r="N410" t="s">
        <v>78</v>
      </c>
      <c r="O410" t="s">
        <v>74</v>
      </c>
      <c r="P410" t="s">
        <v>74</v>
      </c>
      <c r="Q410" t="s">
        <v>74</v>
      </c>
      <c r="R410" t="s">
        <v>74</v>
      </c>
      <c r="S410" t="s">
        <v>74</v>
      </c>
      <c r="T410" t="s">
        <v>74</v>
      </c>
      <c r="U410" t="s">
        <v>5109</v>
      </c>
      <c r="V410" t="s">
        <v>5110</v>
      </c>
      <c r="W410" t="s">
        <v>5111</v>
      </c>
      <c r="X410" t="s">
        <v>5112</v>
      </c>
      <c r="Y410" t="s">
        <v>5113</v>
      </c>
      <c r="Z410" t="s">
        <v>74</v>
      </c>
      <c r="AA410" t="s">
        <v>5114</v>
      </c>
      <c r="AB410" t="s">
        <v>5115</v>
      </c>
      <c r="AC410" t="s">
        <v>74</v>
      </c>
      <c r="AD410" t="s">
        <v>74</v>
      </c>
      <c r="AE410" t="s">
        <v>74</v>
      </c>
      <c r="AF410" t="s">
        <v>74</v>
      </c>
      <c r="AG410">
        <v>72</v>
      </c>
      <c r="AH410">
        <v>311</v>
      </c>
      <c r="AI410">
        <v>330</v>
      </c>
      <c r="AJ410">
        <v>0</v>
      </c>
      <c r="AK410">
        <v>42</v>
      </c>
      <c r="AL410" t="s">
        <v>946</v>
      </c>
      <c r="AM410" t="s">
        <v>312</v>
      </c>
      <c r="AN410" t="s">
        <v>1017</v>
      </c>
      <c r="AO410" t="s">
        <v>1018</v>
      </c>
      <c r="AP410" t="s">
        <v>74</v>
      </c>
      <c r="AQ410" t="s">
        <v>74</v>
      </c>
      <c r="AR410" t="s">
        <v>1019</v>
      </c>
      <c r="AS410" t="s">
        <v>1020</v>
      </c>
      <c r="AT410" t="s">
        <v>5116</v>
      </c>
      <c r="AU410">
        <v>1996</v>
      </c>
      <c r="AV410">
        <v>101</v>
      </c>
      <c r="AW410" t="s">
        <v>5117</v>
      </c>
      <c r="AX410" t="s">
        <v>74</v>
      </c>
      <c r="AY410" t="s">
        <v>74</v>
      </c>
      <c r="AZ410" t="s">
        <v>74</v>
      </c>
      <c r="BA410" t="s">
        <v>74</v>
      </c>
      <c r="BB410">
        <v>6713</v>
      </c>
      <c r="BC410">
        <v>6727</v>
      </c>
      <c r="BD410" t="s">
        <v>74</v>
      </c>
      <c r="BE410" t="s">
        <v>5118</v>
      </c>
      <c r="BF410" t="str">
        <f>HYPERLINK("http://dx.doi.org/10.1029/95JD03353","http://dx.doi.org/10.1029/95JD03353")</f>
        <v>http://dx.doi.org/10.1029/95JD03353</v>
      </c>
      <c r="BG410" t="s">
        <v>74</v>
      </c>
      <c r="BH410" t="s">
        <v>74</v>
      </c>
      <c r="BI410">
        <v>15</v>
      </c>
      <c r="BJ410" t="s">
        <v>159</v>
      </c>
      <c r="BK410" t="s">
        <v>93</v>
      </c>
      <c r="BL410" t="s">
        <v>159</v>
      </c>
      <c r="BM410" t="s">
        <v>5119</v>
      </c>
      <c r="BN410" t="s">
        <v>74</v>
      </c>
      <c r="BO410" t="s">
        <v>74</v>
      </c>
      <c r="BP410" t="s">
        <v>74</v>
      </c>
      <c r="BQ410" t="s">
        <v>74</v>
      </c>
      <c r="BR410" t="s">
        <v>96</v>
      </c>
      <c r="BS410" t="s">
        <v>5120</v>
      </c>
      <c r="BT410" t="str">
        <f>HYPERLINK("https%3A%2F%2Fwww.webofscience.com%2Fwos%2Fwoscc%2Ffull-record%2FWOS:A1996UB98600002","View Full Record in Web of Science")</f>
        <v>View Full Record in Web of Science</v>
      </c>
    </row>
    <row r="411" spans="1:72" x14ac:dyDescent="0.15">
      <c r="A411" t="s">
        <v>72</v>
      </c>
      <c r="B411" t="s">
        <v>5121</v>
      </c>
      <c r="C411" t="s">
        <v>74</v>
      </c>
      <c r="D411" t="s">
        <v>74</v>
      </c>
      <c r="E411" t="s">
        <v>74</v>
      </c>
      <c r="F411" t="s">
        <v>5121</v>
      </c>
      <c r="G411" t="s">
        <v>74</v>
      </c>
      <c r="H411" t="s">
        <v>74</v>
      </c>
      <c r="I411" t="s">
        <v>5122</v>
      </c>
      <c r="J411" t="s">
        <v>1011</v>
      </c>
      <c r="K411" t="s">
        <v>74</v>
      </c>
      <c r="L411" t="s">
        <v>74</v>
      </c>
      <c r="M411" t="s">
        <v>77</v>
      </c>
      <c r="N411" t="s">
        <v>78</v>
      </c>
      <c r="O411" t="s">
        <v>74</v>
      </c>
      <c r="P411" t="s">
        <v>74</v>
      </c>
      <c r="Q411" t="s">
        <v>74</v>
      </c>
      <c r="R411" t="s">
        <v>74</v>
      </c>
      <c r="S411" t="s">
        <v>74</v>
      </c>
      <c r="T411" t="s">
        <v>74</v>
      </c>
      <c r="U411" t="s">
        <v>5123</v>
      </c>
      <c r="V411" t="s">
        <v>5124</v>
      </c>
      <c r="W411" t="s">
        <v>5125</v>
      </c>
      <c r="X411" t="s">
        <v>5126</v>
      </c>
      <c r="Y411" t="s">
        <v>5127</v>
      </c>
      <c r="Z411" t="s">
        <v>74</v>
      </c>
      <c r="AA411" t="s">
        <v>5128</v>
      </c>
      <c r="AB411" t="s">
        <v>5129</v>
      </c>
      <c r="AC411" t="s">
        <v>74</v>
      </c>
      <c r="AD411" t="s">
        <v>74</v>
      </c>
      <c r="AE411" t="s">
        <v>74</v>
      </c>
      <c r="AF411" t="s">
        <v>74</v>
      </c>
      <c r="AG411">
        <v>81</v>
      </c>
      <c r="AH411">
        <v>60</v>
      </c>
      <c r="AI411">
        <v>66</v>
      </c>
      <c r="AJ411">
        <v>0</v>
      </c>
      <c r="AK411">
        <v>10</v>
      </c>
      <c r="AL411" t="s">
        <v>946</v>
      </c>
      <c r="AM411" t="s">
        <v>312</v>
      </c>
      <c r="AN411" t="s">
        <v>1017</v>
      </c>
      <c r="AO411" t="s">
        <v>1018</v>
      </c>
      <c r="AP411" t="s">
        <v>1094</v>
      </c>
      <c r="AQ411" t="s">
        <v>74</v>
      </c>
      <c r="AR411" t="s">
        <v>1019</v>
      </c>
      <c r="AS411" t="s">
        <v>1020</v>
      </c>
      <c r="AT411" t="s">
        <v>5116</v>
      </c>
      <c r="AU411">
        <v>1996</v>
      </c>
      <c r="AV411">
        <v>101</v>
      </c>
      <c r="AW411" t="s">
        <v>5117</v>
      </c>
      <c r="AX411" t="s">
        <v>74</v>
      </c>
      <c r="AY411" t="s">
        <v>74</v>
      </c>
      <c r="AZ411" t="s">
        <v>74</v>
      </c>
      <c r="BA411" t="s">
        <v>74</v>
      </c>
      <c r="BB411">
        <v>6883</v>
      </c>
      <c r="BC411">
        <v>6897</v>
      </c>
      <c r="BD411" t="s">
        <v>74</v>
      </c>
      <c r="BE411" t="s">
        <v>5130</v>
      </c>
      <c r="BF411" t="str">
        <f>HYPERLINK("http://dx.doi.org/10.1029/95JD03229","http://dx.doi.org/10.1029/95JD03229")</f>
        <v>http://dx.doi.org/10.1029/95JD03229</v>
      </c>
      <c r="BG411" t="s">
        <v>74</v>
      </c>
      <c r="BH411" t="s">
        <v>74</v>
      </c>
      <c r="BI411">
        <v>15</v>
      </c>
      <c r="BJ411" t="s">
        <v>159</v>
      </c>
      <c r="BK411" t="s">
        <v>93</v>
      </c>
      <c r="BL411" t="s">
        <v>159</v>
      </c>
      <c r="BM411" t="s">
        <v>5119</v>
      </c>
      <c r="BN411" t="s">
        <v>74</v>
      </c>
      <c r="BO411" t="s">
        <v>74</v>
      </c>
      <c r="BP411" t="s">
        <v>74</v>
      </c>
      <c r="BQ411" t="s">
        <v>74</v>
      </c>
      <c r="BR411" t="s">
        <v>96</v>
      </c>
      <c r="BS411" t="s">
        <v>5131</v>
      </c>
      <c r="BT411" t="str">
        <f>HYPERLINK("https%3A%2F%2Fwww.webofscience.com%2Fwos%2Fwoscc%2Ffull-record%2FWOS:A1996UB98600015","View Full Record in Web of Science")</f>
        <v>View Full Record in Web of Science</v>
      </c>
    </row>
    <row r="412" spans="1:72" x14ac:dyDescent="0.15">
      <c r="A412" t="s">
        <v>72</v>
      </c>
      <c r="B412" t="s">
        <v>5132</v>
      </c>
      <c r="C412" t="s">
        <v>74</v>
      </c>
      <c r="D412" t="s">
        <v>74</v>
      </c>
      <c r="E412" t="s">
        <v>74</v>
      </c>
      <c r="F412" t="s">
        <v>5132</v>
      </c>
      <c r="G412" t="s">
        <v>74</v>
      </c>
      <c r="H412" t="s">
        <v>74</v>
      </c>
      <c r="I412" t="s">
        <v>5133</v>
      </c>
      <c r="J412" t="s">
        <v>1011</v>
      </c>
      <c r="K412" t="s">
        <v>74</v>
      </c>
      <c r="L412" t="s">
        <v>74</v>
      </c>
      <c r="M412" t="s">
        <v>77</v>
      </c>
      <c r="N412" t="s">
        <v>78</v>
      </c>
      <c r="O412" t="s">
        <v>74</v>
      </c>
      <c r="P412" t="s">
        <v>74</v>
      </c>
      <c r="Q412" t="s">
        <v>74</v>
      </c>
      <c r="R412" t="s">
        <v>74</v>
      </c>
      <c r="S412" t="s">
        <v>74</v>
      </c>
      <c r="T412" t="s">
        <v>74</v>
      </c>
      <c r="U412" t="s">
        <v>5134</v>
      </c>
      <c r="V412" t="s">
        <v>5135</v>
      </c>
      <c r="W412" t="s">
        <v>5136</v>
      </c>
      <c r="X412" t="s">
        <v>5137</v>
      </c>
      <c r="Y412" t="s">
        <v>74</v>
      </c>
      <c r="Z412" t="s">
        <v>74</v>
      </c>
      <c r="AA412" t="s">
        <v>5138</v>
      </c>
      <c r="AB412" t="s">
        <v>74</v>
      </c>
      <c r="AC412" t="s">
        <v>74</v>
      </c>
      <c r="AD412" t="s">
        <v>74</v>
      </c>
      <c r="AE412" t="s">
        <v>74</v>
      </c>
      <c r="AF412" t="s">
        <v>74</v>
      </c>
      <c r="AG412">
        <v>43</v>
      </c>
      <c r="AH412">
        <v>74</v>
      </c>
      <c r="AI412">
        <v>83</v>
      </c>
      <c r="AJ412">
        <v>1</v>
      </c>
      <c r="AK412">
        <v>3</v>
      </c>
      <c r="AL412" t="s">
        <v>946</v>
      </c>
      <c r="AM412" t="s">
        <v>312</v>
      </c>
      <c r="AN412" t="s">
        <v>1017</v>
      </c>
      <c r="AO412" t="s">
        <v>1018</v>
      </c>
      <c r="AP412" t="s">
        <v>74</v>
      </c>
      <c r="AQ412" t="s">
        <v>74</v>
      </c>
      <c r="AR412" t="s">
        <v>1019</v>
      </c>
      <c r="AS412" t="s">
        <v>1020</v>
      </c>
      <c r="AT412" t="s">
        <v>5116</v>
      </c>
      <c r="AU412">
        <v>1996</v>
      </c>
      <c r="AV412">
        <v>101</v>
      </c>
      <c r="AW412" t="s">
        <v>5117</v>
      </c>
      <c r="AX412" t="s">
        <v>74</v>
      </c>
      <c r="AY412" t="s">
        <v>74</v>
      </c>
      <c r="AZ412" t="s">
        <v>74</v>
      </c>
      <c r="BA412" t="s">
        <v>74</v>
      </c>
      <c r="BB412">
        <v>7085</v>
      </c>
      <c r="BC412">
        <v>7094</v>
      </c>
      <c r="BD412" t="s">
        <v>74</v>
      </c>
      <c r="BE412" t="s">
        <v>5139</v>
      </c>
      <c r="BF412" t="str">
        <f>HYPERLINK("http://dx.doi.org/10.1029/95JD03232","http://dx.doi.org/10.1029/95JD03232")</f>
        <v>http://dx.doi.org/10.1029/95JD03232</v>
      </c>
      <c r="BG412" t="s">
        <v>74</v>
      </c>
      <c r="BH412" t="s">
        <v>74</v>
      </c>
      <c r="BI412">
        <v>10</v>
      </c>
      <c r="BJ412" t="s">
        <v>159</v>
      </c>
      <c r="BK412" t="s">
        <v>93</v>
      </c>
      <c r="BL412" t="s">
        <v>159</v>
      </c>
      <c r="BM412" t="s">
        <v>5119</v>
      </c>
      <c r="BN412" t="s">
        <v>74</v>
      </c>
      <c r="BO412" t="s">
        <v>5140</v>
      </c>
      <c r="BP412" t="s">
        <v>74</v>
      </c>
      <c r="BQ412" t="s">
        <v>74</v>
      </c>
      <c r="BR412" t="s">
        <v>96</v>
      </c>
      <c r="BS412" t="s">
        <v>5141</v>
      </c>
      <c r="BT412" t="str">
        <f>HYPERLINK("https%3A%2F%2Fwww.webofscience.com%2Fwos%2Fwoscc%2Ffull-record%2FWOS:A1996UB98600031","View Full Record in Web of Science")</f>
        <v>View Full Record in Web of Science</v>
      </c>
    </row>
    <row r="413" spans="1:72" x14ac:dyDescent="0.15">
      <c r="A413" t="s">
        <v>72</v>
      </c>
      <c r="B413" t="s">
        <v>5142</v>
      </c>
      <c r="C413" t="s">
        <v>74</v>
      </c>
      <c r="D413" t="s">
        <v>74</v>
      </c>
      <c r="E413" t="s">
        <v>74</v>
      </c>
      <c r="F413" t="s">
        <v>5142</v>
      </c>
      <c r="G413" t="s">
        <v>74</v>
      </c>
      <c r="H413" t="s">
        <v>74</v>
      </c>
      <c r="I413" t="s">
        <v>5143</v>
      </c>
      <c r="J413" t="s">
        <v>2699</v>
      </c>
      <c r="K413" t="s">
        <v>74</v>
      </c>
      <c r="L413" t="s">
        <v>74</v>
      </c>
      <c r="M413" t="s">
        <v>77</v>
      </c>
      <c r="N413" t="s">
        <v>78</v>
      </c>
      <c r="O413" t="s">
        <v>74</v>
      </c>
      <c r="P413" t="s">
        <v>74</v>
      </c>
      <c r="Q413" t="s">
        <v>74</v>
      </c>
      <c r="R413" t="s">
        <v>74</v>
      </c>
      <c r="S413" t="s">
        <v>74</v>
      </c>
      <c r="T413" t="s">
        <v>74</v>
      </c>
      <c r="U413" t="s">
        <v>5144</v>
      </c>
      <c r="V413" t="s">
        <v>5145</v>
      </c>
      <c r="W413" t="s">
        <v>74</v>
      </c>
      <c r="X413" t="s">
        <v>74</v>
      </c>
      <c r="Y413" t="s">
        <v>5146</v>
      </c>
      <c r="Z413" t="s">
        <v>74</v>
      </c>
      <c r="AA413" t="s">
        <v>74</v>
      </c>
      <c r="AB413" t="s">
        <v>74</v>
      </c>
      <c r="AC413" t="s">
        <v>74</v>
      </c>
      <c r="AD413" t="s">
        <v>74</v>
      </c>
      <c r="AE413" t="s">
        <v>74</v>
      </c>
      <c r="AF413" t="s">
        <v>74</v>
      </c>
      <c r="AG413">
        <v>46</v>
      </c>
      <c r="AH413">
        <v>11</v>
      </c>
      <c r="AI413">
        <v>11</v>
      </c>
      <c r="AJ413">
        <v>0</v>
      </c>
      <c r="AK413">
        <v>1</v>
      </c>
      <c r="AL413" t="s">
        <v>261</v>
      </c>
      <c r="AM413" t="s">
        <v>262</v>
      </c>
      <c r="AN413" t="s">
        <v>263</v>
      </c>
      <c r="AO413" t="s">
        <v>2707</v>
      </c>
      <c r="AP413" t="s">
        <v>74</v>
      </c>
      <c r="AQ413" t="s">
        <v>74</v>
      </c>
      <c r="AR413" t="s">
        <v>2699</v>
      </c>
      <c r="AS413" t="s">
        <v>2708</v>
      </c>
      <c r="AT413" t="s">
        <v>5116</v>
      </c>
      <c r="AU413">
        <v>1996</v>
      </c>
      <c r="AV413">
        <v>253</v>
      </c>
      <c r="AW413" t="s">
        <v>3143</v>
      </c>
      <c r="AX413" t="s">
        <v>74</v>
      </c>
      <c r="AY413" t="s">
        <v>74</v>
      </c>
      <c r="AZ413" t="s">
        <v>74</v>
      </c>
      <c r="BA413" t="s">
        <v>74</v>
      </c>
      <c r="BB413">
        <v>167</v>
      </c>
      <c r="BC413">
        <v>208</v>
      </c>
      <c r="BD413" t="s">
        <v>74</v>
      </c>
      <c r="BE413" t="s">
        <v>5147</v>
      </c>
      <c r="BF413" t="str">
        <f>HYPERLINK("http://dx.doi.org/10.1016/0040-1951(95)00069-0","http://dx.doi.org/10.1016/0040-1951(95)00069-0")</f>
        <v>http://dx.doi.org/10.1016/0040-1951(95)00069-0</v>
      </c>
      <c r="BG413" t="s">
        <v>74</v>
      </c>
      <c r="BH413" t="s">
        <v>74</v>
      </c>
      <c r="BI413">
        <v>42</v>
      </c>
      <c r="BJ413" t="s">
        <v>270</v>
      </c>
      <c r="BK413" t="s">
        <v>93</v>
      </c>
      <c r="BL413" t="s">
        <v>270</v>
      </c>
      <c r="BM413" t="s">
        <v>5148</v>
      </c>
      <c r="BN413" t="s">
        <v>74</v>
      </c>
      <c r="BO413" t="s">
        <v>74</v>
      </c>
      <c r="BP413" t="s">
        <v>74</v>
      </c>
      <c r="BQ413" t="s">
        <v>74</v>
      </c>
      <c r="BR413" t="s">
        <v>96</v>
      </c>
      <c r="BS413" t="s">
        <v>5149</v>
      </c>
      <c r="BT413" t="str">
        <f>HYPERLINK("https%3A%2F%2Fwww.webofscience.com%2Fwos%2Fwoscc%2Ffull-record%2FWOS:A1996UP29400001","View Full Record in Web of Science")</f>
        <v>View Full Record in Web of Science</v>
      </c>
    </row>
    <row r="414" spans="1:72" x14ac:dyDescent="0.15">
      <c r="A414" t="s">
        <v>72</v>
      </c>
      <c r="B414" t="s">
        <v>5150</v>
      </c>
      <c r="C414" t="s">
        <v>74</v>
      </c>
      <c r="D414" t="s">
        <v>74</v>
      </c>
      <c r="E414" t="s">
        <v>74</v>
      </c>
      <c r="F414" t="s">
        <v>5150</v>
      </c>
      <c r="G414" t="s">
        <v>74</v>
      </c>
      <c r="H414" t="s">
        <v>74</v>
      </c>
      <c r="I414" t="s">
        <v>5151</v>
      </c>
      <c r="J414" t="s">
        <v>5152</v>
      </c>
      <c r="K414" t="s">
        <v>74</v>
      </c>
      <c r="L414" t="s">
        <v>74</v>
      </c>
      <c r="M414" t="s">
        <v>77</v>
      </c>
      <c r="N414" t="s">
        <v>78</v>
      </c>
      <c r="O414" t="s">
        <v>74</v>
      </c>
      <c r="P414" t="s">
        <v>74</v>
      </c>
      <c r="Q414" t="s">
        <v>74</v>
      </c>
      <c r="R414" t="s">
        <v>74</v>
      </c>
      <c r="S414" t="s">
        <v>74</v>
      </c>
      <c r="T414" t="s">
        <v>74</v>
      </c>
      <c r="U414" t="s">
        <v>5153</v>
      </c>
      <c r="V414" t="s">
        <v>5154</v>
      </c>
      <c r="W414" t="s">
        <v>74</v>
      </c>
      <c r="X414" t="s">
        <v>74</v>
      </c>
      <c r="Y414" t="s">
        <v>5155</v>
      </c>
      <c r="Z414" t="s">
        <v>74</v>
      </c>
      <c r="AA414" t="s">
        <v>5156</v>
      </c>
      <c r="AB414" t="s">
        <v>5157</v>
      </c>
      <c r="AC414" t="s">
        <v>74</v>
      </c>
      <c r="AD414" t="s">
        <v>74</v>
      </c>
      <c r="AE414" t="s">
        <v>74</v>
      </c>
      <c r="AF414" t="s">
        <v>74</v>
      </c>
      <c r="AG414">
        <v>49</v>
      </c>
      <c r="AH414">
        <v>48</v>
      </c>
      <c r="AI414">
        <v>49</v>
      </c>
      <c r="AJ414">
        <v>0</v>
      </c>
      <c r="AK414">
        <v>6</v>
      </c>
      <c r="AL414" t="s">
        <v>2218</v>
      </c>
      <c r="AM414" t="s">
        <v>5158</v>
      </c>
      <c r="AN414" t="s">
        <v>5159</v>
      </c>
      <c r="AO414" t="s">
        <v>5160</v>
      </c>
      <c r="AP414" t="s">
        <v>74</v>
      </c>
      <c r="AQ414" t="s">
        <v>74</v>
      </c>
      <c r="AR414" t="s">
        <v>5161</v>
      </c>
      <c r="AS414" t="s">
        <v>5162</v>
      </c>
      <c r="AT414" t="s">
        <v>5163</v>
      </c>
      <c r="AU414">
        <v>1996</v>
      </c>
      <c r="AV414">
        <v>104</v>
      </c>
      <c r="AW414">
        <v>11</v>
      </c>
      <c r="AX414" t="s">
        <v>74</v>
      </c>
      <c r="AY414" t="s">
        <v>74</v>
      </c>
      <c r="AZ414" t="s">
        <v>74</v>
      </c>
      <c r="BA414" t="s">
        <v>74</v>
      </c>
      <c r="BB414">
        <v>3998</v>
      </c>
      <c r="BC414">
        <v>4004</v>
      </c>
      <c r="BD414" t="s">
        <v>74</v>
      </c>
      <c r="BE414" t="s">
        <v>5164</v>
      </c>
      <c r="BF414" t="str">
        <f>HYPERLINK("http://dx.doi.org/10.1063/1.471255","http://dx.doi.org/10.1063/1.471255")</f>
        <v>http://dx.doi.org/10.1063/1.471255</v>
      </c>
      <c r="BG414" t="s">
        <v>74</v>
      </c>
      <c r="BH414" t="s">
        <v>74</v>
      </c>
      <c r="BI414">
        <v>7</v>
      </c>
      <c r="BJ414" t="s">
        <v>5165</v>
      </c>
      <c r="BK414" t="s">
        <v>93</v>
      </c>
      <c r="BL414" t="s">
        <v>2227</v>
      </c>
      <c r="BM414" t="s">
        <v>5166</v>
      </c>
      <c r="BN414" t="s">
        <v>74</v>
      </c>
      <c r="BO414" t="s">
        <v>74</v>
      </c>
      <c r="BP414" t="s">
        <v>74</v>
      </c>
      <c r="BQ414" t="s">
        <v>74</v>
      </c>
      <c r="BR414" t="s">
        <v>96</v>
      </c>
      <c r="BS414" t="s">
        <v>5167</v>
      </c>
      <c r="BT414" t="str">
        <f>HYPERLINK("https%3A%2F%2Fwww.webofscience.com%2Fwos%2Fwoscc%2Ffull-record%2FWOS:A1996TY72800014","View Full Record in Web of Science")</f>
        <v>View Full Record in Web of Science</v>
      </c>
    </row>
    <row r="415" spans="1:72" x14ac:dyDescent="0.15">
      <c r="A415" t="s">
        <v>72</v>
      </c>
      <c r="B415" t="s">
        <v>5168</v>
      </c>
      <c r="C415" t="s">
        <v>74</v>
      </c>
      <c r="D415" t="s">
        <v>74</v>
      </c>
      <c r="E415" t="s">
        <v>74</v>
      </c>
      <c r="F415" t="s">
        <v>5168</v>
      </c>
      <c r="G415" t="s">
        <v>74</v>
      </c>
      <c r="H415" t="s">
        <v>74</v>
      </c>
      <c r="I415" t="s">
        <v>5169</v>
      </c>
      <c r="J415" t="s">
        <v>1205</v>
      </c>
      <c r="K415" t="s">
        <v>74</v>
      </c>
      <c r="L415" t="s">
        <v>74</v>
      </c>
      <c r="M415" t="s">
        <v>77</v>
      </c>
      <c r="N415" t="s">
        <v>78</v>
      </c>
      <c r="O415" t="s">
        <v>74</v>
      </c>
      <c r="P415" t="s">
        <v>74</v>
      </c>
      <c r="Q415" t="s">
        <v>74</v>
      </c>
      <c r="R415" t="s">
        <v>74</v>
      </c>
      <c r="S415" t="s">
        <v>74</v>
      </c>
      <c r="T415" t="s">
        <v>74</v>
      </c>
      <c r="U415" t="s">
        <v>5170</v>
      </c>
      <c r="V415" t="s">
        <v>5171</v>
      </c>
      <c r="W415" t="s">
        <v>5172</v>
      </c>
      <c r="X415" t="s">
        <v>5173</v>
      </c>
      <c r="Y415" t="s">
        <v>5174</v>
      </c>
      <c r="Z415" t="s">
        <v>74</v>
      </c>
      <c r="AA415" t="s">
        <v>5175</v>
      </c>
      <c r="AB415" t="s">
        <v>5176</v>
      </c>
      <c r="AC415" t="s">
        <v>74</v>
      </c>
      <c r="AD415" t="s">
        <v>74</v>
      </c>
      <c r="AE415" t="s">
        <v>74</v>
      </c>
      <c r="AF415" t="s">
        <v>74</v>
      </c>
      <c r="AG415">
        <v>45</v>
      </c>
      <c r="AH415">
        <v>82</v>
      </c>
      <c r="AI415">
        <v>90</v>
      </c>
      <c r="AJ415">
        <v>0</v>
      </c>
      <c r="AK415">
        <v>9</v>
      </c>
      <c r="AL415" t="s">
        <v>946</v>
      </c>
      <c r="AM415" t="s">
        <v>312</v>
      </c>
      <c r="AN415" t="s">
        <v>1017</v>
      </c>
      <c r="AO415" t="s">
        <v>1212</v>
      </c>
      <c r="AP415" t="s">
        <v>1213</v>
      </c>
      <c r="AQ415" t="s">
        <v>74</v>
      </c>
      <c r="AR415" t="s">
        <v>1214</v>
      </c>
      <c r="AS415" t="s">
        <v>1215</v>
      </c>
      <c r="AT415" t="s">
        <v>5163</v>
      </c>
      <c r="AU415">
        <v>1996</v>
      </c>
      <c r="AV415">
        <v>101</v>
      </c>
      <c r="AW415" t="s">
        <v>5177</v>
      </c>
      <c r="AX415" t="s">
        <v>74</v>
      </c>
      <c r="AY415" t="s">
        <v>74</v>
      </c>
      <c r="AZ415" t="s">
        <v>74</v>
      </c>
      <c r="BA415" t="s">
        <v>74</v>
      </c>
      <c r="BB415">
        <v>6377</v>
      </c>
      <c r="BC415">
        <v>6391</v>
      </c>
      <c r="BD415" t="s">
        <v>74</v>
      </c>
      <c r="BE415" t="s">
        <v>5178</v>
      </c>
      <c r="BF415" t="str">
        <f>HYPERLINK("http://dx.doi.org/10.1029/95JC03750","http://dx.doi.org/10.1029/95JC03750")</f>
        <v>http://dx.doi.org/10.1029/95JC03750</v>
      </c>
      <c r="BG415" t="s">
        <v>74</v>
      </c>
      <c r="BH415" t="s">
        <v>74</v>
      </c>
      <c r="BI415">
        <v>15</v>
      </c>
      <c r="BJ415" t="s">
        <v>209</v>
      </c>
      <c r="BK415" t="s">
        <v>93</v>
      </c>
      <c r="BL415" t="s">
        <v>209</v>
      </c>
      <c r="BM415" t="s">
        <v>5179</v>
      </c>
      <c r="BN415" t="s">
        <v>74</v>
      </c>
      <c r="BO415" t="s">
        <v>528</v>
      </c>
      <c r="BP415" t="s">
        <v>74</v>
      </c>
      <c r="BQ415" t="s">
        <v>74</v>
      </c>
      <c r="BR415" t="s">
        <v>96</v>
      </c>
      <c r="BS415" t="s">
        <v>5180</v>
      </c>
      <c r="BT415" t="str">
        <f>HYPERLINK("https%3A%2F%2Fwww.webofscience.com%2Fwos%2Fwoscc%2Ffull-record%2FWOS:A1996UA57400005","View Full Record in Web of Science")</f>
        <v>View Full Record in Web of Science</v>
      </c>
    </row>
    <row r="416" spans="1:72" x14ac:dyDescent="0.15">
      <c r="A416" t="s">
        <v>72</v>
      </c>
      <c r="B416" t="s">
        <v>5181</v>
      </c>
      <c r="C416" t="s">
        <v>74</v>
      </c>
      <c r="D416" t="s">
        <v>74</v>
      </c>
      <c r="E416" t="s">
        <v>74</v>
      </c>
      <c r="F416" t="s">
        <v>5181</v>
      </c>
      <c r="G416" t="s">
        <v>74</v>
      </c>
      <c r="H416" t="s">
        <v>74</v>
      </c>
      <c r="I416" t="s">
        <v>5182</v>
      </c>
      <c r="J416" t="s">
        <v>1205</v>
      </c>
      <c r="K416" t="s">
        <v>74</v>
      </c>
      <c r="L416" t="s">
        <v>74</v>
      </c>
      <c r="M416" t="s">
        <v>77</v>
      </c>
      <c r="N416" t="s">
        <v>78</v>
      </c>
      <c r="O416" t="s">
        <v>74</v>
      </c>
      <c r="P416" t="s">
        <v>74</v>
      </c>
      <c r="Q416" t="s">
        <v>74</v>
      </c>
      <c r="R416" t="s">
        <v>74</v>
      </c>
      <c r="S416" t="s">
        <v>74</v>
      </c>
      <c r="T416" t="s">
        <v>74</v>
      </c>
      <c r="U416" t="s">
        <v>5183</v>
      </c>
      <c r="V416" t="s">
        <v>5184</v>
      </c>
      <c r="W416" t="s">
        <v>74</v>
      </c>
      <c r="X416" t="s">
        <v>74</v>
      </c>
      <c r="Y416" t="s">
        <v>5185</v>
      </c>
      <c r="Z416" t="s">
        <v>74</v>
      </c>
      <c r="AA416" t="s">
        <v>5186</v>
      </c>
      <c r="AB416" t="s">
        <v>5187</v>
      </c>
      <c r="AC416" t="s">
        <v>74</v>
      </c>
      <c r="AD416" t="s">
        <v>74</v>
      </c>
      <c r="AE416" t="s">
        <v>74</v>
      </c>
      <c r="AF416" t="s">
        <v>74</v>
      </c>
      <c r="AG416">
        <v>24</v>
      </c>
      <c r="AH416">
        <v>4</v>
      </c>
      <c r="AI416">
        <v>4</v>
      </c>
      <c r="AJ416">
        <v>0</v>
      </c>
      <c r="AK416">
        <v>3</v>
      </c>
      <c r="AL416" t="s">
        <v>946</v>
      </c>
      <c r="AM416" t="s">
        <v>312</v>
      </c>
      <c r="AN416" t="s">
        <v>1017</v>
      </c>
      <c r="AO416" t="s">
        <v>1212</v>
      </c>
      <c r="AP416" t="s">
        <v>1213</v>
      </c>
      <c r="AQ416" t="s">
        <v>74</v>
      </c>
      <c r="AR416" t="s">
        <v>1214</v>
      </c>
      <c r="AS416" t="s">
        <v>1215</v>
      </c>
      <c r="AT416" t="s">
        <v>5163</v>
      </c>
      <c r="AU416">
        <v>1996</v>
      </c>
      <c r="AV416">
        <v>101</v>
      </c>
      <c r="AW416" t="s">
        <v>5177</v>
      </c>
      <c r="AX416" t="s">
        <v>74</v>
      </c>
      <c r="AY416" t="s">
        <v>74</v>
      </c>
      <c r="AZ416" t="s">
        <v>74</v>
      </c>
      <c r="BA416" t="s">
        <v>74</v>
      </c>
      <c r="BB416">
        <v>6393</v>
      </c>
      <c r="BC416">
        <v>6407</v>
      </c>
      <c r="BD416" t="s">
        <v>74</v>
      </c>
      <c r="BE416" t="s">
        <v>5188</v>
      </c>
      <c r="BF416" t="str">
        <f>HYPERLINK("http://dx.doi.org/10.1029/95JC02804","http://dx.doi.org/10.1029/95JC02804")</f>
        <v>http://dx.doi.org/10.1029/95JC02804</v>
      </c>
      <c r="BG416" t="s">
        <v>74</v>
      </c>
      <c r="BH416" t="s">
        <v>74</v>
      </c>
      <c r="BI416">
        <v>15</v>
      </c>
      <c r="BJ416" t="s">
        <v>209</v>
      </c>
      <c r="BK416" t="s">
        <v>93</v>
      </c>
      <c r="BL416" t="s">
        <v>209</v>
      </c>
      <c r="BM416" t="s">
        <v>5179</v>
      </c>
      <c r="BN416" t="s">
        <v>74</v>
      </c>
      <c r="BO416" t="s">
        <v>74</v>
      </c>
      <c r="BP416" t="s">
        <v>74</v>
      </c>
      <c r="BQ416" t="s">
        <v>74</v>
      </c>
      <c r="BR416" t="s">
        <v>96</v>
      </c>
      <c r="BS416" t="s">
        <v>5189</v>
      </c>
      <c r="BT416" t="str">
        <f>HYPERLINK("https%3A%2F%2Fwww.webofscience.com%2Fwos%2Fwoscc%2Ffull-record%2FWOS:A1996UA57400006","View Full Record in Web of Science")</f>
        <v>View Full Record in Web of Science</v>
      </c>
    </row>
    <row r="417" spans="1:72" x14ac:dyDescent="0.15">
      <c r="A417" t="s">
        <v>72</v>
      </c>
      <c r="B417" t="s">
        <v>5190</v>
      </c>
      <c r="C417" t="s">
        <v>74</v>
      </c>
      <c r="D417" t="s">
        <v>74</v>
      </c>
      <c r="E417" t="s">
        <v>74</v>
      </c>
      <c r="F417" t="s">
        <v>5190</v>
      </c>
      <c r="G417" t="s">
        <v>74</v>
      </c>
      <c r="H417" t="s">
        <v>74</v>
      </c>
      <c r="I417" t="s">
        <v>5191</v>
      </c>
      <c r="J417" t="s">
        <v>1205</v>
      </c>
      <c r="K417" t="s">
        <v>74</v>
      </c>
      <c r="L417" t="s">
        <v>74</v>
      </c>
      <c r="M417" t="s">
        <v>77</v>
      </c>
      <c r="N417" t="s">
        <v>78</v>
      </c>
      <c r="O417" t="s">
        <v>74</v>
      </c>
      <c r="P417" t="s">
        <v>74</v>
      </c>
      <c r="Q417" t="s">
        <v>74</v>
      </c>
      <c r="R417" t="s">
        <v>74</v>
      </c>
      <c r="S417" t="s">
        <v>74</v>
      </c>
      <c r="T417" t="s">
        <v>74</v>
      </c>
      <c r="U417" t="s">
        <v>5192</v>
      </c>
      <c r="V417" t="s">
        <v>5193</v>
      </c>
      <c r="W417" t="s">
        <v>74</v>
      </c>
      <c r="X417" t="s">
        <v>74</v>
      </c>
      <c r="Y417" t="s">
        <v>5194</v>
      </c>
      <c r="Z417" t="s">
        <v>74</v>
      </c>
      <c r="AA417" t="s">
        <v>74</v>
      </c>
      <c r="AB417" t="s">
        <v>74</v>
      </c>
      <c r="AC417" t="s">
        <v>74</v>
      </c>
      <c r="AD417" t="s">
        <v>74</v>
      </c>
      <c r="AE417" t="s">
        <v>74</v>
      </c>
      <c r="AF417" t="s">
        <v>74</v>
      </c>
      <c r="AG417">
        <v>18</v>
      </c>
      <c r="AH417">
        <v>25</v>
      </c>
      <c r="AI417">
        <v>27</v>
      </c>
      <c r="AJ417">
        <v>0</v>
      </c>
      <c r="AK417">
        <v>2</v>
      </c>
      <c r="AL417" t="s">
        <v>946</v>
      </c>
      <c r="AM417" t="s">
        <v>312</v>
      </c>
      <c r="AN417" t="s">
        <v>1017</v>
      </c>
      <c r="AO417" t="s">
        <v>1212</v>
      </c>
      <c r="AP417" t="s">
        <v>1213</v>
      </c>
      <c r="AQ417" t="s">
        <v>74</v>
      </c>
      <c r="AR417" t="s">
        <v>1214</v>
      </c>
      <c r="AS417" t="s">
        <v>1215</v>
      </c>
      <c r="AT417" t="s">
        <v>5163</v>
      </c>
      <c r="AU417">
        <v>1996</v>
      </c>
      <c r="AV417">
        <v>101</v>
      </c>
      <c r="AW417" t="s">
        <v>5177</v>
      </c>
      <c r="AX417" t="s">
        <v>74</v>
      </c>
      <c r="AY417" t="s">
        <v>74</v>
      </c>
      <c r="AZ417" t="s">
        <v>74</v>
      </c>
      <c r="BA417" t="s">
        <v>74</v>
      </c>
      <c r="BB417">
        <v>6669</v>
      </c>
      <c r="BC417">
        <v>6677</v>
      </c>
      <c r="BD417" t="s">
        <v>74</v>
      </c>
      <c r="BE417" t="s">
        <v>5195</v>
      </c>
      <c r="BF417" t="str">
        <f>HYPERLINK("http://dx.doi.org/10.1029/95JC02961","http://dx.doi.org/10.1029/95JC02961")</f>
        <v>http://dx.doi.org/10.1029/95JC02961</v>
      </c>
      <c r="BG417" t="s">
        <v>74</v>
      </c>
      <c r="BH417" t="s">
        <v>74</v>
      </c>
      <c r="BI417">
        <v>9</v>
      </c>
      <c r="BJ417" t="s">
        <v>209</v>
      </c>
      <c r="BK417" t="s">
        <v>93</v>
      </c>
      <c r="BL417" t="s">
        <v>209</v>
      </c>
      <c r="BM417" t="s">
        <v>5179</v>
      </c>
      <c r="BN417" t="s">
        <v>74</v>
      </c>
      <c r="BO417" t="s">
        <v>74</v>
      </c>
      <c r="BP417" t="s">
        <v>74</v>
      </c>
      <c r="BQ417" t="s">
        <v>74</v>
      </c>
      <c r="BR417" t="s">
        <v>96</v>
      </c>
      <c r="BS417" t="s">
        <v>5196</v>
      </c>
      <c r="BT417" t="str">
        <f>HYPERLINK("https%3A%2F%2Fwww.webofscience.com%2Fwos%2Fwoscc%2Ffull-record%2FWOS:A1996UA57400026","View Full Record in Web of Science")</f>
        <v>View Full Record in Web of Science</v>
      </c>
    </row>
    <row r="418" spans="1:72" x14ac:dyDescent="0.15">
      <c r="A418" t="s">
        <v>72</v>
      </c>
      <c r="B418" t="s">
        <v>5197</v>
      </c>
      <c r="C418" t="s">
        <v>74</v>
      </c>
      <c r="D418" t="s">
        <v>74</v>
      </c>
      <c r="E418" t="s">
        <v>74</v>
      </c>
      <c r="F418" t="s">
        <v>5197</v>
      </c>
      <c r="G418" t="s">
        <v>74</v>
      </c>
      <c r="H418" t="s">
        <v>74</v>
      </c>
      <c r="I418" t="s">
        <v>5198</v>
      </c>
      <c r="J418" t="s">
        <v>1205</v>
      </c>
      <c r="K418" t="s">
        <v>74</v>
      </c>
      <c r="L418" t="s">
        <v>74</v>
      </c>
      <c r="M418" t="s">
        <v>77</v>
      </c>
      <c r="N418" t="s">
        <v>78</v>
      </c>
      <c r="O418" t="s">
        <v>74</v>
      </c>
      <c r="P418" t="s">
        <v>74</v>
      </c>
      <c r="Q418" t="s">
        <v>74</v>
      </c>
      <c r="R418" t="s">
        <v>74</v>
      </c>
      <c r="S418" t="s">
        <v>74</v>
      </c>
      <c r="T418" t="s">
        <v>74</v>
      </c>
      <c r="U418" t="s">
        <v>5199</v>
      </c>
      <c r="V418" t="s">
        <v>5200</v>
      </c>
      <c r="W418" t="s">
        <v>5201</v>
      </c>
      <c r="X418" t="s">
        <v>5202</v>
      </c>
      <c r="Y418" t="s">
        <v>5203</v>
      </c>
      <c r="Z418" t="s">
        <v>74</v>
      </c>
      <c r="AA418" t="s">
        <v>74</v>
      </c>
      <c r="AB418" t="s">
        <v>74</v>
      </c>
      <c r="AC418" t="s">
        <v>74</v>
      </c>
      <c r="AD418" t="s">
        <v>74</v>
      </c>
      <c r="AE418" t="s">
        <v>74</v>
      </c>
      <c r="AF418" t="s">
        <v>74</v>
      </c>
      <c r="AG418">
        <v>13</v>
      </c>
      <c r="AH418">
        <v>6</v>
      </c>
      <c r="AI418">
        <v>10</v>
      </c>
      <c r="AJ418">
        <v>0</v>
      </c>
      <c r="AK418">
        <v>1</v>
      </c>
      <c r="AL418" t="s">
        <v>946</v>
      </c>
      <c r="AM418" t="s">
        <v>312</v>
      </c>
      <c r="AN418" t="s">
        <v>1017</v>
      </c>
      <c r="AO418" t="s">
        <v>1212</v>
      </c>
      <c r="AP418" t="s">
        <v>1213</v>
      </c>
      <c r="AQ418" t="s">
        <v>74</v>
      </c>
      <c r="AR418" t="s">
        <v>1214</v>
      </c>
      <c r="AS418" t="s">
        <v>1215</v>
      </c>
      <c r="AT418" t="s">
        <v>5163</v>
      </c>
      <c r="AU418">
        <v>1996</v>
      </c>
      <c r="AV418">
        <v>101</v>
      </c>
      <c r="AW418" t="s">
        <v>5177</v>
      </c>
      <c r="AX418" t="s">
        <v>74</v>
      </c>
      <c r="AY418" t="s">
        <v>74</v>
      </c>
      <c r="AZ418" t="s">
        <v>74</v>
      </c>
      <c r="BA418" t="s">
        <v>74</v>
      </c>
      <c r="BB418">
        <v>6689</v>
      </c>
      <c r="BC418">
        <v>6696</v>
      </c>
      <c r="BD418" t="s">
        <v>74</v>
      </c>
      <c r="BE418" t="s">
        <v>5204</v>
      </c>
      <c r="BF418" t="str">
        <f>HYPERLINK("http://dx.doi.org/10.1029/95JC02963","http://dx.doi.org/10.1029/95JC02963")</f>
        <v>http://dx.doi.org/10.1029/95JC02963</v>
      </c>
      <c r="BG418" t="s">
        <v>74</v>
      </c>
      <c r="BH418" t="s">
        <v>74</v>
      </c>
      <c r="BI418">
        <v>8</v>
      </c>
      <c r="BJ418" t="s">
        <v>209</v>
      </c>
      <c r="BK418" t="s">
        <v>93</v>
      </c>
      <c r="BL418" t="s">
        <v>209</v>
      </c>
      <c r="BM418" t="s">
        <v>5179</v>
      </c>
      <c r="BN418" t="s">
        <v>74</v>
      </c>
      <c r="BO418" t="s">
        <v>74</v>
      </c>
      <c r="BP418" t="s">
        <v>74</v>
      </c>
      <c r="BQ418" t="s">
        <v>74</v>
      </c>
      <c r="BR418" t="s">
        <v>96</v>
      </c>
      <c r="BS418" t="s">
        <v>5205</v>
      </c>
      <c r="BT418" t="str">
        <f>HYPERLINK("https%3A%2F%2Fwww.webofscience.com%2Fwos%2Fwoscc%2Ffull-record%2FWOS:A1996UA57400028","View Full Record in Web of Science")</f>
        <v>View Full Record in Web of Science</v>
      </c>
    </row>
    <row r="419" spans="1:72" x14ac:dyDescent="0.15">
      <c r="A419" t="s">
        <v>72</v>
      </c>
      <c r="B419" t="s">
        <v>5206</v>
      </c>
      <c r="C419" t="s">
        <v>74</v>
      </c>
      <c r="D419" t="s">
        <v>74</v>
      </c>
      <c r="E419" t="s">
        <v>74</v>
      </c>
      <c r="F419" t="s">
        <v>5206</v>
      </c>
      <c r="G419" t="s">
        <v>74</v>
      </c>
      <c r="H419" t="s">
        <v>74</v>
      </c>
      <c r="I419" t="s">
        <v>5207</v>
      </c>
      <c r="J419" t="s">
        <v>691</v>
      </c>
      <c r="K419" t="s">
        <v>74</v>
      </c>
      <c r="L419" t="s">
        <v>74</v>
      </c>
      <c r="M419" t="s">
        <v>77</v>
      </c>
      <c r="N419" t="s">
        <v>78</v>
      </c>
      <c r="O419" t="s">
        <v>74</v>
      </c>
      <c r="P419" t="s">
        <v>74</v>
      </c>
      <c r="Q419" t="s">
        <v>74</v>
      </c>
      <c r="R419" t="s">
        <v>74</v>
      </c>
      <c r="S419" t="s">
        <v>74</v>
      </c>
      <c r="T419" t="s">
        <v>74</v>
      </c>
      <c r="U419" t="s">
        <v>5208</v>
      </c>
      <c r="V419" t="s">
        <v>5209</v>
      </c>
      <c r="W419" t="s">
        <v>74</v>
      </c>
      <c r="X419" t="s">
        <v>74</v>
      </c>
      <c r="Y419" t="s">
        <v>5210</v>
      </c>
      <c r="Z419" t="s">
        <v>74</v>
      </c>
      <c r="AA419" t="s">
        <v>5211</v>
      </c>
      <c r="AB419" t="s">
        <v>74</v>
      </c>
      <c r="AC419" t="s">
        <v>74</v>
      </c>
      <c r="AD419" t="s">
        <v>74</v>
      </c>
      <c r="AE419" t="s">
        <v>74</v>
      </c>
      <c r="AF419" t="s">
        <v>74</v>
      </c>
      <c r="AG419">
        <v>29</v>
      </c>
      <c r="AH419">
        <v>45</v>
      </c>
      <c r="AI419">
        <v>45</v>
      </c>
      <c r="AJ419">
        <v>0</v>
      </c>
      <c r="AK419">
        <v>1</v>
      </c>
      <c r="AL419" t="s">
        <v>152</v>
      </c>
      <c r="AM419" t="s">
        <v>153</v>
      </c>
      <c r="AN419" t="s">
        <v>154</v>
      </c>
      <c r="AO419" t="s">
        <v>696</v>
      </c>
      <c r="AP419" t="s">
        <v>74</v>
      </c>
      <c r="AQ419" t="s">
        <v>74</v>
      </c>
      <c r="AR419" t="s">
        <v>697</v>
      </c>
      <c r="AS419" t="s">
        <v>698</v>
      </c>
      <c r="AT419" t="s">
        <v>5163</v>
      </c>
      <c r="AU419">
        <v>1996</v>
      </c>
      <c r="AV419">
        <v>53</v>
      </c>
      <c r="AW419">
        <v>6</v>
      </c>
      <c r="AX419" t="s">
        <v>74</v>
      </c>
      <c r="AY419" t="s">
        <v>74</v>
      </c>
      <c r="AZ419" t="s">
        <v>74</v>
      </c>
      <c r="BA419" t="s">
        <v>74</v>
      </c>
      <c r="BB419">
        <v>905</v>
      </c>
      <c r="BC419">
        <v>916</v>
      </c>
      <c r="BD419" t="s">
        <v>74</v>
      </c>
      <c r="BE419" t="s">
        <v>5212</v>
      </c>
      <c r="BF419" t="str">
        <f>HYPERLINK("http://dx.doi.org/10.1175/1520-0469(1996)053&lt;0905:RWPSAM&gt;2.0.CO;2","http://dx.doi.org/10.1175/1520-0469(1996)053&lt;0905:RWPSAM&gt;2.0.CO;2")</f>
        <v>http://dx.doi.org/10.1175/1520-0469(1996)053&lt;0905:RWPSAM&gt;2.0.CO;2</v>
      </c>
      <c r="BG419" t="s">
        <v>74</v>
      </c>
      <c r="BH419" t="s">
        <v>74</v>
      </c>
      <c r="BI419">
        <v>12</v>
      </c>
      <c r="BJ419" t="s">
        <v>159</v>
      </c>
      <c r="BK419" t="s">
        <v>93</v>
      </c>
      <c r="BL419" t="s">
        <v>159</v>
      </c>
      <c r="BM419" t="s">
        <v>5213</v>
      </c>
      <c r="BN419" t="s">
        <v>74</v>
      </c>
      <c r="BO419" t="s">
        <v>272</v>
      </c>
      <c r="BP419" t="s">
        <v>74</v>
      </c>
      <c r="BQ419" t="s">
        <v>74</v>
      </c>
      <c r="BR419" t="s">
        <v>96</v>
      </c>
      <c r="BS419" t="s">
        <v>5214</v>
      </c>
      <c r="BT419" t="str">
        <f>HYPERLINK("https%3A%2F%2Fwww.webofscience.com%2Fwos%2Fwoscc%2Ffull-record%2FWOS:A1996UB13400007","View Full Record in Web of Science")</f>
        <v>View Full Record in Web of Science</v>
      </c>
    </row>
    <row r="420" spans="1:72" x14ac:dyDescent="0.15">
      <c r="A420" t="s">
        <v>72</v>
      </c>
      <c r="B420" t="s">
        <v>5215</v>
      </c>
      <c r="C420" t="s">
        <v>74</v>
      </c>
      <c r="D420" t="s">
        <v>74</v>
      </c>
      <c r="E420" t="s">
        <v>74</v>
      </c>
      <c r="F420" t="s">
        <v>5215</v>
      </c>
      <c r="G420" t="s">
        <v>74</v>
      </c>
      <c r="H420" t="s">
        <v>74</v>
      </c>
      <c r="I420" t="s">
        <v>5216</v>
      </c>
      <c r="J420" t="s">
        <v>2615</v>
      </c>
      <c r="K420" t="s">
        <v>74</v>
      </c>
      <c r="L420" t="s">
        <v>74</v>
      </c>
      <c r="M420" t="s">
        <v>77</v>
      </c>
      <c r="N420" t="s">
        <v>78</v>
      </c>
      <c r="O420" t="s">
        <v>74</v>
      </c>
      <c r="P420" t="s">
        <v>74</v>
      </c>
      <c r="Q420" t="s">
        <v>74</v>
      </c>
      <c r="R420" t="s">
        <v>74</v>
      </c>
      <c r="S420" t="s">
        <v>74</v>
      </c>
      <c r="T420" t="s">
        <v>74</v>
      </c>
      <c r="U420" t="s">
        <v>5217</v>
      </c>
      <c r="V420" t="s">
        <v>5218</v>
      </c>
      <c r="W420" t="s">
        <v>5219</v>
      </c>
      <c r="X420" t="s">
        <v>3493</v>
      </c>
      <c r="Y420" t="s">
        <v>74</v>
      </c>
      <c r="Z420" t="s">
        <v>74</v>
      </c>
      <c r="AA420" t="s">
        <v>74</v>
      </c>
      <c r="AB420" t="s">
        <v>74</v>
      </c>
      <c r="AC420" t="s">
        <v>74</v>
      </c>
      <c r="AD420" t="s">
        <v>74</v>
      </c>
      <c r="AE420" t="s">
        <v>74</v>
      </c>
      <c r="AF420" t="s">
        <v>74</v>
      </c>
      <c r="AG420">
        <v>49</v>
      </c>
      <c r="AH420">
        <v>249</v>
      </c>
      <c r="AI420">
        <v>263</v>
      </c>
      <c r="AJ420">
        <v>1</v>
      </c>
      <c r="AK420">
        <v>46</v>
      </c>
      <c r="AL420" t="s">
        <v>2621</v>
      </c>
      <c r="AM420" t="s">
        <v>312</v>
      </c>
      <c r="AN420" t="s">
        <v>5220</v>
      </c>
      <c r="AO420" t="s">
        <v>2623</v>
      </c>
      <c r="AP420" t="s">
        <v>5221</v>
      </c>
      <c r="AQ420" t="s">
        <v>74</v>
      </c>
      <c r="AR420" t="s">
        <v>2615</v>
      </c>
      <c r="AS420" t="s">
        <v>2624</v>
      </c>
      <c r="AT420" t="s">
        <v>5163</v>
      </c>
      <c r="AU420">
        <v>1996</v>
      </c>
      <c r="AV420">
        <v>271</v>
      </c>
      <c r="AW420">
        <v>5255</v>
      </c>
      <c r="AX420" t="s">
        <v>74</v>
      </c>
      <c r="AY420" t="s">
        <v>74</v>
      </c>
      <c r="AZ420" t="s">
        <v>74</v>
      </c>
      <c r="BA420" t="s">
        <v>74</v>
      </c>
      <c r="BB420">
        <v>1563</v>
      </c>
      <c r="BC420">
        <v>1566</v>
      </c>
      <c r="BD420" t="s">
        <v>74</v>
      </c>
      <c r="BE420" t="s">
        <v>5222</v>
      </c>
      <c r="BF420" t="str">
        <f>HYPERLINK("http://dx.doi.org/10.1126/science.271.5255.1563","http://dx.doi.org/10.1126/science.271.5255.1563")</f>
        <v>http://dx.doi.org/10.1126/science.271.5255.1563</v>
      </c>
      <c r="BG420" t="s">
        <v>74</v>
      </c>
      <c r="BH420" t="s">
        <v>74</v>
      </c>
      <c r="BI420">
        <v>4</v>
      </c>
      <c r="BJ420" t="s">
        <v>237</v>
      </c>
      <c r="BK420" t="s">
        <v>93</v>
      </c>
      <c r="BL420" t="s">
        <v>238</v>
      </c>
      <c r="BM420" t="s">
        <v>5223</v>
      </c>
      <c r="BN420" t="s">
        <v>74</v>
      </c>
      <c r="BO420" t="s">
        <v>74</v>
      </c>
      <c r="BP420" t="s">
        <v>74</v>
      </c>
      <c r="BQ420" t="s">
        <v>74</v>
      </c>
      <c r="BR420" t="s">
        <v>96</v>
      </c>
      <c r="BS420" t="s">
        <v>5224</v>
      </c>
      <c r="BT420" t="str">
        <f>HYPERLINK("https%3A%2F%2Fwww.webofscience.com%2Fwos%2Fwoscc%2Ffull-record%2FWOS:A1996TZ98300035","View Full Record in Web of Science")</f>
        <v>View Full Record in Web of Science</v>
      </c>
    </row>
    <row r="421" spans="1:72" x14ac:dyDescent="0.15">
      <c r="A421" t="s">
        <v>72</v>
      </c>
      <c r="B421" t="s">
        <v>5225</v>
      </c>
      <c r="C421" t="s">
        <v>74</v>
      </c>
      <c r="D421" t="s">
        <v>74</v>
      </c>
      <c r="E421" t="s">
        <v>74</v>
      </c>
      <c r="F421" t="s">
        <v>5225</v>
      </c>
      <c r="G421" t="s">
        <v>74</v>
      </c>
      <c r="H421" t="s">
        <v>74</v>
      </c>
      <c r="I421" t="s">
        <v>5226</v>
      </c>
      <c r="J421" t="s">
        <v>2615</v>
      </c>
      <c r="K421" t="s">
        <v>74</v>
      </c>
      <c r="L421" t="s">
        <v>74</v>
      </c>
      <c r="M421" t="s">
        <v>77</v>
      </c>
      <c r="N421" t="s">
        <v>78</v>
      </c>
      <c r="O421" t="s">
        <v>74</v>
      </c>
      <c r="P421" t="s">
        <v>74</v>
      </c>
      <c r="Q421" t="s">
        <v>74</v>
      </c>
      <c r="R421" t="s">
        <v>74</v>
      </c>
      <c r="S421" t="s">
        <v>74</v>
      </c>
      <c r="T421" t="s">
        <v>74</v>
      </c>
      <c r="U421" t="s">
        <v>74</v>
      </c>
      <c r="V421" t="s">
        <v>74</v>
      </c>
      <c r="W421" t="s">
        <v>1406</v>
      </c>
      <c r="X421" t="s">
        <v>1407</v>
      </c>
      <c r="Y421" t="s">
        <v>5227</v>
      </c>
      <c r="Z421" t="s">
        <v>74</v>
      </c>
      <c r="AA421" t="s">
        <v>74</v>
      </c>
      <c r="AB421" t="s">
        <v>74</v>
      </c>
      <c r="AC421" t="s">
        <v>74</v>
      </c>
      <c r="AD421" t="s">
        <v>74</v>
      </c>
      <c r="AE421" t="s">
        <v>74</v>
      </c>
      <c r="AF421" t="s">
        <v>74</v>
      </c>
      <c r="AG421">
        <v>17</v>
      </c>
      <c r="AH421">
        <v>12</v>
      </c>
      <c r="AI421">
        <v>15</v>
      </c>
      <c r="AJ421">
        <v>0</v>
      </c>
      <c r="AK421">
        <v>0</v>
      </c>
      <c r="AL421" t="s">
        <v>2621</v>
      </c>
      <c r="AM421" t="s">
        <v>312</v>
      </c>
      <c r="AN421" t="s">
        <v>5220</v>
      </c>
      <c r="AO421" t="s">
        <v>2623</v>
      </c>
      <c r="AP421" t="s">
        <v>5221</v>
      </c>
      <c r="AQ421" t="s">
        <v>74</v>
      </c>
      <c r="AR421" t="s">
        <v>2615</v>
      </c>
      <c r="AS421" t="s">
        <v>2624</v>
      </c>
      <c r="AT421" t="s">
        <v>5163</v>
      </c>
      <c r="AU421">
        <v>1996</v>
      </c>
      <c r="AV421">
        <v>271</v>
      </c>
      <c r="AW421">
        <v>5255</v>
      </c>
      <c r="AX421" t="s">
        <v>74</v>
      </c>
      <c r="AY421" t="s">
        <v>74</v>
      </c>
      <c r="AZ421" t="s">
        <v>74</v>
      </c>
      <c r="BA421" t="s">
        <v>74</v>
      </c>
      <c r="BB421">
        <v>1606</v>
      </c>
      <c r="BC421">
        <v>1607</v>
      </c>
      <c r="BD421" t="s">
        <v>74</v>
      </c>
      <c r="BE421" t="s">
        <v>74</v>
      </c>
      <c r="BF421" t="s">
        <v>74</v>
      </c>
      <c r="BG421" t="s">
        <v>74</v>
      </c>
      <c r="BH421" t="s">
        <v>74</v>
      </c>
      <c r="BI421">
        <v>2</v>
      </c>
      <c r="BJ421" t="s">
        <v>237</v>
      </c>
      <c r="BK421" t="s">
        <v>93</v>
      </c>
      <c r="BL421" t="s">
        <v>238</v>
      </c>
      <c r="BM421" t="s">
        <v>5223</v>
      </c>
      <c r="BN421" t="s">
        <v>74</v>
      </c>
      <c r="BO421" t="s">
        <v>74</v>
      </c>
      <c r="BP421" t="s">
        <v>74</v>
      </c>
      <c r="BQ421" t="s">
        <v>74</v>
      </c>
      <c r="BR421" t="s">
        <v>96</v>
      </c>
      <c r="BS421" t="s">
        <v>5228</v>
      </c>
      <c r="BT421" t="str">
        <f>HYPERLINK("https%3A%2F%2Fwww.webofscience.com%2Fwos%2Fwoscc%2Ffull-record%2FWOS:A1996TZ98300051","View Full Record in Web of Science")</f>
        <v>View Full Record in Web of Science</v>
      </c>
    </row>
    <row r="422" spans="1:72" x14ac:dyDescent="0.15">
      <c r="A422" t="s">
        <v>72</v>
      </c>
      <c r="B422" t="s">
        <v>5229</v>
      </c>
      <c r="C422" t="s">
        <v>74</v>
      </c>
      <c r="D422" t="s">
        <v>74</v>
      </c>
      <c r="E422" t="s">
        <v>74</v>
      </c>
      <c r="F422" t="s">
        <v>5229</v>
      </c>
      <c r="G422" t="s">
        <v>74</v>
      </c>
      <c r="H422" t="s">
        <v>74</v>
      </c>
      <c r="I422" t="s">
        <v>5230</v>
      </c>
      <c r="J422" t="s">
        <v>1996</v>
      </c>
      <c r="K422" t="s">
        <v>74</v>
      </c>
      <c r="L422" t="s">
        <v>74</v>
      </c>
      <c r="M422" t="s">
        <v>77</v>
      </c>
      <c r="N422" t="s">
        <v>78</v>
      </c>
      <c r="O422" t="s">
        <v>74</v>
      </c>
      <c r="P422" t="s">
        <v>74</v>
      </c>
      <c r="Q422" t="s">
        <v>74</v>
      </c>
      <c r="R422" t="s">
        <v>74</v>
      </c>
      <c r="S422" t="s">
        <v>74</v>
      </c>
      <c r="T422" t="s">
        <v>74</v>
      </c>
      <c r="U422" t="s">
        <v>74</v>
      </c>
      <c r="V422" t="s">
        <v>5231</v>
      </c>
      <c r="W422" t="s">
        <v>5232</v>
      </c>
      <c r="X422" t="s">
        <v>5233</v>
      </c>
      <c r="Y422" t="s">
        <v>5234</v>
      </c>
      <c r="Z422" t="s">
        <v>74</v>
      </c>
      <c r="AA422" t="s">
        <v>5235</v>
      </c>
      <c r="AB422" t="s">
        <v>5236</v>
      </c>
      <c r="AC422" t="s">
        <v>74</v>
      </c>
      <c r="AD422" t="s">
        <v>74</v>
      </c>
      <c r="AE422" t="s">
        <v>74</v>
      </c>
      <c r="AF422" t="s">
        <v>74</v>
      </c>
      <c r="AG422">
        <v>18</v>
      </c>
      <c r="AH422">
        <v>61</v>
      </c>
      <c r="AI422">
        <v>68</v>
      </c>
      <c r="AJ422">
        <v>0</v>
      </c>
      <c r="AK422">
        <v>9</v>
      </c>
      <c r="AL422" t="s">
        <v>946</v>
      </c>
      <c r="AM422" t="s">
        <v>312</v>
      </c>
      <c r="AN422" t="s">
        <v>1017</v>
      </c>
      <c r="AO422" t="s">
        <v>2000</v>
      </c>
      <c r="AP422" t="s">
        <v>2001</v>
      </c>
      <c r="AQ422" t="s">
        <v>74</v>
      </c>
      <c r="AR422" t="s">
        <v>2002</v>
      </c>
      <c r="AS422" t="s">
        <v>2003</v>
      </c>
      <c r="AT422" t="s">
        <v>5237</v>
      </c>
      <c r="AU422">
        <v>1996</v>
      </c>
      <c r="AV422">
        <v>101</v>
      </c>
      <c r="AW422" t="s">
        <v>5238</v>
      </c>
      <c r="AX422" t="s">
        <v>74</v>
      </c>
      <c r="AY422" t="s">
        <v>74</v>
      </c>
      <c r="AZ422" t="s">
        <v>74</v>
      </c>
      <c r="BA422" t="s">
        <v>74</v>
      </c>
      <c r="BB422">
        <v>5499</v>
      </c>
      <c r="BC422">
        <v>5504</v>
      </c>
      <c r="BD422" t="s">
        <v>74</v>
      </c>
      <c r="BE422" t="s">
        <v>5239</v>
      </c>
      <c r="BF422" t="str">
        <f>HYPERLINK("http://dx.doi.org/10.1029/95JB03735","http://dx.doi.org/10.1029/95JB03735")</f>
        <v>http://dx.doi.org/10.1029/95JB03735</v>
      </c>
      <c r="BG422" t="s">
        <v>74</v>
      </c>
      <c r="BH422" t="s">
        <v>74</v>
      </c>
      <c r="BI422">
        <v>6</v>
      </c>
      <c r="BJ422" t="s">
        <v>270</v>
      </c>
      <c r="BK422" t="s">
        <v>93</v>
      </c>
      <c r="BL422" t="s">
        <v>270</v>
      </c>
      <c r="BM422" t="s">
        <v>5240</v>
      </c>
      <c r="BN422" t="s">
        <v>74</v>
      </c>
      <c r="BO422" t="s">
        <v>2008</v>
      </c>
      <c r="BP422" t="s">
        <v>74</v>
      </c>
      <c r="BQ422" t="s">
        <v>74</v>
      </c>
      <c r="BR422" t="s">
        <v>96</v>
      </c>
      <c r="BS422" t="s">
        <v>5241</v>
      </c>
      <c r="BT422" t="str">
        <f>HYPERLINK("https%3A%2F%2Fwww.webofscience.com%2Fwos%2Fwoscc%2Ffull-record%2FWOS:A1996UA37200009","View Full Record in Web of Science")</f>
        <v>View Full Record in Web of Science</v>
      </c>
    </row>
    <row r="423" spans="1:72" x14ac:dyDescent="0.15">
      <c r="A423" t="s">
        <v>72</v>
      </c>
      <c r="B423" t="s">
        <v>4309</v>
      </c>
      <c r="C423" t="s">
        <v>74</v>
      </c>
      <c r="D423" t="s">
        <v>74</v>
      </c>
      <c r="E423" t="s">
        <v>74</v>
      </c>
      <c r="F423" t="s">
        <v>4309</v>
      </c>
      <c r="G423" t="s">
        <v>74</v>
      </c>
      <c r="H423" t="s">
        <v>74</v>
      </c>
      <c r="I423" t="s">
        <v>5242</v>
      </c>
      <c r="J423" t="s">
        <v>4311</v>
      </c>
      <c r="K423" t="s">
        <v>74</v>
      </c>
      <c r="L423" t="s">
        <v>74</v>
      </c>
      <c r="M423" t="s">
        <v>77</v>
      </c>
      <c r="N423" t="s">
        <v>434</v>
      </c>
      <c r="O423" t="s">
        <v>74</v>
      </c>
      <c r="P423" t="s">
        <v>74</v>
      </c>
      <c r="Q423" t="s">
        <v>74</v>
      </c>
      <c r="R423" t="s">
        <v>74</v>
      </c>
      <c r="S423" t="s">
        <v>74</v>
      </c>
      <c r="T423" t="s">
        <v>74</v>
      </c>
      <c r="U423" t="s">
        <v>74</v>
      </c>
      <c r="V423" t="s">
        <v>74</v>
      </c>
      <c r="W423" t="s">
        <v>74</v>
      </c>
      <c r="X423" t="s">
        <v>74</v>
      </c>
      <c r="Y423" t="s">
        <v>74</v>
      </c>
      <c r="Z423" t="s">
        <v>74</v>
      </c>
      <c r="AA423" t="s">
        <v>74</v>
      </c>
      <c r="AB423" t="s">
        <v>74</v>
      </c>
      <c r="AC423" t="s">
        <v>74</v>
      </c>
      <c r="AD423" t="s">
        <v>74</v>
      </c>
      <c r="AE423" t="s">
        <v>74</v>
      </c>
      <c r="AF423" t="s">
        <v>74</v>
      </c>
      <c r="AG423">
        <v>0</v>
      </c>
      <c r="AH423">
        <v>0</v>
      </c>
      <c r="AI423">
        <v>0</v>
      </c>
      <c r="AJ423">
        <v>0</v>
      </c>
      <c r="AK423">
        <v>0</v>
      </c>
      <c r="AL423" t="s">
        <v>5243</v>
      </c>
      <c r="AM423" t="s">
        <v>436</v>
      </c>
      <c r="AN423" t="s">
        <v>5244</v>
      </c>
      <c r="AO423" t="s">
        <v>4315</v>
      </c>
      <c r="AP423" t="s">
        <v>74</v>
      </c>
      <c r="AQ423" t="s">
        <v>74</v>
      </c>
      <c r="AR423" t="s">
        <v>4316</v>
      </c>
      <c r="AS423" t="s">
        <v>4317</v>
      </c>
      <c r="AT423" t="s">
        <v>5245</v>
      </c>
      <c r="AU423">
        <v>1996</v>
      </c>
      <c r="AV423">
        <v>149</v>
      </c>
      <c r="AW423">
        <v>2020</v>
      </c>
      <c r="AX423" t="s">
        <v>74</v>
      </c>
      <c r="AY423" t="s">
        <v>74</v>
      </c>
      <c r="AZ423" t="s">
        <v>74</v>
      </c>
      <c r="BA423" t="s">
        <v>74</v>
      </c>
      <c r="BB423">
        <v>6</v>
      </c>
      <c r="BC423">
        <v>6</v>
      </c>
      <c r="BD423" t="s">
        <v>74</v>
      </c>
      <c r="BE423" t="s">
        <v>74</v>
      </c>
      <c r="BF423" t="s">
        <v>74</v>
      </c>
      <c r="BG423" t="s">
        <v>74</v>
      </c>
      <c r="BH423" t="s">
        <v>74</v>
      </c>
      <c r="BI423">
        <v>1</v>
      </c>
      <c r="BJ423" t="s">
        <v>237</v>
      </c>
      <c r="BK423" t="s">
        <v>93</v>
      </c>
      <c r="BL423" t="s">
        <v>238</v>
      </c>
      <c r="BM423" t="s">
        <v>5246</v>
      </c>
      <c r="BN423" t="s">
        <v>74</v>
      </c>
      <c r="BO423" t="s">
        <v>74</v>
      </c>
      <c r="BP423" t="s">
        <v>74</v>
      </c>
      <c r="BQ423" t="s">
        <v>74</v>
      </c>
      <c r="BR423" t="s">
        <v>96</v>
      </c>
      <c r="BS423" t="s">
        <v>5247</v>
      </c>
      <c r="BT423" t="str">
        <f>HYPERLINK("https%3A%2F%2Fwww.webofscience.com%2Fwos%2Fwoscc%2Ffull-record%2FWOS:A1996UA88300007","View Full Record in Web of Science")</f>
        <v>View Full Record in Web of Science</v>
      </c>
    </row>
    <row r="424" spans="1:72" x14ac:dyDescent="0.15">
      <c r="A424" t="s">
        <v>72</v>
      </c>
      <c r="B424" t="s">
        <v>5248</v>
      </c>
      <c r="C424" t="s">
        <v>74</v>
      </c>
      <c r="D424" t="s">
        <v>74</v>
      </c>
      <c r="E424" t="s">
        <v>74</v>
      </c>
      <c r="F424" t="s">
        <v>5248</v>
      </c>
      <c r="G424" t="s">
        <v>74</v>
      </c>
      <c r="H424" t="s">
        <v>74</v>
      </c>
      <c r="I424" t="s">
        <v>5249</v>
      </c>
      <c r="J424" t="s">
        <v>4311</v>
      </c>
      <c r="K424" t="s">
        <v>74</v>
      </c>
      <c r="L424" t="s">
        <v>74</v>
      </c>
      <c r="M424" t="s">
        <v>77</v>
      </c>
      <c r="N424" t="s">
        <v>434</v>
      </c>
      <c r="O424" t="s">
        <v>74</v>
      </c>
      <c r="P424" t="s">
        <v>74</v>
      </c>
      <c r="Q424" t="s">
        <v>74</v>
      </c>
      <c r="R424" t="s">
        <v>74</v>
      </c>
      <c r="S424" t="s">
        <v>74</v>
      </c>
      <c r="T424" t="s">
        <v>74</v>
      </c>
      <c r="U424" t="s">
        <v>74</v>
      </c>
      <c r="V424" t="s">
        <v>74</v>
      </c>
      <c r="W424" t="s">
        <v>74</v>
      </c>
      <c r="X424" t="s">
        <v>74</v>
      </c>
      <c r="Y424" t="s">
        <v>74</v>
      </c>
      <c r="Z424" t="s">
        <v>74</v>
      </c>
      <c r="AA424" t="s">
        <v>74</v>
      </c>
      <c r="AB424" t="s">
        <v>74</v>
      </c>
      <c r="AC424" t="s">
        <v>74</v>
      </c>
      <c r="AD424" t="s">
        <v>74</v>
      </c>
      <c r="AE424" t="s">
        <v>74</v>
      </c>
      <c r="AF424" t="s">
        <v>74</v>
      </c>
      <c r="AG424">
        <v>0</v>
      </c>
      <c r="AH424">
        <v>0</v>
      </c>
      <c r="AI424">
        <v>0</v>
      </c>
      <c r="AJ424">
        <v>0</v>
      </c>
      <c r="AK424">
        <v>0</v>
      </c>
      <c r="AL424" t="s">
        <v>4312</v>
      </c>
      <c r="AM424" t="s">
        <v>4313</v>
      </c>
      <c r="AN424" t="s">
        <v>4314</v>
      </c>
      <c r="AO424" t="s">
        <v>4315</v>
      </c>
      <c r="AP424" t="s">
        <v>74</v>
      </c>
      <c r="AQ424" t="s">
        <v>74</v>
      </c>
      <c r="AR424" t="s">
        <v>4316</v>
      </c>
      <c r="AS424" t="s">
        <v>4317</v>
      </c>
      <c r="AT424" t="s">
        <v>5245</v>
      </c>
      <c r="AU424">
        <v>1996</v>
      </c>
      <c r="AV424">
        <v>149</v>
      </c>
      <c r="AW424">
        <v>2020</v>
      </c>
      <c r="AX424" t="s">
        <v>74</v>
      </c>
      <c r="AY424" t="s">
        <v>74</v>
      </c>
      <c r="AZ424" t="s">
        <v>74</v>
      </c>
      <c r="BA424" t="s">
        <v>74</v>
      </c>
      <c r="BB424">
        <v>7</v>
      </c>
      <c r="BC424">
        <v>7</v>
      </c>
      <c r="BD424" t="s">
        <v>74</v>
      </c>
      <c r="BE424" t="s">
        <v>74</v>
      </c>
      <c r="BF424" t="s">
        <v>74</v>
      </c>
      <c r="BG424" t="s">
        <v>74</v>
      </c>
      <c r="BH424" t="s">
        <v>74</v>
      </c>
      <c r="BI424">
        <v>1</v>
      </c>
      <c r="BJ424" t="s">
        <v>237</v>
      </c>
      <c r="BK424" t="s">
        <v>93</v>
      </c>
      <c r="BL424" t="s">
        <v>238</v>
      </c>
      <c r="BM424" t="s">
        <v>5246</v>
      </c>
      <c r="BN424" t="s">
        <v>74</v>
      </c>
      <c r="BO424" t="s">
        <v>74</v>
      </c>
      <c r="BP424" t="s">
        <v>74</v>
      </c>
      <c r="BQ424" t="s">
        <v>74</v>
      </c>
      <c r="BR424" t="s">
        <v>96</v>
      </c>
      <c r="BS424" t="s">
        <v>5250</v>
      </c>
      <c r="BT424" t="str">
        <f>HYPERLINK("https%3A%2F%2Fwww.webofscience.com%2Fwos%2Fwoscc%2Ffull-record%2FWOS:A1996UA88300010","View Full Record in Web of Science")</f>
        <v>View Full Record in Web of Science</v>
      </c>
    </row>
    <row r="425" spans="1:72" x14ac:dyDescent="0.15">
      <c r="A425" t="s">
        <v>72</v>
      </c>
      <c r="B425" t="s">
        <v>5251</v>
      </c>
      <c r="C425" t="s">
        <v>74</v>
      </c>
      <c r="D425" t="s">
        <v>74</v>
      </c>
      <c r="E425" t="s">
        <v>74</v>
      </c>
      <c r="F425" t="s">
        <v>5251</v>
      </c>
      <c r="G425" t="s">
        <v>74</v>
      </c>
      <c r="H425" t="s">
        <v>74</v>
      </c>
      <c r="I425" t="s">
        <v>5252</v>
      </c>
      <c r="J425" t="s">
        <v>5253</v>
      </c>
      <c r="K425" t="s">
        <v>74</v>
      </c>
      <c r="L425" t="s">
        <v>74</v>
      </c>
      <c r="M425" t="s">
        <v>77</v>
      </c>
      <c r="N425" t="s">
        <v>52</v>
      </c>
      <c r="O425" t="s">
        <v>74</v>
      </c>
      <c r="P425" t="s">
        <v>74</v>
      </c>
      <c r="Q425" t="s">
        <v>74</v>
      </c>
      <c r="R425" t="s">
        <v>74</v>
      </c>
      <c r="S425" t="s">
        <v>74</v>
      </c>
      <c r="T425" t="s">
        <v>74</v>
      </c>
      <c r="U425" t="s">
        <v>74</v>
      </c>
      <c r="V425" t="s">
        <v>74</v>
      </c>
      <c r="W425" t="s">
        <v>5254</v>
      </c>
      <c r="X425" t="s">
        <v>5255</v>
      </c>
      <c r="Y425" t="s">
        <v>74</v>
      </c>
      <c r="Z425" t="s">
        <v>74</v>
      </c>
      <c r="AA425" t="s">
        <v>74</v>
      </c>
      <c r="AB425" t="s">
        <v>74</v>
      </c>
      <c r="AC425" t="s">
        <v>74</v>
      </c>
      <c r="AD425" t="s">
        <v>74</v>
      </c>
      <c r="AE425" t="s">
        <v>74</v>
      </c>
      <c r="AF425" t="s">
        <v>74</v>
      </c>
      <c r="AG425">
        <v>0</v>
      </c>
      <c r="AH425">
        <v>0</v>
      </c>
      <c r="AI425">
        <v>0</v>
      </c>
      <c r="AJ425">
        <v>0</v>
      </c>
      <c r="AK425">
        <v>1</v>
      </c>
      <c r="AL425" t="s">
        <v>5256</v>
      </c>
      <c r="AM425" t="s">
        <v>1925</v>
      </c>
      <c r="AN425" t="s">
        <v>5257</v>
      </c>
      <c r="AO425" t="s">
        <v>5258</v>
      </c>
      <c r="AP425" t="s">
        <v>74</v>
      </c>
      <c r="AQ425" t="s">
        <v>74</v>
      </c>
      <c r="AR425" t="s">
        <v>5259</v>
      </c>
      <c r="AS425" t="s">
        <v>5260</v>
      </c>
      <c r="AT425" t="s">
        <v>5261</v>
      </c>
      <c r="AU425">
        <v>1996</v>
      </c>
      <c r="AV425">
        <v>10</v>
      </c>
      <c r="AW425">
        <v>3</v>
      </c>
      <c r="AX425" t="s">
        <v>74</v>
      </c>
      <c r="AY425" t="s">
        <v>74</v>
      </c>
      <c r="AZ425" t="s">
        <v>74</v>
      </c>
      <c r="BA425" t="s">
        <v>74</v>
      </c>
      <c r="BB425">
        <v>1721</v>
      </c>
      <c r="BC425">
        <v>1721</v>
      </c>
      <c r="BD425" t="s">
        <v>74</v>
      </c>
      <c r="BE425" t="s">
        <v>74</v>
      </c>
      <c r="BF425" t="s">
        <v>74</v>
      </c>
      <c r="BG425" t="s">
        <v>74</v>
      </c>
      <c r="BH425" t="s">
        <v>74</v>
      </c>
      <c r="BI425">
        <v>1</v>
      </c>
      <c r="BJ425" t="s">
        <v>5262</v>
      </c>
      <c r="BK425" t="s">
        <v>93</v>
      </c>
      <c r="BL425" t="s">
        <v>5263</v>
      </c>
      <c r="BM425" t="s">
        <v>5264</v>
      </c>
      <c r="BN425" t="s">
        <v>74</v>
      </c>
      <c r="BO425" t="s">
        <v>74</v>
      </c>
      <c r="BP425" t="s">
        <v>74</v>
      </c>
      <c r="BQ425" t="s">
        <v>74</v>
      </c>
      <c r="BR425" t="s">
        <v>96</v>
      </c>
      <c r="BS425" t="s">
        <v>5265</v>
      </c>
      <c r="BT425" t="str">
        <f>HYPERLINK("https%3A%2F%2Fwww.webofscience.com%2Fwos%2Fwoscc%2Ffull-record%2FWOS:A1996TZ28401723","View Full Record in Web of Science")</f>
        <v>View Full Record in Web of Science</v>
      </c>
    </row>
    <row r="426" spans="1:72" x14ac:dyDescent="0.15">
      <c r="A426" t="s">
        <v>72</v>
      </c>
      <c r="B426" t="s">
        <v>5266</v>
      </c>
      <c r="C426" t="s">
        <v>74</v>
      </c>
      <c r="D426" t="s">
        <v>74</v>
      </c>
      <c r="E426" t="s">
        <v>74</v>
      </c>
      <c r="F426" t="s">
        <v>5266</v>
      </c>
      <c r="G426" t="s">
        <v>74</v>
      </c>
      <c r="H426" t="s">
        <v>74</v>
      </c>
      <c r="I426" t="s">
        <v>5267</v>
      </c>
      <c r="J426" t="s">
        <v>2615</v>
      </c>
      <c r="K426" t="s">
        <v>74</v>
      </c>
      <c r="L426" t="s">
        <v>74</v>
      </c>
      <c r="M426" t="s">
        <v>77</v>
      </c>
      <c r="N426" t="s">
        <v>78</v>
      </c>
      <c r="O426" t="s">
        <v>74</v>
      </c>
      <c r="P426" t="s">
        <v>74</v>
      </c>
      <c r="Q426" t="s">
        <v>74</v>
      </c>
      <c r="R426" t="s">
        <v>74</v>
      </c>
      <c r="S426" t="s">
        <v>74</v>
      </c>
      <c r="T426" t="s">
        <v>74</v>
      </c>
      <c r="U426" t="s">
        <v>5268</v>
      </c>
      <c r="V426" t="s">
        <v>5269</v>
      </c>
      <c r="W426" t="s">
        <v>5270</v>
      </c>
      <c r="X426" t="s">
        <v>5271</v>
      </c>
      <c r="Y426" t="s">
        <v>5272</v>
      </c>
      <c r="Z426" t="s">
        <v>74</v>
      </c>
      <c r="AA426" t="s">
        <v>5273</v>
      </c>
      <c r="AB426" t="s">
        <v>74</v>
      </c>
      <c r="AC426" t="s">
        <v>74</v>
      </c>
      <c r="AD426" t="s">
        <v>74</v>
      </c>
      <c r="AE426" t="s">
        <v>74</v>
      </c>
      <c r="AF426" t="s">
        <v>74</v>
      </c>
      <c r="AG426">
        <v>42</v>
      </c>
      <c r="AH426">
        <v>202</v>
      </c>
      <c r="AI426">
        <v>212</v>
      </c>
      <c r="AJ426">
        <v>0</v>
      </c>
      <c r="AK426">
        <v>15</v>
      </c>
      <c r="AL426" t="s">
        <v>2621</v>
      </c>
      <c r="AM426" t="s">
        <v>312</v>
      </c>
      <c r="AN426" t="s">
        <v>2622</v>
      </c>
      <c r="AO426" t="s">
        <v>2623</v>
      </c>
      <c r="AP426" t="s">
        <v>74</v>
      </c>
      <c r="AQ426" t="s">
        <v>74</v>
      </c>
      <c r="AR426" t="s">
        <v>2615</v>
      </c>
      <c r="AS426" t="s">
        <v>2624</v>
      </c>
      <c r="AT426" t="s">
        <v>5261</v>
      </c>
      <c r="AU426">
        <v>1996</v>
      </c>
      <c r="AV426">
        <v>271</v>
      </c>
      <c r="AW426">
        <v>5254</v>
      </c>
      <c r="AX426" t="s">
        <v>74</v>
      </c>
      <c r="AY426" t="s">
        <v>74</v>
      </c>
      <c r="AZ426" t="s">
        <v>74</v>
      </c>
      <c r="BA426" t="s">
        <v>74</v>
      </c>
      <c r="BB426">
        <v>1387</v>
      </c>
      <c r="BC426">
        <v>1392</v>
      </c>
      <c r="BD426" t="s">
        <v>74</v>
      </c>
      <c r="BE426" t="s">
        <v>5274</v>
      </c>
      <c r="BF426" t="str">
        <f>HYPERLINK("http://dx.doi.org/10.1126/science.271.5254.1387","http://dx.doi.org/10.1126/science.271.5254.1387")</f>
        <v>http://dx.doi.org/10.1126/science.271.5254.1387</v>
      </c>
      <c r="BG426" t="s">
        <v>74</v>
      </c>
      <c r="BH426" t="s">
        <v>74</v>
      </c>
      <c r="BI426">
        <v>6</v>
      </c>
      <c r="BJ426" t="s">
        <v>237</v>
      </c>
      <c r="BK426" t="s">
        <v>93</v>
      </c>
      <c r="BL426" t="s">
        <v>238</v>
      </c>
      <c r="BM426" t="s">
        <v>5275</v>
      </c>
      <c r="BN426" t="s">
        <v>74</v>
      </c>
      <c r="BO426" t="s">
        <v>74</v>
      </c>
      <c r="BP426" t="s">
        <v>74</v>
      </c>
      <c r="BQ426" t="s">
        <v>74</v>
      </c>
      <c r="BR426" t="s">
        <v>96</v>
      </c>
      <c r="BS426" t="s">
        <v>5276</v>
      </c>
      <c r="BT426" t="str">
        <f>HYPERLINK("https%3A%2F%2Fwww.webofscience.com%2Fwos%2Fwoscc%2Ffull-record%2FWOS:A1996TY96100037","View Full Record in Web of Science")</f>
        <v>View Full Record in Web of Science</v>
      </c>
    </row>
    <row r="427" spans="1:72" x14ac:dyDescent="0.15">
      <c r="A427" t="s">
        <v>72</v>
      </c>
      <c r="B427" t="s">
        <v>5277</v>
      </c>
      <c r="C427" t="s">
        <v>74</v>
      </c>
      <c r="D427" t="s">
        <v>74</v>
      </c>
      <c r="E427" t="s">
        <v>74</v>
      </c>
      <c r="F427" t="s">
        <v>5277</v>
      </c>
      <c r="G427" t="s">
        <v>74</v>
      </c>
      <c r="H427" t="s">
        <v>74</v>
      </c>
      <c r="I427" t="s">
        <v>5278</v>
      </c>
      <c r="J427" t="s">
        <v>2643</v>
      </c>
      <c r="K427" t="s">
        <v>74</v>
      </c>
      <c r="L427" t="s">
        <v>74</v>
      </c>
      <c r="M427" t="s">
        <v>77</v>
      </c>
      <c r="N427" t="s">
        <v>78</v>
      </c>
      <c r="O427" t="s">
        <v>74</v>
      </c>
      <c r="P427" t="s">
        <v>74</v>
      </c>
      <c r="Q427" t="s">
        <v>74</v>
      </c>
      <c r="R427" t="s">
        <v>74</v>
      </c>
      <c r="S427" t="s">
        <v>74</v>
      </c>
      <c r="T427" t="s">
        <v>74</v>
      </c>
      <c r="U427" t="s">
        <v>5279</v>
      </c>
      <c r="V427" t="s">
        <v>5280</v>
      </c>
      <c r="W427" t="s">
        <v>5281</v>
      </c>
      <c r="X427" t="s">
        <v>5282</v>
      </c>
      <c r="Y427" t="s">
        <v>5283</v>
      </c>
      <c r="Z427" t="s">
        <v>74</v>
      </c>
      <c r="AA427" t="s">
        <v>5284</v>
      </c>
      <c r="AB427" t="s">
        <v>5285</v>
      </c>
      <c r="AC427" t="s">
        <v>74</v>
      </c>
      <c r="AD427" t="s">
        <v>74</v>
      </c>
      <c r="AE427" t="s">
        <v>74</v>
      </c>
      <c r="AF427" t="s">
        <v>74</v>
      </c>
      <c r="AG427">
        <v>27</v>
      </c>
      <c r="AH427">
        <v>118</v>
      </c>
      <c r="AI427">
        <v>124</v>
      </c>
      <c r="AJ427">
        <v>0</v>
      </c>
      <c r="AK427">
        <v>22</v>
      </c>
      <c r="AL427" t="s">
        <v>5286</v>
      </c>
      <c r="AM427" t="s">
        <v>436</v>
      </c>
      <c r="AN427" t="s">
        <v>5287</v>
      </c>
      <c r="AO427" t="s">
        <v>2647</v>
      </c>
      <c r="AP427" t="s">
        <v>74</v>
      </c>
      <c r="AQ427" t="s">
        <v>74</v>
      </c>
      <c r="AR427" t="s">
        <v>2643</v>
      </c>
      <c r="AS427" t="s">
        <v>2648</v>
      </c>
      <c r="AT427" t="s">
        <v>5288</v>
      </c>
      <c r="AU427">
        <v>1996</v>
      </c>
      <c r="AV427">
        <v>380</v>
      </c>
      <c r="AW427">
        <v>6569</v>
      </c>
      <c r="AX427" t="s">
        <v>74</v>
      </c>
      <c r="AY427" t="s">
        <v>74</v>
      </c>
      <c r="AZ427" t="s">
        <v>74</v>
      </c>
      <c r="BA427" t="s">
        <v>74</v>
      </c>
      <c r="BB427">
        <v>54</v>
      </c>
      <c r="BC427">
        <v>57</v>
      </c>
      <c r="BD427" t="s">
        <v>74</v>
      </c>
      <c r="BE427" t="s">
        <v>5289</v>
      </c>
      <c r="BF427" t="str">
        <f>HYPERLINK("http://dx.doi.org/10.1038/380054a0","http://dx.doi.org/10.1038/380054a0")</f>
        <v>http://dx.doi.org/10.1038/380054a0</v>
      </c>
      <c r="BG427" t="s">
        <v>74</v>
      </c>
      <c r="BH427" t="s">
        <v>74</v>
      </c>
      <c r="BI427">
        <v>4</v>
      </c>
      <c r="BJ427" t="s">
        <v>237</v>
      </c>
      <c r="BK427" t="s">
        <v>93</v>
      </c>
      <c r="BL427" t="s">
        <v>238</v>
      </c>
      <c r="BM427" t="s">
        <v>5290</v>
      </c>
      <c r="BN427" t="s">
        <v>74</v>
      </c>
      <c r="BO427" t="s">
        <v>74</v>
      </c>
      <c r="BP427" t="s">
        <v>74</v>
      </c>
      <c r="BQ427" t="s">
        <v>74</v>
      </c>
      <c r="BR427" t="s">
        <v>96</v>
      </c>
      <c r="BS427" t="s">
        <v>5291</v>
      </c>
      <c r="BT427" t="str">
        <f>HYPERLINK("https%3A%2F%2Fwww.webofscience.com%2Fwos%2Fwoscc%2Ffull-record%2FWOS:A1996TY87700052","View Full Record in Web of Science")</f>
        <v>View Full Record in Web of Science</v>
      </c>
    </row>
    <row r="428" spans="1:72" x14ac:dyDescent="0.15">
      <c r="A428" t="s">
        <v>72</v>
      </c>
      <c r="B428" t="s">
        <v>5292</v>
      </c>
      <c r="C428" t="s">
        <v>74</v>
      </c>
      <c r="D428" t="s">
        <v>74</v>
      </c>
      <c r="E428" t="s">
        <v>74</v>
      </c>
      <c r="F428" t="s">
        <v>5292</v>
      </c>
      <c r="G428" t="s">
        <v>74</v>
      </c>
      <c r="H428" t="s">
        <v>74</v>
      </c>
      <c r="I428" t="s">
        <v>5293</v>
      </c>
      <c r="J428" t="s">
        <v>5294</v>
      </c>
      <c r="K428" t="s">
        <v>74</v>
      </c>
      <c r="L428" t="s">
        <v>74</v>
      </c>
      <c r="M428" t="s">
        <v>77</v>
      </c>
      <c r="N428" t="s">
        <v>78</v>
      </c>
      <c r="O428" t="s">
        <v>74</v>
      </c>
      <c r="P428" t="s">
        <v>74</v>
      </c>
      <c r="Q428" t="s">
        <v>74</v>
      </c>
      <c r="R428" t="s">
        <v>74</v>
      </c>
      <c r="S428" t="s">
        <v>74</v>
      </c>
      <c r="T428" t="s">
        <v>5295</v>
      </c>
      <c r="U428" t="s">
        <v>5296</v>
      </c>
      <c r="V428" t="s">
        <v>5297</v>
      </c>
      <c r="W428" t="s">
        <v>74</v>
      </c>
      <c r="X428" t="s">
        <v>74</v>
      </c>
      <c r="Y428" t="s">
        <v>5298</v>
      </c>
      <c r="Z428" t="s">
        <v>74</v>
      </c>
      <c r="AA428" t="s">
        <v>5299</v>
      </c>
      <c r="AB428" t="s">
        <v>74</v>
      </c>
      <c r="AC428" t="s">
        <v>74</v>
      </c>
      <c r="AD428" t="s">
        <v>74</v>
      </c>
      <c r="AE428" t="s">
        <v>74</v>
      </c>
      <c r="AF428" t="s">
        <v>74</v>
      </c>
      <c r="AG428">
        <v>33</v>
      </c>
      <c r="AH428">
        <v>16</v>
      </c>
      <c r="AI428">
        <v>17</v>
      </c>
      <c r="AJ428">
        <v>0</v>
      </c>
      <c r="AK428">
        <v>6</v>
      </c>
      <c r="AL428" t="s">
        <v>5300</v>
      </c>
      <c r="AM428" t="s">
        <v>1925</v>
      </c>
      <c r="AN428" t="s">
        <v>5301</v>
      </c>
      <c r="AO428" t="s">
        <v>5302</v>
      </c>
      <c r="AP428" t="s">
        <v>5303</v>
      </c>
      <c r="AQ428" t="s">
        <v>74</v>
      </c>
      <c r="AR428" t="s">
        <v>5304</v>
      </c>
      <c r="AS428" t="s">
        <v>5305</v>
      </c>
      <c r="AT428" t="s">
        <v>5306</v>
      </c>
      <c r="AU428">
        <v>1996</v>
      </c>
      <c r="AV428">
        <v>270</v>
      </c>
      <c r="AW428">
        <v>3</v>
      </c>
      <c r="AX428" t="s">
        <v>74</v>
      </c>
      <c r="AY428" t="s">
        <v>74</v>
      </c>
      <c r="AZ428" t="s">
        <v>74</v>
      </c>
      <c r="BA428" t="s">
        <v>74</v>
      </c>
      <c r="BB428" t="s">
        <v>5307</v>
      </c>
      <c r="BC428" t="s">
        <v>5308</v>
      </c>
      <c r="BD428" t="s">
        <v>74</v>
      </c>
      <c r="BE428" t="s">
        <v>5309</v>
      </c>
      <c r="BF428" t="str">
        <f>HYPERLINK("http://dx.doi.org/10.1152/ajpregu.1996.270.3.R599","http://dx.doi.org/10.1152/ajpregu.1996.270.3.R599")</f>
        <v>http://dx.doi.org/10.1152/ajpregu.1996.270.3.R599</v>
      </c>
      <c r="BG428" t="s">
        <v>74</v>
      </c>
      <c r="BH428" t="s">
        <v>74</v>
      </c>
      <c r="BI428">
        <v>6</v>
      </c>
      <c r="BJ428" t="s">
        <v>5310</v>
      </c>
      <c r="BK428" t="s">
        <v>93</v>
      </c>
      <c r="BL428" t="s">
        <v>5310</v>
      </c>
      <c r="BM428" t="s">
        <v>5311</v>
      </c>
      <c r="BN428">
        <v>8780226</v>
      </c>
      <c r="BO428" t="s">
        <v>74</v>
      </c>
      <c r="BP428" t="s">
        <v>74</v>
      </c>
      <c r="BQ428" t="s">
        <v>74</v>
      </c>
      <c r="BR428" t="s">
        <v>96</v>
      </c>
      <c r="BS428" t="s">
        <v>5312</v>
      </c>
      <c r="BT428" t="str">
        <f>HYPERLINK("https%3A%2F%2Fwww.webofscience.com%2Fwos%2Fwoscc%2Ffull-record%2FWOS:A1996TZ87600015","View Full Record in Web of Science")</f>
        <v>View Full Record in Web of Science</v>
      </c>
    </row>
    <row r="429" spans="1:72" x14ac:dyDescent="0.15">
      <c r="A429" t="s">
        <v>72</v>
      </c>
      <c r="B429" t="s">
        <v>5313</v>
      </c>
      <c r="C429" t="s">
        <v>74</v>
      </c>
      <c r="D429" t="s">
        <v>74</v>
      </c>
      <c r="E429" t="s">
        <v>74</v>
      </c>
      <c r="F429" t="s">
        <v>5313</v>
      </c>
      <c r="G429" t="s">
        <v>74</v>
      </c>
      <c r="H429" t="s">
        <v>74</v>
      </c>
      <c r="I429" t="s">
        <v>5314</v>
      </c>
      <c r="J429" t="s">
        <v>2805</v>
      </c>
      <c r="K429" t="s">
        <v>74</v>
      </c>
      <c r="L429" t="s">
        <v>74</v>
      </c>
      <c r="M429" t="s">
        <v>77</v>
      </c>
      <c r="N429" t="s">
        <v>78</v>
      </c>
      <c r="O429" t="s">
        <v>74</v>
      </c>
      <c r="P429" t="s">
        <v>74</v>
      </c>
      <c r="Q429" t="s">
        <v>74</v>
      </c>
      <c r="R429" t="s">
        <v>74</v>
      </c>
      <c r="S429" t="s">
        <v>74</v>
      </c>
      <c r="T429" t="s">
        <v>74</v>
      </c>
      <c r="U429" t="s">
        <v>5315</v>
      </c>
      <c r="V429" t="s">
        <v>5316</v>
      </c>
      <c r="W429" t="s">
        <v>5317</v>
      </c>
      <c r="X429" t="s">
        <v>1455</v>
      </c>
      <c r="Y429" t="s">
        <v>5318</v>
      </c>
      <c r="Z429" t="s">
        <v>74</v>
      </c>
      <c r="AA429" t="s">
        <v>5319</v>
      </c>
      <c r="AB429" t="s">
        <v>3583</v>
      </c>
      <c r="AC429" t="s">
        <v>74</v>
      </c>
      <c r="AD429" t="s">
        <v>74</v>
      </c>
      <c r="AE429" t="s">
        <v>74</v>
      </c>
      <c r="AF429" t="s">
        <v>74</v>
      </c>
      <c r="AG429">
        <v>48</v>
      </c>
      <c r="AH429">
        <v>3</v>
      </c>
      <c r="AI429">
        <v>3</v>
      </c>
      <c r="AJ429">
        <v>0</v>
      </c>
      <c r="AK429">
        <v>2</v>
      </c>
      <c r="AL429" t="s">
        <v>185</v>
      </c>
      <c r="AM429" t="s">
        <v>186</v>
      </c>
      <c r="AN429" t="s">
        <v>187</v>
      </c>
      <c r="AO429" t="s">
        <v>2811</v>
      </c>
      <c r="AP429" t="s">
        <v>74</v>
      </c>
      <c r="AQ429" t="s">
        <v>74</v>
      </c>
      <c r="AR429" t="s">
        <v>2812</v>
      </c>
      <c r="AS429" t="s">
        <v>2813</v>
      </c>
      <c r="AT429" t="s">
        <v>5306</v>
      </c>
      <c r="AU429">
        <v>1996</v>
      </c>
      <c r="AV429">
        <v>14</v>
      </c>
      <c r="AW429">
        <v>3</v>
      </c>
      <c r="AX429" t="s">
        <v>74</v>
      </c>
      <c r="AY429" t="s">
        <v>74</v>
      </c>
      <c r="AZ429" t="s">
        <v>74</v>
      </c>
      <c r="BA429" t="s">
        <v>74</v>
      </c>
      <c r="BB429">
        <v>315</v>
      </c>
      <c r="BC429">
        <v>328</v>
      </c>
      <c r="BD429" t="s">
        <v>74</v>
      </c>
      <c r="BE429" t="s">
        <v>5320</v>
      </c>
      <c r="BF429" t="str">
        <f>HYPERLINK("http://dx.doi.org/10.1007/s00585-996-0315-0","http://dx.doi.org/10.1007/s00585-996-0315-0")</f>
        <v>http://dx.doi.org/10.1007/s00585-996-0315-0</v>
      </c>
      <c r="BG429" t="s">
        <v>74</v>
      </c>
      <c r="BH429" t="s">
        <v>74</v>
      </c>
      <c r="BI429">
        <v>14</v>
      </c>
      <c r="BJ429" t="s">
        <v>2815</v>
      </c>
      <c r="BK429" t="s">
        <v>93</v>
      </c>
      <c r="BL429" t="s">
        <v>2816</v>
      </c>
      <c r="BM429" t="s">
        <v>5321</v>
      </c>
      <c r="BN429" t="s">
        <v>74</v>
      </c>
      <c r="BO429" t="s">
        <v>2818</v>
      </c>
      <c r="BP429" t="s">
        <v>74</v>
      </c>
      <c r="BQ429" t="s">
        <v>74</v>
      </c>
      <c r="BR429" t="s">
        <v>96</v>
      </c>
      <c r="BS429" t="s">
        <v>5322</v>
      </c>
      <c r="BT429" t="str">
        <f>HYPERLINK("https%3A%2F%2Fwww.webofscience.com%2Fwos%2Fwoscc%2Ffull-record%2FWOS:A1996TZ45400008","View Full Record in Web of Science")</f>
        <v>View Full Record in Web of Science</v>
      </c>
    </row>
    <row r="430" spans="1:72" x14ac:dyDescent="0.15">
      <c r="A430" t="s">
        <v>72</v>
      </c>
      <c r="B430" t="s">
        <v>5323</v>
      </c>
      <c r="C430" t="s">
        <v>74</v>
      </c>
      <c r="D430" t="s">
        <v>74</v>
      </c>
      <c r="E430" t="s">
        <v>74</v>
      </c>
      <c r="F430" t="s">
        <v>5323</v>
      </c>
      <c r="G430" t="s">
        <v>74</v>
      </c>
      <c r="H430" t="s">
        <v>74</v>
      </c>
      <c r="I430" t="s">
        <v>5324</v>
      </c>
      <c r="J430" t="s">
        <v>76</v>
      </c>
      <c r="K430" t="s">
        <v>74</v>
      </c>
      <c r="L430" t="s">
        <v>74</v>
      </c>
      <c r="M430" t="s">
        <v>77</v>
      </c>
      <c r="N430" t="s">
        <v>434</v>
      </c>
      <c r="O430" t="s">
        <v>74</v>
      </c>
      <c r="P430" t="s">
        <v>74</v>
      </c>
      <c r="Q430" t="s">
        <v>74</v>
      </c>
      <c r="R430" t="s">
        <v>74</v>
      </c>
      <c r="S430" t="s">
        <v>74</v>
      </c>
      <c r="T430" t="s">
        <v>74</v>
      </c>
      <c r="U430" t="s">
        <v>74</v>
      </c>
      <c r="V430" t="s">
        <v>74</v>
      </c>
      <c r="W430" t="s">
        <v>74</v>
      </c>
      <c r="X430" t="s">
        <v>74</v>
      </c>
      <c r="Y430" t="s">
        <v>74</v>
      </c>
      <c r="Z430" t="s">
        <v>74</v>
      </c>
      <c r="AA430" t="s">
        <v>74</v>
      </c>
      <c r="AB430" t="s">
        <v>74</v>
      </c>
      <c r="AC430" t="s">
        <v>74</v>
      </c>
      <c r="AD430" t="s">
        <v>74</v>
      </c>
      <c r="AE430" t="s">
        <v>74</v>
      </c>
      <c r="AF430" t="s">
        <v>74</v>
      </c>
      <c r="AG430">
        <v>0</v>
      </c>
      <c r="AH430">
        <v>0</v>
      </c>
      <c r="AI430">
        <v>0</v>
      </c>
      <c r="AJ430">
        <v>0</v>
      </c>
      <c r="AK430">
        <v>0</v>
      </c>
      <c r="AL430" t="s">
        <v>84</v>
      </c>
      <c r="AM430" t="s">
        <v>85</v>
      </c>
      <c r="AN430" t="s">
        <v>86</v>
      </c>
      <c r="AO430" t="s">
        <v>87</v>
      </c>
      <c r="AP430" t="s">
        <v>74</v>
      </c>
      <c r="AQ430" t="s">
        <v>74</v>
      </c>
      <c r="AR430" t="s">
        <v>88</v>
      </c>
      <c r="AS430" t="s">
        <v>89</v>
      </c>
      <c r="AT430" t="s">
        <v>5306</v>
      </c>
      <c r="AU430">
        <v>1996</v>
      </c>
      <c r="AV430">
        <v>8</v>
      </c>
      <c r="AW430">
        <v>1</v>
      </c>
      <c r="AX430" t="s">
        <v>74</v>
      </c>
      <c r="AY430" t="s">
        <v>74</v>
      </c>
      <c r="AZ430" t="s">
        <v>74</v>
      </c>
      <c r="BA430" t="s">
        <v>74</v>
      </c>
      <c r="BB430">
        <v>1</v>
      </c>
      <c r="BC430">
        <v>1</v>
      </c>
      <c r="BD430" t="s">
        <v>74</v>
      </c>
      <c r="BE430" t="s">
        <v>74</v>
      </c>
      <c r="BF430" t="s">
        <v>74</v>
      </c>
      <c r="BG430" t="s">
        <v>74</v>
      </c>
      <c r="BH430" t="s">
        <v>74</v>
      </c>
      <c r="BI430">
        <v>1</v>
      </c>
      <c r="BJ430" t="s">
        <v>92</v>
      </c>
      <c r="BK430" t="s">
        <v>93</v>
      </c>
      <c r="BL430" t="s">
        <v>94</v>
      </c>
      <c r="BM430" t="s">
        <v>5325</v>
      </c>
      <c r="BN430" t="s">
        <v>74</v>
      </c>
      <c r="BO430" t="s">
        <v>74</v>
      </c>
      <c r="BP430" t="s">
        <v>74</v>
      </c>
      <c r="BQ430" t="s">
        <v>74</v>
      </c>
      <c r="BR430" t="s">
        <v>96</v>
      </c>
      <c r="BS430" t="s">
        <v>5326</v>
      </c>
      <c r="BT430" t="str">
        <f>HYPERLINK("https%3A%2F%2Fwww.webofscience.com%2Fwos%2Fwoscc%2Ffull-record%2FWOS:A1996TY77800001","View Full Record in Web of Science")</f>
        <v>View Full Record in Web of Science</v>
      </c>
    </row>
    <row r="431" spans="1:72" x14ac:dyDescent="0.15">
      <c r="A431" t="s">
        <v>72</v>
      </c>
      <c r="B431" t="s">
        <v>5327</v>
      </c>
      <c r="C431" t="s">
        <v>74</v>
      </c>
      <c r="D431" t="s">
        <v>74</v>
      </c>
      <c r="E431" t="s">
        <v>74</v>
      </c>
      <c r="F431" t="s">
        <v>5327</v>
      </c>
      <c r="G431" t="s">
        <v>74</v>
      </c>
      <c r="H431" t="s">
        <v>74</v>
      </c>
      <c r="I431" t="s">
        <v>5328</v>
      </c>
      <c r="J431" t="s">
        <v>76</v>
      </c>
      <c r="K431" t="s">
        <v>74</v>
      </c>
      <c r="L431" t="s">
        <v>74</v>
      </c>
      <c r="M431" t="s">
        <v>77</v>
      </c>
      <c r="N431" t="s">
        <v>78</v>
      </c>
      <c r="O431" t="s">
        <v>74</v>
      </c>
      <c r="P431" t="s">
        <v>74</v>
      </c>
      <c r="Q431" t="s">
        <v>74</v>
      </c>
      <c r="R431" t="s">
        <v>74</v>
      </c>
      <c r="S431" t="s">
        <v>74</v>
      </c>
      <c r="T431" t="s">
        <v>5329</v>
      </c>
      <c r="U431" t="s">
        <v>5330</v>
      </c>
      <c r="V431" t="s">
        <v>5331</v>
      </c>
      <c r="W431" t="s">
        <v>74</v>
      </c>
      <c r="X431" t="s">
        <v>74</v>
      </c>
      <c r="Y431" t="s">
        <v>5332</v>
      </c>
      <c r="Z431" t="s">
        <v>74</v>
      </c>
      <c r="AA431" t="s">
        <v>74</v>
      </c>
      <c r="AB431" t="s">
        <v>5102</v>
      </c>
      <c r="AC431" t="s">
        <v>74</v>
      </c>
      <c r="AD431" t="s">
        <v>74</v>
      </c>
      <c r="AE431" t="s">
        <v>74</v>
      </c>
      <c r="AF431" t="s">
        <v>74</v>
      </c>
      <c r="AG431">
        <v>33</v>
      </c>
      <c r="AH431">
        <v>175</v>
      </c>
      <c r="AI431">
        <v>183</v>
      </c>
      <c r="AJ431">
        <v>0</v>
      </c>
      <c r="AK431">
        <v>24</v>
      </c>
      <c r="AL431" t="s">
        <v>358</v>
      </c>
      <c r="AM431" t="s">
        <v>186</v>
      </c>
      <c r="AN431" t="s">
        <v>2831</v>
      </c>
      <c r="AO431" t="s">
        <v>87</v>
      </c>
      <c r="AP431" t="s">
        <v>2832</v>
      </c>
      <c r="AQ431" t="s">
        <v>74</v>
      </c>
      <c r="AR431" t="s">
        <v>88</v>
      </c>
      <c r="AS431" t="s">
        <v>89</v>
      </c>
      <c r="AT431" t="s">
        <v>5306</v>
      </c>
      <c r="AU431">
        <v>1996</v>
      </c>
      <c r="AV431">
        <v>8</v>
      </c>
      <c r="AW431">
        <v>1</v>
      </c>
      <c r="AX431" t="s">
        <v>74</v>
      </c>
      <c r="AY431" t="s">
        <v>74</v>
      </c>
      <c r="AZ431" t="s">
        <v>74</v>
      </c>
      <c r="BA431" t="s">
        <v>74</v>
      </c>
      <c r="BB431">
        <v>3</v>
      </c>
      <c r="BC431">
        <v>6</v>
      </c>
      <c r="BD431" t="s">
        <v>74</v>
      </c>
      <c r="BE431" t="s">
        <v>5333</v>
      </c>
      <c r="BF431" t="str">
        <f>HYPERLINK("http://dx.doi.org/10.1017/S0954102096000028","http://dx.doi.org/10.1017/S0954102096000028")</f>
        <v>http://dx.doi.org/10.1017/S0954102096000028</v>
      </c>
      <c r="BG431" t="s">
        <v>74</v>
      </c>
      <c r="BH431" t="s">
        <v>74</v>
      </c>
      <c r="BI431">
        <v>4</v>
      </c>
      <c r="BJ431" t="s">
        <v>92</v>
      </c>
      <c r="BK431" t="s">
        <v>93</v>
      </c>
      <c r="BL431" t="s">
        <v>94</v>
      </c>
      <c r="BM431" t="s">
        <v>5325</v>
      </c>
      <c r="BN431" t="s">
        <v>74</v>
      </c>
      <c r="BO431" t="s">
        <v>2008</v>
      </c>
      <c r="BP431" t="s">
        <v>74</v>
      </c>
      <c r="BQ431" t="s">
        <v>74</v>
      </c>
      <c r="BR431" t="s">
        <v>96</v>
      </c>
      <c r="BS431" t="s">
        <v>5334</v>
      </c>
      <c r="BT431" t="str">
        <f>HYPERLINK("https%3A%2F%2Fwww.webofscience.com%2Fwos%2Fwoscc%2Ffull-record%2FWOS:A1996TY77800002","View Full Record in Web of Science")</f>
        <v>View Full Record in Web of Science</v>
      </c>
    </row>
    <row r="432" spans="1:72" x14ac:dyDescent="0.15">
      <c r="A432" t="s">
        <v>72</v>
      </c>
      <c r="B432" t="s">
        <v>5335</v>
      </c>
      <c r="C432" t="s">
        <v>74</v>
      </c>
      <c r="D432" t="s">
        <v>74</v>
      </c>
      <c r="E432" t="s">
        <v>74</v>
      </c>
      <c r="F432" t="s">
        <v>5335</v>
      </c>
      <c r="G432" t="s">
        <v>74</v>
      </c>
      <c r="H432" t="s">
        <v>74</v>
      </c>
      <c r="I432" t="s">
        <v>5336</v>
      </c>
      <c r="J432" t="s">
        <v>76</v>
      </c>
      <c r="K432" t="s">
        <v>74</v>
      </c>
      <c r="L432" t="s">
        <v>74</v>
      </c>
      <c r="M432" t="s">
        <v>77</v>
      </c>
      <c r="N432" t="s">
        <v>78</v>
      </c>
      <c r="O432" t="s">
        <v>74</v>
      </c>
      <c r="P432" t="s">
        <v>74</v>
      </c>
      <c r="Q432" t="s">
        <v>74</v>
      </c>
      <c r="R432" t="s">
        <v>74</v>
      </c>
      <c r="S432" t="s">
        <v>74</v>
      </c>
      <c r="T432" t="s">
        <v>5337</v>
      </c>
      <c r="U432" t="s">
        <v>5338</v>
      </c>
      <c r="V432" t="s">
        <v>5339</v>
      </c>
      <c r="W432" t="s">
        <v>5340</v>
      </c>
      <c r="X432" t="s">
        <v>5341</v>
      </c>
      <c r="Y432" t="s">
        <v>5342</v>
      </c>
      <c r="Z432" t="s">
        <v>74</v>
      </c>
      <c r="AA432" t="s">
        <v>74</v>
      </c>
      <c r="AB432" t="s">
        <v>74</v>
      </c>
      <c r="AC432" t="s">
        <v>74</v>
      </c>
      <c r="AD432" t="s">
        <v>74</v>
      </c>
      <c r="AE432" t="s">
        <v>74</v>
      </c>
      <c r="AF432" t="s">
        <v>74</v>
      </c>
      <c r="AG432">
        <v>45</v>
      </c>
      <c r="AH432">
        <v>38</v>
      </c>
      <c r="AI432">
        <v>38</v>
      </c>
      <c r="AJ432">
        <v>0</v>
      </c>
      <c r="AK432">
        <v>3</v>
      </c>
      <c r="AL432" t="s">
        <v>84</v>
      </c>
      <c r="AM432" t="s">
        <v>85</v>
      </c>
      <c r="AN432" t="s">
        <v>86</v>
      </c>
      <c r="AO432" t="s">
        <v>87</v>
      </c>
      <c r="AP432" t="s">
        <v>74</v>
      </c>
      <c r="AQ432" t="s">
        <v>74</v>
      </c>
      <c r="AR432" t="s">
        <v>88</v>
      </c>
      <c r="AS432" t="s">
        <v>89</v>
      </c>
      <c r="AT432" t="s">
        <v>5306</v>
      </c>
      <c r="AU432">
        <v>1996</v>
      </c>
      <c r="AV432">
        <v>8</v>
      </c>
      <c r="AW432">
        <v>1</v>
      </c>
      <c r="AX432" t="s">
        <v>74</v>
      </c>
      <c r="AY432" t="s">
        <v>74</v>
      </c>
      <c r="AZ432" t="s">
        <v>74</v>
      </c>
      <c r="BA432" t="s">
        <v>74</v>
      </c>
      <c r="BB432">
        <v>7</v>
      </c>
      <c r="BC432">
        <v>13</v>
      </c>
      <c r="BD432" t="s">
        <v>74</v>
      </c>
      <c r="BE432" t="s">
        <v>5343</v>
      </c>
      <c r="BF432" t="str">
        <f>HYPERLINK("http://dx.doi.org/10.1017/S095410209600003X","http://dx.doi.org/10.1017/S095410209600003X")</f>
        <v>http://dx.doi.org/10.1017/S095410209600003X</v>
      </c>
      <c r="BG432" t="s">
        <v>74</v>
      </c>
      <c r="BH432" t="s">
        <v>74</v>
      </c>
      <c r="BI432">
        <v>7</v>
      </c>
      <c r="BJ432" t="s">
        <v>92</v>
      </c>
      <c r="BK432" t="s">
        <v>93</v>
      </c>
      <c r="BL432" t="s">
        <v>94</v>
      </c>
      <c r="BM432" t="s">
        <v>5325</v>
      </c>
      <c r="BN432" t="s">
        <v>74</v>
      </c>
      <c r="BO432" t="s">
        <v>74</v>
      </c>
      <c r="BP432" t="s">
        <v>74</v>
      </c>
      <c r="BQ432" t="s">
        <v>74</v>
      </c>
      <c r="BR432" t="s">
        <v>96</v>
      </c>
      <c r="BS432" t="s">
        <v>5344</v>
      </c>
      <c r="BT432" t="str">
        <f>HYPERLINK("https%3A%2F%2Fwww.webofscience.com%2Fwos%2Fwoscc%2Ffull-record%2FWOS:A1996TY77800003","View Full Record in Web of Science")</f>
        <v>View Full Record in Web of Science</v>
      </c>
    </row>
    <row r="433" spans="1:72" x14ac:dyDescent="0.15">
      <c r="A433" t="s">
        <v>72</v>
      </c>
      <c r="B433" t="s">
        <v>5345</v>
      </c>
      <c r="C433" t="s">
        <v>74</v>
      </c>
      <c r="D433" t="s">
        <v>74</v>
      </c>
      <c r="E433" t="s">
        <v>74</v>
      </c>
      <c r="F433" t="s">
        <v>5345</v>
      </c>
      <c r="G433" t="s">
        <v>74</v>
      </c>
      <c r="H433" t="s">
        <v>74</v>
      </c>
      <c r="I433" t="s">
        <v>5346</v>
      </c>
      <c r="J433" t="s">
        <v>76</v>
      </c>
      <c r="K433" t="s">
        <v>74</v>
      </c>
      <c r="L433" t="s">
        <v>74</v>
      </c>
      <c r="M433" t="s">
        <v>77</v>
      </c>
      <c r="N433" t="s">
        <v>78</v>
      </c>
      <c r="O433" t="s">
        <v>74</v>
      </c>
      <c r="P433" t="s">
        <v>74</v>
      </c>
      <c r="Q433" t="s">
        <v>74</v>
      </c>
      <c r="R433" t="s">
        <v>74</v>
      </c>
      <c r="S433" t="s">
        <v>74</v>
      </c>
      <c r="T433" t="s">
        <v>5347</v>
      </c>
      <c r="U433" t="s">
        <v>5348</v>
      </c>
      <c r="V433" t="s">
        <v>5349</v>
      </c>
      <c r="W433" t="s">
        <v>5350</v>
      </c>
      <c r="X433" t="s">
        <v>5351</v>
      </c>
      <c r="Y433" t="s">
        <v>74</v>
      </c>
      <c r="Z433" t="s">
        <v>74</v>
      </c>
      <c r="AA433" t="s">
        <v>74</v>
      </c>
      <c r="AB433" t="s">
        <v>74</v>
      </c>
      <c r="AC433" t="s">
        <v>74</v>
      </c>
      <c r="AD433" t="s">
        <v>74</v>
      </c>
      <c r="AE433" t="s">
        <v>74</v>
      </c>
      <c r="AF433" t="s">
        <v>74</v>
      </c>
      <c r="AG433">
        <v>42</v>
      </c>
      <c r="AH433">
        <v>30</v>
      </c>
      <c r="AI433">
        <v>30</v>
      </c>
      <c r="AJ433">
        <v>1</v>
      </c>
      <c r="AK433">
        <v>9</v>
      </c>
      <c r="AL433" t="s">
        <v>358</v>
      </c>
      <c r="AM433" t="s">
        <v>186</v>
      </c>
      <c r="AN433" t="s">
        <v>2831</v>
      </c>
      <c r="AO433" t="s">
        <v>87</v>
      </c>
      <c r="AP433" t="s">
        <v>2832</v>
      </c>
      <c r="AQ433" t="s">
        <v>74</v>
      </c>
      <c r="AR433" t="s">
        <v>88</v>
      </c>
      <c r="AS433" t="s">
        <v>89</v>
      </c>
      <c r="AT433" t="s">
        <v>5306</v>
      </c>
      <c r="AU433">
        <v>1996</v>
      </c>
      <c r="AV433">
        <v>8</v>
      </c>
      <c r="AW433">
        <v>1</v>
      </c>
      <c r="AX433" t="s">
        <v>74</v>
      </c>
      <c r="AY433" t="s">
        <v>74</v>
      </c>
      <c r="AZ433" t="s">
        <v>74</v>
      </c>
      <c r="BA433" t="s">
        <v>74</v>
      </c>
      <c r="BB433">
        <v>15</v>
      </c>
      <c r="BC433">
        <v>22</v>
      </c>
      <c r="BD433" t="s">
        <v>74</v>
      </c>
      <c r="BE433" t="s">
        <v>5352</v>
      </c>
      <c r="BF433" t="str">
        <f>HYPERLINK("http://dx.doi.org/10.1017/S0954102096000041","http://dx.doi.org/10.1017/S0954102096000041")</f>
        <v>http://dx.doi.org/10.1017/S0954102096000041</v>
      </c>
      <c r="BG433" t="s">
        <v>74</v>
      </c>
      <c r="BH433" t="s">
        <v>74</v>
      </c>
      <c r="BI433">
        <v>8</v>
      </c>
      <c r="BJ433" t="s">
        <v>92</v>
      </c>
      <c r="BK433" t="s">
        <v>93</v>
      </c>
      <c r="BL433" t="s">
        <v>94</v>
      </c>
      <c r="BM433" t="s">
        <v>5325</v>
      </c>
      <c r="BN433" t="s">
        <v>74</v>
      </c>
      <c r="BO433" t="s">
        <v>74</v>
      </c>
      <c r="BP433" t="s">
        <v>74</v>
      </c>
      <c r="BQ433" t="s">
        <v>74</v>
      </c>
      <c r="BR433" t="s">
        <v>96</v>
      </c>
      <c r="BS433" t="s">
        <v>5353</v>
      </c>
      <c r="BT433" t="str">
        <f>HYPERLINK("https%3A%2F%2Fwww.webofscience.com%2Fwos%2Fwoscc%2Ffull-record%2FWOS:A1996TY77800004","View Full Record in Web of Science")</f>
        <v>View Full Record in Web of Science</v>
      </c>
    </row>
    <row r="434" spans="1:72" x14ac:dyDescent="0.15">
      <c r="A434" t="s">
        <v>72</v>
      </c>
      <c r="B434" t="s">
        <v>5354</v>
      </c>
      <c r="C434" t="s">
        <v>74</v>
      </c>
      <c r="D434" t="s">
        <v>74</v>
      </c>
      <c r="E434" t="s">
        <v>74</v>
      </c>
      <c r="F434" t="s">
        <v>5354</v>
      </c>
      <c r="G434" t="s">
        <v>74</v>
      </c>
      <c r="H434" t="s">
        <v>74</v>
      </c>
      <c r="I434" t="s">
        <v>5355</v>
      </c>
      <c r="J434" t="s">
        <v>76</v>
      </c>
      <c r="K434" t="s">
        <v>74</v>
      </c>
      <c r="L434" t="s">
        <v>74</v>
      </c>
      <c r="M434" t="s">
        <v>77</v>
      </c>
      <c r="N434" t="s">
        <v>78</v>
      </c>
      <c r="O434" t="s">
        <v>74</v>
      </c>
      <c r="P434" t="s">
        <v>74</v>
      </c>
      <c r="Q434" t="s">
        <v>74</v>
      </c>
      <c r="R434" t="s">
        <v>74</v>
      </c>
      <c r="S434" t="s">
        <v>74</v>
      </c>
      <c r="T434" t="s">
        <v>5356</v>
      </c>
      <c r="U434" t="s">
        <v>5357</v>
      </c>
      <c r="V434" t="s">
        <v>5358</v>
      </c>
      <c r="W434" t="s">
        <v>5359</v>
      </c>
      <c r="X434" t="s">
        <v>74</v>
      </c>
      <c r="Y434" t="s">
        <v>5360</v>
      </c>
      <c r="Z434" t="s">
        <v>74</v>
      </c>
      <c r="AA434" t="s">
        <v>5361</v>
      </c>
      <c r="AB434" t="s">
        <v>5362</v>
      </c>
      <c r="AC434" t="s">
        <v>74</v>
      </c>
      <c r="AD434" t="s">
        <v>74</v>
      </c>
      <c r="AE434" t="s">
        <v>74</v>
      </c>
      <c r="AF434" t="s">
        <v>74</v>
      </c>
      <c r="AG434">
        <v>48</v>
      </c>
      <c r="AH434">
        <v>100</v>
      </c>
      <c r="AI434">
        <v>107</v>
      </c>
      <c r="AJ434">
        <v>0</v>
      </c>
      <c r="AK434">
        <v>19</v>
      </c>
      <c r="AL434" t="s">
        <v>84</v>
      </c>
      <c r="AM434" t="s">
        <v>85</v>
      </c>
      <c r="AN434" t="s">
        <v>86</v>
      </c>
      <c r="AO434" t="s">
        <v>87</v>
      </c>
      <c r="AP434" t="s">
        <v>74</v>
      </c>
      <c r="AQ434" t="s">
        <v>74</v>
      </c>
      <c r="AR434" t="s">
        <v>88</v>
      </c>
      <c r="AS434" t="s">
        <v>89</v>
      </c>
      <c r="AT434" t="s">
        <v>5306</v>
      </c>
      <c r="AU434">
        <v>1996</v>
      </c>
      <c r="AV434">
        <v>8</v>
      </c>
      <c r="AW434">
        <v>1</v>
      </c>
      <c r="AX434" t="s">
        <v>74</v>
      </c>
      <c r="AY434" t="s">
        <v>74</v>
      </c>
      <c r="AZ434" t="s">
        <v>74</v>
      </c>
      <c r="BA434" t="s">
        <v>74</v>
      </c>
      <c r="BB434">
        <v>23</v>
      </c>
      <c r="BC434">
        <v>30</v>
      </c>
      <c r="BD434" t="s">
        <v>74</v>
      </c>
      <c r="BE434" t="s">
        <v>5363</v>
      </c>
      <c r="BF434" t="str">
        <f>HYPERLINK("http://dx.doi.org/10.1017/S0954102096000053","http://dx.doi.org/10.1017/S0954102096000053")</f>
        <v>http://dx.doi.org/10.1017/S0954102096000053</v>
      </c>
      <c r="BG434" t="s">
        <v>74</v>
      </c>
      <c r="BH434" t="s">
        <v>74</v>
      </c>
      <c r="BI434">
        <v>8</v>
      </c>
      <c r="BJ434" t="s">
        <v>92</v>
      </c>
      <c r="BK434" t="s">
        <v>93</v>
      </c>
      <c r="BL434" t="s">
        <v>94</v>
      </c>
      <c r="BM434" t="s">
        <v>5325</v>
      </c>
      <c r="BN434" t="s">
        <v>74</v>
      </c>
      <c r="BO434" t="s">
        <v>74</v>
      </c>
      <c r="BP434" t="s">
        <v>74</v>
      </c>
      <c r="BQ434" t="s">
        <v>74</v>
      </c>
      <c r="BR434" t="s">
        <v>96</v>
      </c>
      <c r="BS434" t="s">
        <v>5364</v>
      </c>
      <c r="BT434" t="str">
        <f>HYPERLINK("https%3A%2F%2Fwww.webofscience.com%2Fwos%2Fwoscc%2Ffull-record%2FWOS:A1996TY77800005","View Full Record in Web of Science")</f>
        <v>View Full Record in Web of Science</v>
      </c>
    </row>
    <row r="435" spans="1:72" x14ac:dyDescent="0.15">
      <c r="A435" t="s">
        <v>72</v>
      </c>
      <c r="B435" t="s">
        <v>2370</v>
      </c>
      <c r="C435" t="s">
        <v>74</v>
      </c>
      <c r="D435" t="s">
        <v>74</v>
      </c>
      <c r="E435" t="s">
        <v>74</v>
      </c>
      <c r="F435" t="s">
        <v>2370</v>
      </c>
      <c r="G435" t="s">
        <v>74</v>
      </c>
      <c r="H435" t="s">
        <v>74</v>
      </c>
      <c r="I435" t="s">
        <v>5365</v>
      </c>
      <c r="J435" t="s">
        <v>76</v>
      </c>
      <c r="K435" t="s">
        <v>74</v>
      </c>
      <c r="L435" t="s">
        <v>74</v>
      </c>
      <c r="M435" t="s">
        <v>77</v>
      </c>
      <c r="N435" t="s">
        <v>78</v>
      </c>
      <c r="O435" t="s">
        <v>74</v>
      </c>
      <c r="P435" t="s">
        <v>74</v>
      </c>
      <c r="Q435" t="s">
        <v>74</v>
      </c>
      <c r="R435" t="s">
        <v>74</v>
      </c>
      <c r="S435" t="s">
        <v>74</v>
      </c>
      <c r="T435" t="s">
        <v>5366</v>
      </c>
      <c r="U435" t="s">
        <v>74</v>
      </c>
      <c r="V435" t="s">
        <v>5367</v>
      </c>
      <c r="W435" t="s">
        <v>74</v>
      </c>
      <c r="X435" t="s">
        <v>74</v>
      </c>
      <c r="Y435" t="s">
        <v>2374</v>
      </c>
      <c r="Z435" t="s">
        <v>74</v>
      </c>
      <c r="AA435" t="s">
        <v>74</v>
      </c>
      <c r="AB435" t="s">
        <v>74</v>
      </c>
      <c r="AC435" t="s">
        <v>74</v>
      </c>
      <c r="AD435" t="s">
        <v>74</v>
      </c>
      <c r="AE435" t="s">
        <v>74</v>
      </c>
      <c r="AF435" t="s">
        <v>74</v>
      </c>
      <c r="AG435">
        <v>32</v>
      </c>
      <c r="AH435">
        <v>13</v>
      </c>
      <c r="AI435">
        <v>13</v>
      </c>
      <c r="AJ435">
        <v>0</v>
      </c>
      <c r="AK435">
        <v>3</v>
      </c>
      <c r="AL435" t="s">
        <v>84</v>
      </c>
      <c r="AM435" t="s">
        <v>85</v>
      </c>
      <c r="AN435" t="s">
        <v>86</v>
      </c>
      <c r="AO435" t="s">
        <v>87</v>
      </c>
      <c r="AP435" t="s">
        <v>74</v>
      </c>
      <c r="AQ435" t="s">
        <v>74</v>
      </c>
      <c r="AR435" t="s">
        <v>88</v>
      </c>
      <c r="AS435" t="s">
        <v>89</v>
      </c>
      <c r="AT435" t="s">
        <v>5306</v>
      </c>
      <c r="AU435">
        <v>1996</v>
      </c>
      <c r="AV435">
        <v>8</v>
      </c>
      <c r="AW435">
        <v>1</v>
      </c>
      <c r="AX435" t="s">
        <v>74</v>
      </c>
      <c r="AY435" t="s">
        <v>74</v>
      </c>
      <c r="AZ435" t="s">
        <v>74</v>
      </c>
      <c r="BA435" t="s">
        <v>74</v>
      </c>
      <c r="BB435">
        <v>31</v>
      </c>
      <c r="BC435">
        <v>35</v>
      </c>
      <c r="BD435" t="s">
        <v>74</v>
      </c>
      <c r="BE435" t="s">
        <v>5368</v>
      </c>
      <c r="BF435" t="str">
        <f>HYPERLINK("http://dx.doi.org/10.1017/S0954102096000065","http://dx.doi.org/10.1017/S0954102096000065")</f>
        <v>http://dx.doi.org/10.1017/S0954102096000065</v>
      </c>
      <c r="BG435" t="s">
        <v>74</v>
      </c>
      <c r="BH435" t="s">
        <v>74</v>
      </c>
      <c r="BI435">
        <v>5</v>
      </c>
      <c r="BJ435" t="s">
        <v>92</v>
      </c>
      <c r="BK435" t="s">
        <v>93</v>
      </c>
      <c r="BL435" t="s">
        <v>94</v>
      </c>
      <c r="BM435" t="s">
        <v>5325</v>
      </c>
      <c r="BN435" t="s">
        <v>74</v>
      </c>
      <c r="BO435" t="s">
        <v>74</v>
      </c>
      <c r="BP435" t="s">
        <v>74</v>
      </c>
      <c r="BQ435" t="s">
        <v>74</v>
      </c>
      <c r="BR435" t="s">
        <v>96</v>
      </c>
      <c r="BS435" t="s">
        <v>5369</v>
      </c>
      <c r="BT435" t="str">
        <f>HYPERLINK("https%3A%2F%2Fwww.webofscience.com%2Fwos%2Fwoscc%2Ffull-record%2FWOS:A1996TY77800006","View Full Record in Web of Science")</f>
        <v>View Full Record in Web of Science</v>
      </c>
    </row>
    <row r="436" spans="1:72" x14ac:dyDescent="0.15">
      <c r="A436" t="s">
        <v>72</v>
      </c>
      <c r="B436" t="s">
        <v>5370</v>
      </c>
      <c r="C436" t="s">
        <v>74</v>
      </c>
      <c r="D436" t="s">
        <v>74</v>
      </c>
      <c r="E436" t="s">
        <v>74</v>
      </c>
      <c r="F436" t="s">
        <v>5370</v>
      </c>
      <c r="G436" t="s">
        <v>74</v>
      </c>
      <c r="H436" t="s">
        <v>74</v>
      </c>
      <c r="I436" t="s">
        <v>5371</v>
      </c>
      <c r="J436" t="s">
        <v>76</v>
      </c>
      <c r="K436" t="s">
        <v>74</v>
      </c>
      <c r="L436" t="s">
        <v>74</v>
      </c>
      <c r="M436" t="s">
        <v>77</v>
      </c>
      <c r="N436" t="s">
        <v>78</v>
      </c>
      <c r="O436" t="s">
        <v>74</v>
      </c>
      <c r="P436" t="s">
        <v>74</v>
      </c>
      <c r="Q436" t="s">
        <v>74</v>
      </c>
      <c r="R436" t="s">
        <v>74</v>
      </c>
      <c r="S436" t="s">
        <v>74</v>
      </c>
      <c r="T436" t="s">
        <v>5372</v>
      </c>
      <c r="U436" t="s">
        <v>5373</v>
      </c>
      <c r="V436" t="s">
        <v>5374</v>
      </c>
      <c r="W436" t="s">
        <v>5375</v>
      </c>
      <c r="X436" t="s">
        <v>2669</v>
      </c>
      <c r="Y436" t="s">
        <v>5376</v>
      </c>
      <c r="Z436" t="s">
        <v>74</v>
      </c>
      <c r="AA436" t="s">
        <v>74</v>
      </c>
      <c r="AB436" t="s">
        <v>74</v>
      </c>
      <c r="AC436" t="s">
        <v>74</v>
      </c>
      <c r="AD436" t="s">
        <v>74</v>
      </c>
      <c r="AE436" t="s">
        <v>74</v>
      </c>
      <c r="AF436" t="s">
        <v>74</v>
      </c>
      <c r="AG436">
        <v>38</v>
      </c>
      <c r="AH436">
        <v>5</v>
      </c>
      <c r="AI436">
        <v>5</v>
      </c>
      <c r="AJ436">
        <v>1</v>
      </c>
      <c r="AK436">
        <v>19</v>
      </c>
      <c r="AL436" t="s">
        <v>84</v>
      </c>
      <c r="AM436" t="s">
        <v>85</v>
      </c>
      <c r="AN436" t="s">
        <v>86</v>
      </c>
      <c r="AO436" t="s">
        <v>87</v>
      </c>
      <c r="AP436" t="s">
        <v>74</v>
      </c>
      <c r="AQ436" t="s">
        <v>74</v>
      </c>
      <c r="AR436" t="s">
        <v>88</v>
      </c>
      <c r="AS436" t="s">
        <v>89</v>
      </c>
      <c r="AT436" t="s">
        <v>5306</v>
      </c>
      <c r="AU436">
        <v>1996</v>
      </c>
      <c r="AV436">
        <v>8</v>
      </c>
      <c r="AW436">
        <v>1</v>
      </c>
      <c r="AX436" t="s">
        <v>74</v>
      </c>
      <c r="AY436" t="s">
        <v>74</v>
      </c>
      <c r="AZ436" t="s">
        <v>74</v>
      </c>
      <c r="BA436" t="s">
        <v>74</v>
      </c>
      <c r="BB436">
        <v>37</v>
      </c>
      <c r="BC436">
        <v>44</v>
      </c>
      <c r="BD436" t="s">
        <v>74</v>
      </c>
      <c r="BE436" t="s">
        <v>5377</v>
      </c>
      <c r="BF436" t="str">
        <f>HYPERLINK("http://dx.doi.org/10.1017/S0954102096000077","http://dx.doi.org/10.1017/S0954102096000077")</f>
        <v>http://dx.doi.org/10.1017/S0954102096000077</v>
      </c>
      <c r="BG436" t="s">
        <v>74</v>
      </c>
      <c r="BH436" t="s">
        <v>74</v>
      </c>
      <c r="BI436">
        <v>8</v>
      </c>
      <c r="BJ436" t="s">
        <v>92</v>
      </c>
      <c r="BK436" t="s">
        <v>93</v>
      </c>
      <c r="BL436" t="s">
        <v>94</v>
      </c>
      <c r="BM436" t="s">
        <v>5325</v>
      </c>
      <c r="BN436" t="s">
        <v>74</v>
      </c>
      <c r="BO436" t="s">
        <v>74</v>
      </c>
      <c r="BP436" t="s">
        <v>74</v>
      </c>
      <c r="BQ436" t="s">
        <v>74</v>
      </c>
      <c r="BR436" t="s">
        <v>96</v>
      </c>
      <c r="BS436" t="s">
        <v>5378</v>
      </c>
      <c r="BT436" t="str">
        <f>HYPERLINK("https%3A%2F%2Fwww.webofscience.com%2Fwos%2Fwoscc%2Ffull-record%2FWOS:A1996TY77800007","View Full Record in Web of Science")</f>
        <v>View Full Record in Web of Science</v>
      </c>
    </row>
    <row r="437" spans="1:72" x14ac:dyDescent="0.15">
      <c r="A437" t="s">
        <v>72</v>
      </c>
      <c r="B437" t="s">
        <v>5379</v>
      </c>
      <c r="C437" t="s">
        <v>74</v>
      </c>
      <c r="D437" t="s">
        <v>74</v>
      </c>
      <c r="E437" t="s">
        <v>74</v>
      </c>
      <c r="F437" t="s">
        <v>5379</v>
      </c>
      <c r="G437" t="s">
        <v>74</v>
      </c>
      <c r="H437" t="s">
        <v>74</v>
      </c>
      <c r="I437" t="s">
        <v>5380</v>
      </c>
      <c r="J437" t="s">
        <v>76</v>
      </c>
      <c r="K437" t="s">
        <v>74</v>
      </c>
      <c r="L437" t="s">
        <v>74</v>
      </c>
      <c r="M437" t="s">
        <v>77</v>
      </c>
      <c r="N437" t="s">
        <v>78</v>
      </c>
      <c r="O437" t="s">
        <v>74</v>
      </c>
      <c r="P437" t="s">
        <v>74</v>
      </c>
      <c r="Q437" t="s">
        <v>74</v>
      </c>
      <c r="R437" t="s">
        <v>74</v>
      </c>
      <c r="S437" t="s">
        <v>74</v>
      </c>
      <c r="T437" t="s">
        <v>5381</v>
      </c>
      <c r="U437" t="s">
        <v>5382</v>
      </c>
      <c r="V437" t="s">
        <v>5383</v>
      </c>
      <c r="W437" t="s">
        <v>5384</v>
      </c>
      <c r="X437" t="s">
        <v>5385</v>
      </c>
      <c r="Y437" t="s">
        <v>74</v>
      </c>
      <c r="Z437" t="s">
        <v>74</v>
      </c>
      <c r="AA437" t="s">
        <v>74</v>
      </c>
      <c r="AB437" t="s">
        <v>74</v>
      </c>
      <c r="AC437" t="s">
        <v>74</v>
      </c>
      <c r="AD437" t="s">
        <v>74</v>
      </c>
      <c r="AE437" t="s">
        <v>74</v>
      </c>
      <c r="AF437" t="s">
        <v>74</v>
      </c>
      <c r="AG437">
        <v>18</v>
      </c>
      <c r="AH437">
        <v>17</v>
      </c>
      <c r="AI437">
        <v>20</v>
      </c>
      <c r="AJ437">
        <v>0</v>
      </c>
      <c r="AK437">
        <v>6</v>
      </c>
      <c r="AL437" t="s">
        <v>84</v>
      </c>
      <c r="AM437" t="s">
        <v>85</v>
      </c>
      <c r="AN437" t="s">
        <v>86</v>
      </c>
      <c r="AO437" t="s">
        <v>87</v>
      </c>
      <c r="AP437" t="s">
        <v>74</v>
      </c>
      <c r="AQ437" t="s">
        <v>74</v>
      </c>
      <c r="AR437" t="s">
        <v>88</v>
      </c>
      <c r="AS437" t="s">
        <v>89</v>
      </c>
      <c r="AT437" t="s">
        <v>5306</v>
      </c>
      <c r="AU437">
        <v>1996</v>
      </c>
      <c r="AV437">
        <v>8</v>
      </c>
      <c r="AW437">
        <v>1</v>
      </c>
      <c r="AX437" t="s">
        <v>74</v>
      </c>
      <c r="AY437" t="s">
        <v>74</v>
      </c>
      <c r="AZ437" t="s">
        <v>74</v>
      </c>
      <c r="BA437" t="s">
        <v>74</v>
      </c>
      <c r="BB437">
        <v>45</v>
      </c>
      <c r="BC437">
        <v>48</v>
      </c>
      <c r="BD437" t="s">
        <v>74</v>
      </c>
      <c r="BE437" t="s">
        <v>5386</v>
      </c>
      <c r="BF437" t="str">
        <f>HYPERLINK("http://dx.doi.org/10.1017/S0954102096000089","http://dx.doi.org/10.1017/S0954102096000089")</f>
        <v>http://dx.doi.org/10.1017/S0954102096000089</v>
      </c>
      <c r="BG437" t="s">
        <v>74</v>
      </c>
      <c r="BH437" t="s">
        <v>74</v>
      </c>
      <c r="BI437">
        <v>4</v>
      </c>
      <c r="BJ437" t="s">
        <v>92</v>
      </c>
      <c r="BK437" t="s">
        <v>93</v>
      </c>
      <c r="BL437" t="s">
        <v>94</v>
      </c>
      <c r="BM437" t="s">
        <v>5325</v>
      </c>
      <c r="BN437" t="s">
        <v>74</v>
      </c>
      <c r="BO437" t="s">
        <v>74</v>
      </c>
      <c r="BP437" t="s">
        <v>74</v>
      </c>
      <c r="BQ437" t="s">
        <v>74</v>
      </c>
      <c r="BR437" t="s">
        <v>96</v>
      </c>
      <c r="BS437" t="s">
        <v>5387</v>
      </c>
      <c r="BT437" t="str">
        <f>HYPERLINK("https%3A%2F%2Fwww.webofscience.com%2Fwos%2Fwoscc%2Ffull-record%2FWOS:A1996TY77800008","View Full Record in Web of Science")</f>
        <v>View Full Record in Web of Science</v>
      </c>
    </row>
    <row r="438" spans="1:72" x14ac:dyDescent="0.15">
      <c r="A438" t="s">
        <v>72</v>
      </c>
      <c r="B438" t="s">
        <v>5388</v>
      </c>
      <c r="C438" t="s">
        <v>74</v>
      </c>
      <c r="D438" t="s">
        <v>74</v>
      </c>
      <c r="E438" t="s">
        <v>74</v>
      </c>
      <c r="F438" t="s">
        <v>5388</v>
      </c>
      <c r="G438" t="s">
        <v>74</v>
      </c>
      <c r="H438" t="s">
        <v>74</v>
      </c>
      <c r="I438" t="s">
        <v>5389</v>
      </c>
      <c r="J438" t="s">
        <v>76</v>
      </c>
      <c r="K438" t="s">
        <v>74</v>
      </c>
      <c r="L438" t="s">
        <v>74</v>
      </c>
      <c r="M438" t="s">
        <v>77</v>
      </c>
      <c r="N438" t="s">
        <v>78</v>
      </c>
      <c r="O438" t="s">
        <v>74</v>
      </c>
      <c r="P438" t="s">
        <v>74</v>
      </c>
      <c r="Q438" t="s">
        <v>74</v>
      </c>
      <c r="R438" t="s">
        <v>74</v>
      </c>
      <c r="S438" t="s">
        <v>74</v>
      </c>
      <c r="T438" t="s">
        <v>5390</v>
      </c>
      <c r="U438" t="s">
        <v>5391</v>
      </c>
      <c r="V438" t="s">
        <v>5392</v>
      </c>
      <c r="W438" t="s">
        <v>5393</v>
      </c>
      <c r="X438" t="s">
        <v>5394</v>
      </c>
      <c r="Y438" t="s">
        <v>5395</v>
      </c>
      <c r="Z438" t="s">
        <v>74</v>
      </c>
      <c r="AA438" t="s">
        <v>74</v>
      </c>
      <c r="AB438" t="s">
        <v>5396</v>
      </c>
      <c r="AC438" t="s">
        <v>74</v>
      </c>
      <c r="AD438" t="s">
        <v>74</v>
      </c>
      <c r="AE438" t="s">
        <v>74</v>
      </c>
      <c r="AF438" t="s">
        <v>74</v>
      </c>
      <c r="AG438">
        <v>35</v>
      </c>
      <c r="AH438">
        <v>29</v>
      </c>
      <c r="AI438">
        <v>30</v>
      </c>
      <c r="AJ438">
        <v>0</v>
      </c>
      <c r="AK438">
        <v>8</v>
      </c>
      <c r="AL438" t="s">
        <v>84</v>
      </c>
      <c r="AM438" t="s">
        <v>85</v>
      </c>
      <c r="AN438" t="s">
        <v>86</v>
      </c>
      <c r="AO438" t="s">
        <v>87</v>
      </c>
      <c r="AP438" t="s">
        <v>74</v>
      </c>
      <c r="AQ438" t="s">
        <v>74</v>
      </c>
      <c r="AR438" t="s">
        <v>88</v>
      </c>
      <c r="AS438" t="s">
        <v>89</v>
      </c>
      <c r="AT438" t="s">
        <v>5306</v>
      </c>
      <c r="AU438">
        <v>1996</v>
      </c>
      <c r="AV438">
        <v>8</v>
      </c>
      <c r="AW438">
        <v>1</v>
      </c>
      <c r="AX438" t="s">
        <v>74</v>
      </c>
      <c r="AY438" t="s">
        <v>74</v>
      </c>
      <c r="AZ438" t="s">
        <v>74</v>
      </c>
      <c r="BA438" t="s">
        <v>74</v>
      </c>
      <c r="BB438">
        <v>49</v>
      </c>
      <c r="BC438">
        <v>59</v>
      </c>
      <c r="BD438" t="s">
        <v>74</v>
      </c>
      <c r="BE438" t="s">
        <v>5397</v>
      </c>
      <c r="BF438" t="str">
        <f>HYPERLINK("http://dx.doi.org/10.1017/S0954102096000090","http://dx.doi.org/10.1017/S0954102096000090")</f>
        <v>http://dx.doi.org/10.1017/S0954102096000090</v>
      </c>
      <c r="BG438" t="s">
        <v>74</v>
      </c>
      <c r="BH438" t="s">
        <v>74</v>
      </c>
      <c r="BI438">
        <v>11</v>
      </c>
      <c r="BJ438" t="s">
        <v>92</v>
      </c>
      <c r="BK438" t="s">
        <v>93</v>
      </c>
      <c r="BL438" t="s">
        <v>94</v>
      </c>
      <c r="BM438" t="s">
        <v>5325</v>
      </c>
      <c r="BN438" t="s">
        <v>74</v>
      </c>
      <c r="BO438" t="s">
        <v>74</v>
      </c>
      <c r="BP438" t="s">
        <v>74</v>
      </c>
      <c r="BQ438" t="s">
        <v>74</v>
      </c>
      <c r="BR438" t="s">
        <v>96</v>
      </c>
      <c r="BS438" t="s">
        <v>5398</v>
      </c>
      <c r="BT438" t="str">
        <f>HYPERLINK("https%3A%2F%2Fwww.webofscience.com%2Fwos%2Fwoscc%2Ffull-record%2FWOS:A1996TY77800009","View Full Record in Web of Science")</f>
        <v>View Full Record in Web of Science</v>
      </c>
    </row>
    <row r="439" spans="1:72" x14ac:dyDescent="0.15">
      <c r="A439" t="s">
        <v>72</v>
      </c>
      <c r="B439" t="s">
        <v>5399</v>
      </c>
      <c r="C439" t="s">
        <v>74</v>
      </c>
      <c r="D439" t="s">
        <v>74</v>
      </c>
      <c r="E439" t="s">
        <v>74</v>
      </c>
      <c r="F439" t="s">
        <v>5399</v>
      </c>
      <c r="G439" t="s">
        <v>74</v>
      </c>
      <c r="H439" t="s">
        <v>74</v>
      </c>
      <c r="I439" t="s">
        <v>5400</v>
      </c>
      <c r="J439" t="s">
        <v>76</v>
      </c>
      <c r="K439" t="s">
        <v>74</v>
      </c>
      <c r="L439" t="s">
        <v>74</v>
      </c>
      <c r="M439" t="s">
        <v>77</v>
      </c>
      <c r="N439" t="s">
        <v>78</v>
      </c>
      <c r="O439" t="s">
        <v>74</v>
      </c>
      <c r="P439" t="s">
        <v>74</v>
      </c>
      <c r="Q439" t="s">
        <v>74</v>
      </c>
      <c r="R439" t="s">
        <v>74</v>
      </c>
      <c r="S439" t="s">
        <v>74</v>
      </c>
      <c r="T439" t="s">
        <v>5401</v>
      </c>
      <c r="U439" t="s">
        <v>5402</v>
      </c>
      <c r="V439" t="s">
        <v>5403</v>
      </c>
      <c r="W439" t="s">
        <v>5404</v>
      </c>
      <c r="X439" t="s">
        <v>5405</v>
      </c>
      <c r="Y439" t="s">
        <v>5406</v>
      </c>
      <c r="Z439" t="s">
        <v>74</v>
      </c>
      <c r="AA439" t="s">
        <v>74</v>
      </c>
      <c r="AB439" t="s">
        <v>5407</v>
      </c>
      <c r="AC439" t="s">
        <v>74</v>
      </c>
      <c r="AD439" t="s">
        <v>74</v>
      </c>
      <c r="AE439" t="s">
        <v>74</v>
      </c>
      <c r="AF439" t="s">
        <v>74</v>
      </c>
      <c r="AG439">
        <v>43</v>
      </c>
      <c r="AH439">
        <v>1</v>
      </c>
      <c r="AI439">
        <v>1</v>
      </c>
      <c r="AJ439">
        <v>0</v>
      </c>
      <c r="AK439">
        <v>0</v>
      </c>
      <c r="AL439" t="s">
        <v>84</v>
      </c>
      <c r="AM439" t="s">
        <v>85</v>
      </c>
      <c r="AN439" t="s">
        <v>86</v>
      </c>
      <c r="AO439" t="s">
        <v>87</v>
      </c>
      <c r="AP439" t="s">
        <v>74</v>
      </c>
      <c r="AQ439" t="s">
        <v>74</v>
      </c>
      <c r="AR439" t="s">
        <v>88</v>
      </c>
      <c r="AS439" t="s">
        <v>89</v>
      </c>
      <c r="AT439" t="s">
        <v>5306</v>
      </c>
      <c r="AU439">
        <v>1996</v>
      </c>
      <c r="AV439">
        <v>8</v>
      </c>
      <c r="AW439">
        <v>1</v>
      </c>
      <c r="AX439" t="s">
        <v>74</v>
      </c>
      <c r="AY439" t="s">
        <v>74</v>
      </c>
      <c r="AZ439" t="s">
        <v>74</v>
      </c>
      <c r="BA439" t="s">
        <v>74</v>
      </c>
      <c r="BB439">
        <v>61</v>
      </c>
      <c r="BC439">
        <v>72</v>
      </c>
      <c r="BD439" t="s">
        <v>74</v>
      </c>
      <c r="BE439" t="s">
        <v>5408</v>
      </c>
      <c r="BF439" t="str">
        <f>HYPERLINK("http://dx.doi.org/10.1017/S0954102096000107","http://dx.doi.org/10.1017/S0954102096000107")</f>
        <v>http://dx.doi.org/10.1017/S0954102096000107</v>
      </c>
      <c r="BG439" t="s">
        <v>74</v>
      </c>
      <c r="BH439" t="s">
        <v>74</v>
      </c>
      <c r="BI439">
        <v>12</v>
      </c>
      <c r="BJ439" t="s">
        <v>92</v>
      </c>
      <c r="BK439" t="s">
        <v>93</v>
      </c>
      <c r="BL439" t="s">
        <v>94</v>
      </c>
      <c r="BM439" t="s">
        <v>5325</v>
      </c>
      <c r="BN439" t="s">
        <v>74</v>
      </c>
      <c r="BO439" t="s">
        <v>74</v>
      </c>
      <c r="BP439" t="s">
        <v>74</v>
      </c>
      <c r="BQ439" t="s">
        <v>74</v>
      </c>
      <c r="BR439" t="s">
        <v>96</v>
      </c>
      <c r="BS439" t="s">
        <v>5409</v>
      </c>
      <c r="BT439" t="str">
        <f>HYPERLINK("https%3A%2F%2Fwww.webofscience.com%2Fwos%2Fwoscc%2Ffull-record%2FWOS:A1996TY77800010","View Full Record in Web of Science")</f>
        <v>View Full Record in Web of Science</v>
      </c>
    </row>
    <row r="440" spans="1:72" x14ac:dyDescent="0.15">
      <c r="A440" t="s">
        <v>72</v>
      </c>
      <c r="B440" t="s">
        <v>5410</v>
      </c>
      <c r="C440" t="s">
        <v>74</v>
      </c>
      <c r="D440" t="s">
        <v>74</v>
      </c>
      <c r="E440" t="s">
        <v>74</v>
      </c>
      <c r="F440" t="s">
        <v>5410</v>
      </c>
      <c r="G440" t="s">
        <v>74</v>
      </c>
      <c r="H440" t="s">
        <v>74</v>
      </c>
      <c r="I440" t="s">
        <v>5411</v>
      </c>
      <c r="J440" t="s">
        <v>76</v>
      </c>
      <c r="K440" t="s">
        <v>74</v>
      </c>
      <c r="L440" t="s">
        <v>74</v>
      </c>
      <c r="M440" t="s">
        <v>77</v>
      </c>
      <c r="N440" t="s">
        <v>78</v>
      </c>
      <c r="O440" t="s">
        <v>74</v>
      </c>
      <c r="P440" t="s">
        <v>74</v>
      </c>
      <c r="Q440" t="s">
        <v>74</v>
      </c>
      <c r="R440" t="s">
        <v>74</v>
      </c>
      <c r="S440" t="s">
        <v>74</v>
      </c>
      <c r="T440" t="s">
        <v>5412</v>
      </c>
      <c r="U440" t="s">
        <v>5413</v>
      </c>
      <c r="V440" t="s">
        <v>5414</v>
      </c>
      <c r="W440" t="s">
        <v>5415</v>
      </c>
      <c r="X440" t="s">
        <v>5416</v>
      </c>
      <c r="Y440" t="s">
        <v>5417</v>
      </c>
      <c r="Z440" t="s">
        <v>74</v>
      </c>
      <c r="AA440" t="s">
        <v>74</v>
      </c>
      <c r="AB440" t="s">
        <v>5418</v>
      </c>
      <c r="AC440" t="s">
        <v>74</v>
      </c>
      <c r="AD440" t="s">
        <v>74</v>
      </c>
      <c r="AE440" t="s">
        <v>74</v>
      </c>
      <c r="AF440" t="s">
        <v>74</v>
      </c>
      <c r="AG440">
        <v>56</v>
      </c>
      <c r="AH440">
        <v>32</v>
      </c>
      <c r="AI440">
        <v>32</v>
      </c>
      <c r="AJ440">
        <v>1</v>
      </c>
      <c r="AK440">
        <v>3</v>
      </c>
      <c r="AL440" t="s">
        <v>84</v>
      </c>
      <c r="AM440" t="s">
        <v>85</v>
      </c>
      <c r="AN440" t="s">
        <v>86</v>
      </c>
      <c r="AO440" t="s">
        <v>87</v>
      </c>
      <c r="AP440" t="s">
        <v>74</v>
      </c>
      <c r="AQ440" t="s">
        <v>74</v>
      </c>
      <c r="AR440" t="s">
        <v>88</v>
      </c>
      <c r="AS440" t="s">
        <v>89</v>
      </c>
      <c r="AT440" t="s">
        <v>5306</v>
      </c>
      <c r="AU440">
        <v>1996</v>
      </c>
      <c r="AV440">
        <v>8</v>
      </c>
      <c r="AW440">
        <v>1</v>
      </c>
      <c r="AX440" t="s">
        <v>74</v>
      </c>
      <c r="AY440" t="s">
        <v>74</v>
      </c>
      <c r="AZ440" t="s">
        <v>74</v>
      </c>
      <c r="BA440" t="s">
        <v>74</v>
      </c>
      <c r="BB440">
        <v>73</v>
      </c>
      <c r="BC440">
        <v>84</v>
      </c>
      <c r="BD440" t="s">
        <v>74</v>
      </c>
      <c r="BE440" t="s">
        <v>5419</v>
      </c>
      <c r="BF440" t="str">
        <f>HYPERLINK("http://dx.doi.org/10.1017/S0954102096000119","http://dx.doi.org/10.1017/S0954102096000119")</f>
        <v>http://dx.doi.org/10.1017/S0954102096000119</v>
      </c>
      <c r="BG440" t="s">
        <v>74</v>
      </c>
      <c r="BH440" t="s">
        <v>74</v>
      </c>
      <c r="BI440">
        <v>12</v>
      </c>
      <c r="BJ440" t="s">
        <v>92</v>
      </c>
      <c r="BK440" t="s">
        <v>93</v>
      </c>
      <c r="BL440" t="s">
        <v>94</v>
      </c>
      <c r="BM440" t="s">
        <v>5325</v>
      </c>
      <c r="BN440" t="s">
        <v>74</v>
      </c>
      <c r="BO440" t="s">
        <v>74</v>
      </c>
      <c r="BP440" t="s">
        <v>74</v>
      </c>
      <c r="BQ440" t="s">
        <v>74</v>
      </c>
      <c r="BR440" t="s">
        <v>96</v>
      </c>
      <c r="BS440" t="s">
        <v>5420</v>
      </c>
      <c r="BT440" t="str">
        <f>HYPERLINK("https%3A%2F%2Fwww.webofscience.com%2Fwos%2Fwoscc%2Ffull-record%2FWOS:A1996TY77800011","View Full Record in Web of Science")</f>
        <v>View Full Record in Web of Science</v>
      </c>
    </row>
    <row r="441" spans="1:72" x14ac:dyDescent="0.15">
      <c r="A441" t="s">
        <v>72</v>
      </c>
      <c r="B441" t="s">
        <v>5421</v>
      </c>
      <c r="C441" t="s">
        <v>74</v>
      </c>
      <c r="D441" t="s">
        <v>74</v>
      </c>
      <c r="E441" t="s">
        <v>74</v>
      </c>
      <c r="F441" t="s">
        <v>5421</v>
      </c>
      <c r="G441" t="s">
        <v>74</v>
      </c>
      <c r="H441" t="s">
        <v>74</v>
      </c>
      <c r="I441" t="s">
        <v>5422</v>
      </c>
      <c r="J441" t="s">
        <v>76</v>
      </c>
      <c r="K441" t="s">
        <v>74</v>
      </c>
      <c r="L441" t="s">
        <v>74</v>
      </c>
      <c r="M441" t="s">
        <v>77</v>
      </c>
      <c r="N441" t="s">
        <v>78</v>
      </c>
      <c r="O441" t="s">
        <v>74</v>
      </c>
      <c r="P441" t="s">
        <v>74</v>
      </c>
      <c r="Q441" t="s">
        <v>74</v>
      </c>
      <c r="R441" t="s">
        <v>74</v>
      </c>
      <c r="S441" t="s">
        <v>74</v>
      </c>
      <c r="T441" t="s">
        <v>5423</v>
      </c>
      <c r="U441" t="s">
        <v>5424</v>
      </c>
      <c r="V441" t="s">
        <v>5425</v>
      </c>
      <c r="W441" t="s">
        <v>5426</v>
      </c>
      <c r="X441" t="s">
        <v>344</v>
      </c>
      <c r="Y441" t="s">
        <v>5427</v>
      </c>
      <c r="Z441" t="s">
        <v>74</v>
      </c>
      <c r="AA441" t="s">
        <v>5428</v>
      </c>
      <c r="AB441" t="s">
        <v>5429</v>
      </c>
      <c r="AC441" t="s">
        <v>74</v>
      </c>
      <c r="AD441" t="s">
        <v>74</v>
      </c>
      <c r="AE441" t="s">
        <v>74</v>
      </c>
      <c r="AF441" t="s">
        <v>74</v>
      </c>
      <c r="AG441">
        <v>63</v>
      </c>
      <c r="AH441">
        <v>41</v>
      </c>
      <c r="AI441">
        <v>43</v>
      </c>
      <c r="AJ441">
        <v>0</v>
      </c>
      <c r="AK441">
        <v>4</v>
      </c>
      <c r="AL441" t="s">
        <v>84</v>
      </c>
      <c r="AM441" t="s">
        <v>85</v>
      </c>
      <c r="AN441" t="s">
        <v>86</v>
      </c>
      <c r="AO441" t="s">
        <v>87</v>
      </c>
      <c r="AP441" t="s">
        <v>74</v>
      </c>
      <c r="AQ441" t="s">
        <v>74</v>
      </c>
      <c r="AR441" t="s">
        <v>88</v>
      </c>
      <c r="AS441" t="s">
        <v>89</v>
      </c>
      <c r="AT441" t="s">
        <v>5306</v>
      </c>
      <c r="AU441">
        <v>1996</v>
      </c>
      <c r="AV441">
        <v>8</v>
      </c>
      <c r="AW441">
        <v>1</v>
      </c>
      <c r="AX441" t="s">
        <v>74</v>
      </c>
      <c r="AY441" t="s">
        <v>74</v>
      </c>
      <c r="AZ441" t="s">
        <v>74</v>
      </c>
      <c r="BA441" t="s">
        <v>74</v>
      </c>
      <c r="BB441">
        <v>85</v>
      </c>
      <c r="BC441">
        <v>104</v>
      </c>
      <c r="BD441" t="s">
        <v>74</v>
      </c>
      <c r="BE441" t="s">
        <v>5430</v>
      </c>
      <c r="BF441" t="str">
        <f>HYPERLINK("http://dx.doi.org/10.1017/S0954102096000120","http://dx.doi.org/10.1017/S0954102096000120")</f>
        <v>http://dx.doi.org/10.1017/S0954102096000120</v>
      </c>
      <c r="BG441" t="s">
        <v>74</v>
      </c>
      <c r="BH441" t="s">
        <v>74</v>
      </c>
      <c r="BI441">
        <v>20</v>
      </c>
      <c r="BJ441" t="s">
        <v>92</v>
      </c>
      <c r="BK441" t="s">
        <v>93</v>
      </c>
      <c r="BL441" t="s">
        <v>94</v>
      </c>
      <c r="BM441" t="s">
        <v>5325</v>
      </c>
      <c r="BN441" t="s">
        <v>74</v>
      </c>
      <c r="BO441" t="s">
        <v>74</v>
      </c>
      <c r="BP441" t="s">
        <v>74</v>
      </c>
      <c r="BQ441" t="s">
        <v>74</v>
      </c>
      <c r="BR441" t="s">
        <v>96</v>
      </c>
      <c r="BS441" t="s">
        <v>5431</v>
      </c>
      <c r="BT441" t="str">
        <f>HYPERLINK("https%3A%2F%2Fwww.webofscience.com%2Fwos%2Fwoscc%2Ffull-record%2FWOS:A1996TY77800012","View Full Record in Web of Science")</f>
        <v>View Full Record in Web of Science</v>
      </c>
    </row>
    <row r="442" spans="1:72" x14ac:dyDescent="0.15">
      <c r="A442" t="s">
        <v>72</v>
      </c>
      <c r="B442" t="s">
        <v>5432</v>
      </c>
      <c r="C442" t="s">
        <v>74</v>
      </c>
      <c r="D442" t="s">
        <v>74</v>
      </c>
      <c r="E442" t="s">
        <v>74</v>
      </c>
      <c r="F442" t="s">
        <v>5432</v>
      </c>
      <c r="G442" t="s">
        <v>74</v>
      </c>
      <c r="H442" t="s">
        <v>74</v>
      </c>
      <c r="I442" t="s">
        <v>5433</v>
      </c>
      <c r="J442" t="s">
        <v>76</v>
      </c>
      <c r="K442" t="s">
        <v>74</v>
      </c>
      <c r="L442" t="s">
        <v>74</v>
      </c>
      <c r="M442" t="s">
        <v>77</v>
      </c>
      <c r="N442" t="s">
        <v>78</v>
      </c>
      <c r="O442" t="s">
        <v>74</v>
      </c>
      <c r="P442" t="s">
        <v>74</v>
      </c>
      <c r="Q442" t="s">
        <v>74</v>
      </c>
      <c r="R442" t="s">
        <v>74</v>
      </c>
      <c r="S442" t="s">
        <v>74</v>
      </c>
      <c r="T442" t="s">
        <v>5434</v>
      </c>
      <c r="U442" t="s">
        <v>5435</v>
      </c>
      <c r="V442" t="s">
        <v>5436</v>
      </c>
      <c r="W442" t="s">
        <v>74</v>
      </c>
      <c r="X442" t="s">
        <v>74</v>
      </c>
      <c r="Y442" t="s">
        <v>5437</v>
      </c>
      <c r="Z442" t="s">
        <v>74</v>
      </c>
      <c r="AA442" t="s">
        <v>74</v>
      </c>
      <c r="AB442" t="s">
        <v>74</v>
      </c>
      <c r="AC442" t="s">
        <v>74</v>
      </c>
      <c r="AD442" t="s">
        <v>74</v>
      </c>
      <c r="AE442" t="s">
        <v>74</v>
      </c>
      <c r="AF442" t="s">
        <v>74</v>
      </c>
      <c r="AG442">
        <v>19</v>
      </c>
      <c r="AH442">
        <v>17</v>
      </c>
      <c r="AI442">
        <v>19</v>
      </c>
      <c r="AJ442">
        <v>0</v>
      </c>
      <c r="AK442">
        <v>4</v>
      </c>
      <c r="AL442" t="s">
        <v>84</v>
      </c>
      <c r="AM442" t="s">
        <v>85</v>
      </c>
      <c r="AN442" t="s">
        <v>86</v>
      </c>
      <c r="AO442" t="s">
        <v>87</v>
      </c>
      <c r="AP442" t="s">
        <v>74</v>
      </c>
      <c r="AQ442" t="s">
        <v>74</v>
      </c>
      <c r="AR442" t="s">
        <v>88</v>
      </c>
      <c r="AS442" t="s">
        <v>89</v>
      </c>
      <c r="AT442" t="s">
        <v>5306</v>
      </c>
      <c r="AU442">
        <v>1996</v>
      </c>
      <c r="AV442">
        <v>8</v>
      </c>
      <c r="AW442">
        <v>1</v>
      </c>
      <c r="AX442" t="s">
        <v>74</v>
      </c>
      <c r="AY442" t="s">
        <v>74</v>
      </c>
      <c r="AZ442" t="s">
        <v>74</v>
      </c>
      <c r="BA442" t="s">
        <v>74</v>
      </c>
      <c r="BB442">
        <v>105</v>
      </c>
      <c r="BC442">
        <v>109</v>
      </c>
      <c r="BD442" t="s">
        <v>74</v>
      </c>
      <c r="BE442" t="s">
        <v>5438</v>
      </c>
      <c r="BF442" t="str">
        <f>HYPERLINK("http://dx.doi.org/10.1017/S0954102096000132","http://dx.doi.org/10.1017/S0954102096000132")</f>
        <v>http://dx.doi.org/10.1017/S0954102096000132</v>
      </c>
      <c r="BG442" t="s">
        <v>74</v>
      </c>
      <c r="BH442" t="s">
        <v>74</v>
      </c>
      <c r="BI442">
        <v>5</v>
      </c>
      <c r="BJ442" t="s">
        <v>92</v>
      </c>
      <c r="BK442" t="s">
        <v>93</v>
      </c>
      <c r="BL442" t="s">
        <v>94</v>
      </c>
      <c r="BM442" t="s">
        <v>5325</v>
      </c>
      <c r="BN442" t="s">
        <v>74</v>
      </c>
      <c r="BO442" t="s">
        <v>74</v>
      </c>
      <c r="BP442" t="s">
        <v>74</v>
      </c>
      <c r="BQ442" t="s">
        <v>74</v>
      </c>
      <c r="BR442" t="s">
        <v>96</v>
      </c>
      <c r="BS442" t="s">
        <v>5439</v>
      </c>
      <c r="BT442" t="str">
        <f>HYPERLINK("https%3A%2F%2Fwww.webofscience.com%2Fwos%2Fwoscc%2Ffull-record%2FWOS:A1996TY77800013","View Full Record in Web of Science")</f>
        <v>View Full Record in Web of Science</v>
      </c>
    </row>
    <row r="443" spans="1:72" x14ac:dyDescent="0.15">
      <c r="A443" t="s">
        <v>72</v>
      </c>
      <c r="B443" t="s">
        <v>5440</v>
      </c>
      <c r="C443" t="s">
        <v>74</v>
      </c>
      <c r="D443" t="s">
        <v>74</v>
      </c>
      <c r="E443" t="s">
        <v>74</v>
      </c>
      <c r="F443" t="s">
        <v>5440</v>
      </c>
      <c r="G443" t="s">
        <v>74</v>
      </c>
      <c r="H443" t="s">
        <v>74</v>
      </c>
      <c r="I443" t="s">
        <v>5441</v>
      </c>
      <c r="J443" t="s">
        <v>3720</v>
      </c>
      <c r="K443" t="s">
        <v>74</v>
      </c>
      <c r="L443" t="s">
        <v>74</v>
      </c>
      <c r="M443" t="s">
        <v>77</v>
      </c>
      <c r="N443" t="s">
        <v>78</v>
      </c>
      <c r="O443" t="s">
        <v>74</v>
      </c>
      <c r="P443" t="s">
        <v>74</v>
      </c>
      <c r="Q443" t="s">
        <v>74</v>
      </c>
      <c r="R443" t="s">
        <v>74</v>
      </c>
      <c r="S443" t="s">
        <v>74</v>
      </c>
      <c r="T443" t="s">
        <v>5442</v>
      </c>
      <c r="U443" t="s">
        <v>74</v>
      </c>
      <c r="V443" t="s">
        <v>5443</v>
      </c>
      <c r="W443" t="s">
        <v>74</v>
      </c>
      <c r="X443" t="s">
        <v>74</v>
      </c>
      <c r="Y443" t="s">
        <v>5444</v>
      </c>
      <c r="Z443" t="s">
        <v>74</v>
      </c>
      <c r="AA443" t="s">
        <v>74</v>
      </c>
      <c r="AB443" t="s">
        <v>74</v>
      </c>
      <c r="AC443" t="s">
        <v>74</v>
      </c>
      <c r="AD443" t="s">
        <v>74</v>
      </c>
      <c r="AE443" t="s">
        <v>74</v>
      </c>
      <c r="AF443" t="s">
        <v>74</v>
      </c>
      <c r="AG443">
        <v>10</v>
      </c>
      <c r="AH443">
        <v>16</v>
      </c>
      <c r="AI443">
        <v>18</v>
      </c>
      <c r="AJ443">
        <v>0</v>
      </c>
      <c r="AK443">
        <v>5</v>
      </c>
      <c r="AL443" t="s">
        <v>203</v>
      </c>
      <c r="AM443" t="s">
        <v>85</v>
      </c>
      <c r="AN443" t="s">
        <v>204</v>
      </c>
      <c r="AO443" t="s">
        <v>3729</v>
      </c>
      <c r="AP443" t="s">
        <v>74</v>
      </c>
      <c r="AQ443" t="s">
        <v>74</v>
      </c>
      <c r="AR443" t="s">
        <v>3731</v>
      </c>
      <c r="AS443" t="s">
        <v>3732</v>
      </c>
      <c r="AT443" t="s">
        <v>5306</v>
      </c>
      <c r="AU443">
        <v>1996</v>
      </c>
      <c r="AV443">
        <v>30</v>
      </c>
      <c r="AW443">
        <v>6</v>
      </c>
      <c r="AX443" t="s">
        <v>74</v>
      </c>
      <c r="AY443" t="s">
        <v>74</v>
      </c>
      <c r="AZ443" t="s">
        <v>74</v>
      </c>
      <c r="BA443" t="s">
        <v>74</v>
      </c>
      <c r="BB443">
        <v>967</v>
      </c>
      <c r="BC443">
        <v>972</v>
      </c>
      <c r="BD443" t="s">
        <v>74</v>
      </c>
      <c r="BE443" t="s">
        <v>5445</v>
      </c>
      <c r="BF443" t="str">
        <f>HYPERLINK("http://dx.doi.org/10.1016/1352-2310(95)00308-8","http://dx.doi.org/10.1016/1352-2310(95)00308-8")</f>
        <v>http://dx.doi.org/10.1016/1352-2310(95)00308-8</v>
      </c>
      <c r="BG443" t="s">
        <v>74</v>
      </c>
      <c r="BH443" t="s">
        <v>74</v>
      </c>
      <c r="BI443">
        <v>6</v>
      </c>
      <c r="BJ443" t="s">
        <v>542</v>
      </c>
      <c r="BK443" t="s">
        <v>93</v>
      </c>
      <c r="BL443" t="s">
        <v>543</v>
      </c>
      <c r="BM443" t="s">
        <v>5446</v>
      </c>
      <c r="BN443" t="s">
        <v>74</v>
      </c>
      <c r="BO443" t="s">
        <v>74</v>
      </c>
      <c r="BP443" t="s">
        <v>74</v>
      </c>
      <c r="BQ443" t="s">
        <v>74</v>
      </c>
      <c r="BR443" t="s">
        <v>96</v>
      </c>
      <c r="BS443" t="s">
        <v>5447</v>
      </c>
      <c r="BT443" t="str">
        <f>HYPERLINK("https%3A%2F%2Fwww.webofscience.com%2Fwos%2Fwoscc%2Ffull-record%2FWOS:A1996TT65400013","View Full Record in Web of Science")</f>
        <v>View Full Record in Web of Science</v>
      </c>
    </row>
    <row r="444" spans="1:72" x14ac:dyDescent="0.15">
      <c r="A444" t="s">
        <v>72</v>
      </c>
      <c r="B444" t="s">
        <v>5448</v>
      </c>
      <c r="C444" t="s">
        <v>74</v>
      </c>
      <c r="D444" t="s">
        <v>74</v>
      </c>
      <c r="E444" t="s">
        <v>74</v>
      </c>
      <c r="F444" t="s">
        <v>5448</v>
      </c>
      <c r="G444" t="s">
        <v>74</v>
      </c>
      <c r="H444" t="s">
        <v>74</v>
      </c>
      <c r="I444" t="s">
        <v>5449</v>
      </c>
      <c r="J444" t="s">
        <v>2956</v>
      </c>
      <c r="K444" t="s">
        <v>74</v>
      </c>
      <c r="L444" t="s">
        <v>74</v>
      </c>
      <c r="M444" t="s">
        <v>77</v>
      </c>
      <c r="N444" t="s">
        <v>78</v>
      </c>
      <c r="O444" t="s">
        <v>74</v>
      </c>
      <c r="P444" t="s">
        <v>74</v>
      </c>
      <c r="Q444" t="s">
        <v>74</v>
      </c>
      <c r="R444" t="s">
        <v>74</v>
      </c>
      <c r="S444" t="s">
        <v>74</v>
      </c>
      <c r="T444" t="s">
        <v>74</v>
      </c>
      <c r="U444" t="s">
        <v>74</v>
      </c>
      <c r="V444" t="s">
        <v>5450</v>
      </c>
      <c r="W444" t="s">
        <v>74</v>
      </c>
      <c r="X444" t="s">
        <v>74</v>
      </c>
      <c r="Y444" t="s">
        <v>5451</v>
      </c>
      <c r="Z444" t="s">
        <v>74</v>
      </c>
      <c r="AA444" t="s">
        <v>74</v>
      </c>
      <c r="AB444" t="s">
        <v>74</v>
      </c>
      <c r="AC444" t="s">
        <v>74</v>
      </c>
      <c r="AD444" t="s">
        <v>74</v>
      </c>
      <c r="AE444" t="s">
        <v>74</v>
      </c>
      <c r="AF444" t="s">
        <v>74</v>
      </c>
      <c r="AG444">
        <v>6</v>
      </c>
      <c r="AH444">
        <v>2</v>
      </c>
      <c r="AI444">
        <v>2</v>
      </c>
      <c r="AJ444">
        <v>0</v>
      </c>
      <c r="AK444">
        <v>1</v>
      </c>
      <c r="AL444" t="s">
        <v>2962</v>
      </c>
      <c r="AM444" t="s">
        <v>2963</v>
      </c>
      <c r="AN444" t="s">
        <v>2964</v>
      </c>
      <c r="AO444" t="s">
        <v>2965</v>
      </c>
      <c r="AP444" t="s">
        <v>74</v>
      </c>
      <c r="AQ444" t="s">
        <v>74</v>
      </c>
      <c r="AR444" t="s">
        <v>2966</v>
      </c>
      <c r="AS444" t="s">
        <v>2967</v>
      </c>
      <c r="AT444" t="s">
        <v>5306</v>
      </c>
      <c r="AU444">
        <v>1996</v>
      </c>
      <c r="AV444">
        <v>45</v>
      </c>
      <c r="AW444">
        <v>1</v>
      </c>
      <c r="AX444" t="s">
        <v>74</v>
      </c>
      <c r="AY444" t="s">
        <v>74</v>
      </c>
      <c r="AZ444" t="s">
        <v>74</v>
      </c>
      <c r="BA444" t="s">
        <v>74</v>
      </c>
      <c r="BB444">
        <v>55</v>
      </c>
      <c r="BC444">
        <v>58</v>
      </c>
      <c r="BD444" t="s">
        <v>74</v>
      </c>
      <c r="BE444" t="s">
        <v>74</v>
      </c>
      <c r="BF444" t="s">
        <v>74</v>
      </c>
      <c r="BG444" t="s">
        <v>74</v>
      </c>
      <c r="BH444" t="s">
        <v>74</v>
      </c>
      <c r="BI444">
        <v>4</v>
      </c>
      <c r="BJ444" t="s">
        <v>159</v>
      </c>
      <c r="BK444" t="s">
        <v>93</v>
      </c>
      <c r="BL444" t="s">
        <v>159</v>
      </c>
      <c r="BM444" t="s">
        <v>5452</v>
      </c>
      <c r="BN444" t="s">
        <v>74</v>
      </c>
      <c r="BO444" t="s">
        <v>74</v>
      </c>
      <c r="BP444" t="s">
        <v>74</v>
      </c>
      <c r="BQ444" t="s">
        <v>74</v>
      </c>
      <c r="BR444" t="s">
        <v>96</v>
      </c>
      <c r="BS444" t="s">
        <v>5453</v>
      </c>
      <c r="BT444" t="str">
        <f>HYPERLINK("https%3A%2F%2Fwww.webofscience.com%2Fwos%2Fwoscc%2Ffull-record%2FWOS:A1996UH41600005","View Full Record in Web of Science")</f>
        <v>View Full Record in Web of Science</v>
      </c>
    </row>
    <row r="445" spans="1:72" x14ac:dyDescent="0.15">
      <c r="A445" t="s">
        <v>72</v>
      </c>
      <c r="B445" t="s">
        <v>5454</v>
      </c>
      <c r="C445" t="s">
        <v>74</v>
      </c>
      <c r="D445" t="s">
        <v>74</v>
      </c>
      <c r="E445" t="s">
        <v>74</v>
      </c>
      <c r="F445" t="s">
        <v>5454</v>
      </c>
      <c r="G445" t="s">
        <v>74</v>
      </c>
      <c r="H445" t="s">
        <v>74</v>
      </c>
      <c r="I445" t="s">
        <v>5455</v>
      </c>
      <c r="J445" t="s">
        <v>5456</v>
      </c>
      <c r="K445" t="s">
        <v>74</v>
      </c>
      <c r="L445" t="s">
        <v>74</v>
      </c>
      <c r="M445" t="s">
        <v>77</v>
      </c>
      <c r="N445" t="s">
        <v>472</v>
      </c>
      <c r="O445" t="s">
        <v>5457</v>
      </c>
      <c r="P445" t="s">
        <v>5458</v>
      </c>
      <c r="Q445" t="s">
        <v>5459</v>
      </c>
      <c r="R445" t="s">
        <v>74</v>
      </c>
      <c r="S445" t="s">
        <v>74</v>
      </c>
      <c r="T445" t="s">
        <v>74</v>
      </c>
      <c r="U445" t="s">
        <v>5460</v>
      </c>
      <c r="V445" t="s">
        <v>5461</v>
      </c>
      <c r="W445" t="s">
        <v>74</v>
      </c>
      <c r="X445" t="s">
        <v>74</v>
      </c>
      <c r="Y445" t="s">
        <v>5462</v>
      </c>
      <c r="Z445" t="s">
        <v>74</v>
      </c>
      <c r="AA445" t="s">
        <v>74</v>
      </c>
      <c r="AB445" t="s">
        <v>74</v>
      </c>
      <c r="AC445" t="s">
        <v>74</v>
      </c>
      <c r="AD445" t="s">
        <v>74</v>
      </c>
      <c r="AE445" t="s">
        <v>74</v>
      </c>
      <c r="AF445" t="s">
        <v>74</v>
      </c>
      <c r="AG445">
        <v>5</v>
      </c>
      <c r="AH445">
        <v>4</v>
      </c>
      <c r="AI445">
        <v>4</v>
      </c>
      <c r="AJ445">
        <v>0</v>
      </c>
      <c r="AK445">
        <v>1</v>
      </c>
      <c r="AL445" t="s">
        <v>5463</v>
      </c>
      <c r="AM445" t="s">
        <v>5464</v>
      </c>
      <c r="AN445" t="s">
        <v>5465</v>
      </c>
      <c r="AO445" t="s">
        <v>5466</v>
      </c>
      <c r="AP445" t="s">
        <v>74</v>
      </c>
      <c r="AQ445" t="s">
        <v>74</v>
      </c>
      <c r="AR445" t="s">
        <v>5467</v>
      </c>
      <c r="AS445" t="s">
        <v>5468</v>
      </c>
      <c r="AT445" t="s">
        <v>5306</v>
      </c>
      <c r="AU445">
        <v>1996</v>
      </c>
      <c r="AV445">
        <v>41</v>
      </c>
      <c r="AW445">
        <v>1</v>
      </c>
      <c r="AX445" t="s">
        <v>74</v>
      </c>
      <c r="AY445" t="s">
        <v>74</v>
      </c>
      <c r="AZ445" t="s">
        <v>74</v>
      </c>
      <c r="BA445" t="s">
        <v>74</v>
      </c>
      <c r="BB445">
        <v>103</v>
      </c>
      <c r="BC445">
        <v>105</v>
      </c>
      <c r="BD445" t="s">
        <v>74</v>
      </c>
      <c r="BE445" t="s">
        <v>74</v>
      </c>
      <c r="BF445" t="s">
        <v>74</v>
      </c>
      <c r="BG445" t="s">
        <v>74</v>
      </c>
      <c r="BH445" t="s">
        <v>74</v>
      </c>
      <c r="BI445">
        <v>3</v>
      </c>
      <c r="BJ445" t="s">
        <v>925</v>
      </c>
      <c r="BK445" t="s">
        <v>492</v>
      </c>
      <c r="BL445" t="s">
        <v>926</v>
      </c>
      <c r="BM445" t="s">
        <v>5469</v>
      </c>
      <c r="BN445" t="s">
        <v>74</v>
      </c>
      <c r="BO445" t="s">
        <v>74</v>
      </c>
      <c r="BP445" t="s">
        <v>74</v>
      </c>
      <c r="BQ445" t="s">
        <v>74</v>
      </c>
      <c r="BR445" t="s">
        <v>96</v>
      </c>
      <c r="BS445" t="s">
        <v>5470</v>
      </c>
      <c r="BT445" t="str">
        <f>HYPERLINK("https%3A%2F%2Fwww.webofscience.com%2Fwos%2Fwoscc%2Ffull-record%2FWOS:A1996UD45500016","View Full Record in Web of Science")</f>
        <v>View Full Record in Web of Science</v>
      </c>
    </row>
    <row r="446" spans="1:72" x14ac:dyDescent="0.15">
      <c r="A446" t="s">
        <v>72</v>
      </c>
      <c r="B446" t="s">
        <v>5471</v>
      </c>
      <c r="C446" t="s">
        <v>74</v>
      </c>
      <c r="D446" t="s">
        <v>74</v>
      </c>
      <c r="E446" t="s">
        <v>74</v>
      </c>
      <c r="F446" t="s">
        <v>5471</v>
      </c>
      <c r="G446" t="s">
        <v>74</v>
      </c>
      <c r="H446" t="s">
        <v>74</v>
      </c>
      <c r="I446" t="s">
        <v>5472</v>
      </c>
      <c r="J446" t="s">
        <v>127</v>
      </c>
      <c r="K446" t="s">
        <v>74</v>
      </c>
      <c r="L446" t="s">
        <v>74</v>
      </c>
      <c r="M446" t="s">
        <v>77</v>
      </c>
      <c r="N446" t="s">
        <v>78</v>
      </c>
      <c r="O446" t="s">
        <v>74</v>
      </c>
      <c r="P446" t="s">
        <v>74</v>
      </c>
      <c r="Q446" t="s">
        <v>74</v>
      </c>
      <c r="R446" t="s">
        <v>74</v>
      </c>
      <c r="S446" t="s">
        <v>74</v>
      </c>
      <c r="T446" t="s">
        <v>74</v>
      </c>
      <c r="U446" t="s">
        <v>5473</v>
      </c>
      <c r="V446" t="s">
        <v>5474</v>
      </c>
      <c r="W446" t="s">
        <v>74</v>
      </c>
      <c r="X446" t="s">
        <v>74</v>
      </c>
      <c r="Y446" t="s">
        <v>3839</v>
      </c>
      <c r="Z446" t="s">
        <v>74</v>
      </c>
      <c r="AA446" t="s">
        <v>74</v>
      </c>
      <c r="AB446" t="s">
        <v>5475</v>
      </c>
      <c r="AC446" t="s">
        <v>74</v>
      </c>
      <c r="AD446" t="s">
        <v>74</v>
      </c>
      <c r="AE446" t="s">
        <v>74</v>
      </c>
      <c r="AF446" t="s">
        <v>74</v>
      </c>
      <c r="AG446">
        <v>60</v>
      </c>
      <c r="AH446">
        <v>34</v>
      </c>
      <c r="AI446">
        <v>35</v>
      </c>
      <c r="AJ446">
        <v>0</v>
      </c>
      <c r="AK446">
        <v>7</v>
      </c>
      <c r="AL446" t="s">
        <v>133</v>
      </c>
      <c r="AM446" t="s">
        <v>134</v>
      </c>
      <c r="AN446" t="s">
        <v>135</v>
      </c>
      <c r="AO446" t="s">
        <v>136</v>
      </c>
      <c r="AP446" t="s">
        <v>74</v>
      </c>
      <c r="AQ446" t="s">
        <v>74</v>
      </c>
      <c r="AR446" t="s">
        <v>137</v>
      </c>
      <c r="AS446" t="s">
        <v>138</v>
      </c>
      <c r="AT446" t="s">
        <v>5306</v>
      </c>
      <c r="AU446">
        <v>1996</v>
      </c>
      <c r="AV446">
        <v>39</v>
      </c>
      <c r="AW446">
        <v>2</v>
      </c>
      <c r="AX446" t="s">
        <v>74</v>
      </c>
      <c r="AY446" t="s">
        <v>74</v>
      </c>
      <c r="AZ446" t="s">
        <v>74</v>
      </c>
      <c r="BA446" t="s">
        <v>74</v>
      </c>
      <c r="BB446">
        <v>149</v>
      </c>
      <c r="BC446">
        <v>157</v>
      </c>
      <c r="BD446" t="s">
        <v>74</v>
      </c>
      <c r="BE446" t="s">
        <v>5476</v>
      </c>
      <c r="BF446" t="str">
        <f>HYPERLINK("http://dx.doi.org/10.1515/botm.1996.39.1-6.149","http://dx.doi.org/10.1515/botm.1996.39.1-6.149")</f>
        <v>http://dx.doi.org/10.1515/botm.1996.39.1-6.149</v>
      </c>
      <c r="BG446" t="s">
        <v>74</v>
      </c>
      <c r="BH446" t="s">
        <v>74</v>
      </c>
      <c r="BI446">
        <v>9</v>
      </c>
      <c r="BJ446" t="s">
        <v>140</v>
      </c>
      <c r="BK446" t="s">
        <v>93</v>
      </c>
      <c r="BL446" t="s">
        <v>140</v>
      </c>
      <c r="BM446" t="s">
        <v>5477</v>
      </c>
      <c r="BN446" t="s">
        <v>74</v>
      </c>
      <c r="BO446" t="s">
        <v>74</v>
      </c>
      <c r="BP446" t="s">
        <v>74</v>
      </c>
      <c r="BQ446" t="s">
        <v>74</v>
      </c>
      <c r="BR446" t="s">
        <v>96</v>
      </c>
      <c r="BS446" t="s">
        <v>5478</v>
      </c>
      <c r="BT446" t="str">
        <f>HYPERLINK("https%3A%2F%2Fwww.webofscience.com%2Fwos%2Fwoscc%2Ffull-record%2FWOS:A1996UH39700010","View Full Record in Web of Science")</f>
        <v>View Full Record in Web of Science</v>
      </c>
    </row>
    <row r="447" spans="1:72" x14ac:dyDescent="0.15">
      <c r="A447" t="s">
        <v>72</v>
      </c>
      <c r="B447" t="s">
        <v>5479</v>
      </c>
      <c r="C447" t="s">
        <v>74</v>
      </c>
      <c r="D447" t="s">
        <v>74</v>
      </c>
      <c r="E447" t="s">
        <v>74</v>
      </c>
      <c r="F447" t="s">
        <v>5479</v>
      </c>
      <c r="G447" t="s">
        <v>74</v>
      </c>
      <c r="H447" t="s">
        <v>74</v>
      </c>
      <c r="I447" t="s">
        <v>5480</v>
      </c>
      <c r="J447" t="s">
        <v>5481</v>
      </c>
      <c r="K447" t="s">
        <v>74</v>
      </c>
      <c r="L447" t="s">
        <v>74</v>
      </c>
      <c r="M447" t="s">
        <v>77</v>
      </c>
      <c r="N447" t="s">
        <v>78</v>
      </c>
      <c r="O447" t="s">
        <v>74</v>
      </c>
      <c r="P447" t="s">
        <v>74</v>
      </c>
      <c r="Q447" t="s">
        <v>74</v>
      </c>
      <c r="R447" t="s">
        <v>74</v>
      </c>
      <c r="S447" t="s">
        <v>74</v>
      </c>
      <c r="T447" t="s">
        <v>5482</v>
      </c>
      <c r="U447" t="s">
        <v>5483</v>
      </c>
      <c r="V447" t="s">
        <v>5484</v>
      </c>
      <c r="W447" t="s">
        <v>5485</v>
      </c>
      <c r="X447" t="s">
        <v>3529</v>
      </c>
      <c r="Y447" t="s">
        <v>5486</v>
      </c>
      <c r="Z447" t="s">
        <v>74</v>
      </c>
      <c r="AA447" t="s">
        <v>74</v>
      </c>
      <c r="AB447" t="s">
        <v>5487</v>
      </c>
      <c r="AC447" t="s">
        <v>74</v>
      </c>
      <c r="AD447" t="s">
        <v>74</v>
      </c>
      <c r="AE447" t="s">
        <v>74</v>
      </c>
      <c r="AF447" t="s">
        <v>74</v>
      </c>
      <c r="AG447">
        <v>26</v>
      </c>
      <c r="AH447">
        <v>6</v>
      </c>
      <c r="AI447">
        <v>7</v>
      </c>
      <c r="AJ447">
        <v>0</v>
      </c>
      <c r="AK447">
        <v>4</v>
      </c>
      <c r="AL447" t="s">
        <v>5488</v>
      </c>
      <c r="AM447" t="s">
        <v>436</v>
      </c>
      <c r="AN447" t="s">
        <v>2794</v>
      </c>
      <c r="AO447" t="s">
        <v>5489</v>
      </c>
      <c r="AP447" t="s">
        <v>74</v>
      </c>
      <c r="AQ447" t="s">
        <v>74</v>
      </c>
      <c r="AR447" t="s">
        <v>5490</v>
      </c>
      <c r="AS447" t="s">
        <v>5491</v>
      </c>
      <c r="AT447" t="s">
        <v>5306</v>
      </c>
      <c r="AU447">
        <v>1996</v>
      </c>
      <c r="AV447">
        <v>152</v>
      </c>
      <c r="AW447">
        <v>2</v>
      </c>
      <c r="AX447" t="s">
        <v>74</v>
      </c>
      <c r="AY447" t="s">
        <v>74</v>
      </c>
      <c r="AZ447" t="s">
        <v>74</v>
      </c>
      <c r="BA447" t="s">
        <v>74</v>
      </c>
      <c r="BB447">
        <v>213</v>
      </c>
      <c r="BC447">
        <v>224</v>
      </c>
      <c r="BD447" t="s">
        <v>74</v>
      </c>
      <c r="BE447" t="s">
        <v>5492</v>
      </c>
      <c r="BF447" t="str">
        <f>HYPERLINK("http://dx.doi.org/10.1016/S0007-1935(96)80075-3","http://dx.doi.org/10.1016/S0007-1935(96)80075-3")</f>
        <v>http://dx.doi.org/10.1016/S0007-1935(96)80075-3</v>
      </c>
      <c r="BG447" t="s">
        <v>74</v>
      </c>
      <c r="BH447" t="s">
        <v>74</v>
      </c>
      <c r="BI447">
        <v>12</v>
      </c>
      <c r="BJ447" t="s">
        <v>3539</v>
      </c>
      <c r="BK447" t="s">
        <v>93</v>
      </c>
      <c r="BL447" t="s">
        <v>3539</v>
      </c>
      <c r="BM447" t="s">
        <v>5493</v>
      </c>
      <c r="BN447">
        <v>8680843</v>
      </c>
      <c r="BO447" t="s">
        <v>74</v>
      </c>
      <c r="BP447" t="s">
        <v>74</v>
      </c>
      <c r="BQ447" t="s">
        <v>74</v>
      </c>
      <c r="BR447" t="s">
        <v>96</v>
      </c>
      <c r="BS447" t="s">
        <v>5494</v>
      </c>
      <c r="BT447" t="str">
        <f>HYPERLINK("https%3A%2F%2Fwww.webofscience.com%2Fwos%2Fwoscc%2Ffull-record%2FWOS:A1996UE60700011","View Full Record in Web of Science")</f>
        <v>View Full Record in Web of Science</v>
      </c>
    </row>
    <row r="448" spans="1:72" x14ac:dyDescent="0.15">
      <c r="A448" t="s">
        <v>72</v>
      </c>
      <c r="B448" t="s">
        <v>4361</v>
      </c>
      <c r="C448" t="s">
        <v>74</v>
      </c>
      <c r="D448" t="s">
        <v>74</v>
      </c>
      <c r="E448" t="s">
        <v>74</v>
      </c>
      <c r="F448" t="s">
        <v>4361</v>
      </c>
      <c r="G448" t="s">
        <v>74</v>
      </c>
      <c r="H448" t="s">
        <v>74</v>
      </c>
      <c r="I448" t="s">
        <v>5495</v>
      </c>
      <c r="J448" t="s">
        <v>5496</v>
      </c>
      <c r="K448" t="s">
        <v>74</v>
      </c>
      <c r="L448" t="s">
        <v>74</v>
      </c>
      <c r="M448" t="s">
        <v>77</v>
      </c>
      <c r="N448" t="s">
        <v>78</v>
      </c>
      <c r="O448" t="s">
        <v>74</v>
      </c>
      <c r="P448" t="s">
        <v>74</v>
      </c>
      <c r="Q448" t="s">
        <v>74</v>
      </c>
      <c r="R448" t="s">
        <v>74</v>
      </c>
      <c r="S448" t="s">
        <v>74</v>
      </c>
      <c r="T448" t="s">
        <v>74</v>
      </c>
      <c r="U448" t="s">
        <v>74</v>
      </c>
      <c r="V448" t="s">
        <v>5497</v>
      </c>
      <c r="W448" t="s">
        <v>74</v>
      </c>
      <c r="X448" t="s">
        <v>74</v>
      </c>
      <c r="Y448" t="s">
        <v>5498</v>
      </c>
      <c r="Z448" t="s">
        <v>74</v>
      </c>
      <c r="AA448" t="s">
        <v>74</v>
      </c>
      <c r="AB448" t="s">
        <v>74</v>
      </c>
      <c r="AC448" t="s">
        <v>74</v>
      </c>
      <c r="AD448" t="s">
        <v>74</v>
      </c>
      <c r="AE448" t="s">
        <v>74</v>
      </c>
      <c r="AF448" t="s">
        <v>74</v>
      </c>
      <c r="AG448">
        <v>7</v>
      </c>
      <c r="AH448">
        <v>16</v>
      </c>
      <c r="AI448">
        <v>17</v>
      </c>
      <c r="AJ448">
        <v>0</v>
      </c>
      <c r="AK448">
        <v>1</v>
      </c>
      <c r="AL448" t="s">
        <v>5499</v>
      </c>
      <c r="AM448" t="s">
        <v>5500</v>
      </c>
      <c r="AN448" t="s">
        <v>5501</v>
      </c>
      <c r="AO448" t="s">
        <v>5502</v>
      </c>
      <c r="AP448" t="s">
        <v>74</v>
      </c>
      <c r="AQ448" t="s">
        <v>74</v>
      </c>
      <c r="AR448" t="s">
        <v>5503</v>
      </c>
      <c r="AS448" t="s">
        <v>5504</v>
      </c>
      <c r="AT448" t="s">
        <v>5306</v>
      </c>
      <c r="AU448">
        <v>1996</v>
      </c>
      <c r="AV448">
        <v>58</v>
      </c>
      <c r="AW448">
        <v>2</v>
      </c>
      <c r="AX448" t="s">
        <v>74</v>
      </c>
      <c r="AY448" t="s">
        <v>74</v>
      </c>
      <c r="AZ448" t="s">
        <v>74</v>
      </c>
      <c r="BA448" t="s">
        <v>74</v>
      </c>
      <c r="BB448">
        <v>511</v>
      </c>
      <c r="BC448">
        <v>530</v>
      </c>
      <c r="BD448" t="s">
        <v>74</v>
      </c>
      <c r="BE448" t="s">
        <v>74</v>
      </c>
      <c r="BF448" t="s">
        <v>74</v>
      </c>
      <c r="BG448" t="s">
        <v>74</v>
      </c>
      <c r="BH448" t="s">
        <v>74</v>
      </c>
      <c r="BI448">
        <v>20</v>
      </c>
      <c r="BJ448" t="s">
        <v>686</v>
      </c>
      <c r="BK448" t="s">
        <v>93</v>
      </c>
      <c r="BL448" t="s">
        <v>686</v>
      </c>
      <c r="BM448" t="s">
        <v>5505</v>
      </c>
      <c r="BN448" t="s">
        <v>74</v>
      </c>
      <c r="BO448" t="s">
        <v>74</v>
      </c>
      <c r="BP448" t="s">
        <v>74</v>
      </c>
      <c r="BQ448" t="s">
        <v>74</v>
      </c>
      <c r="BR448" t="s">
        <v>96</v>
      </c>
      <c r="BS448" t="s">
        <v>5506</v>
      </c>
      <c r="BT448" t="str">
        <f>HYPERLINK("https%3A%2F%2Fwww.webofscience.com%2Fwos%2Fwoscc%2Ffull-record%2FWOS:A1996TZ92600012","View Full Record in Web of Science")</f>
        <v>View Full Record in Web of Science</v>
      </c>
    </row>
    <row r="449" spans="1:72" x14ac:dyDescent="0.15">
      <c r="A449" t="s">
        <v>72</v>
      </c>
      <c r="B449" t="s">
        <v>5507</v>
      </c>
      <c r="C449" t="s">
        <v>74</v>
      </c>
      <c r="D449" t="s">
        <v>74</v>
      </c>
      <c r="E449" t="s">
        <v>74</v>
      </c>
      <c r="F449" t="s">
        <v>5507</v>
      </c>
      <c r="G449" t="s">
        <v>74</v>
      </c>
      <c r="H449" t="s">
        <v>74</v>
      </c>
      <c r="I449" t="s">
        <v>5508</v>
      </c>
      <c r="J449" t="s">
        <v>5509</v>
      </c>
      <c r="K449" t="s">
        <v>74</v>
      </c>
      <c r="L449" t="s">
        <v>74</v>
      </c>
      <c r="M449" t="s">
        <v>77</v>
      </c>
      <c r="N449" t="s">
        <v>371</v>
      </c>
      <c r="O449" t="s">
        <v>74</v>
      </c>
      <c r="P449" t="s">
        <v>74</v>
      </c>
      <c r="Q449" t="s">
        <v>74</v>
      </c>
      <c r="R449" t="s">
        <v>74</v>
      </c>
      <c r="S449" t="s">
        <v>74</v>
      </c>
      <c r="T449" t="s">
        <v>74</v>
      </c>
      <c r="U449" t="s">
        <v>5510</v>
      </c>
      <c r="V449" t="s">
        <v>74</v>
      </c>
      <c r="W449" t="s">
        <v>5511</v>
      </c>
      <c r="X449" t="s">
        <v>1480</v>
      </c>
      <c r="Y449" t="s">
        <v>5512</v>
      </c>
      <c r="Z449" t="s">
        <v>74</v>
      </c>
      <c r="AA449" t="s">
        <v>74</v>
      </c>
      <c r="AB449" t="s">
        <v>74</v>
      </c>
      <c r="AC449" t="s">
        <v>74</v>
      </c>
      <c r="AD449" t="s">
        <v>74</v>
      </c>
      <c r="AE449" t="s">
        <v>74</v>
      </c>
      <c r="AF449" t="s">
        <v>74</v>
      </c>
      <c r="AG449">
        <v>117</v>
      </c>
      <c r="AH449">
        <v>458</v>
      </c>
      <c r="AI449">
        <v>529</v>
      </c>
      <c r="AJ449">
        <v>4</v>
      </c>
      <c r="AK449">
        <v>242</v>
      </c>
      <c r="AL449" t="s">
        <v>311</v>
      </c>
      <c r="AM449" t="s">
        <v>312</v>
      </c>
      <c r="AN449" t="s">
        <v>313</v>
      </c>
      <c r="AO449" t="s">
        <v>5513</v>
      </c>
      <c r="AP449" t="s">
        <v>74</v>
      </c>
      <c r="AQ449" t="s">
        <v>74</v>
      </c>
      <c r="AR449" t="s">
        <v>5514</v>
      </c>
      <c r="AS449" t="s">
        <v>5515</v>
      </c>
      <c r="AT449" t="s">
        <v>5516</v>
      </c>
      <c r="AU449">
        <v>1996</v>
      </c>
      <c r="AV449">
        <v>96</v>
      </c>
      <c r="AW449">
        <v>2</v>
      </c>
      <c r="AX449" t="s">
        <v>74</v>
      </c>
      <c r="AY449" t="s">
        <v>74</v>
      </c>
      <c r="AZ449" t="s">
        <v>74</v>
      </c>
      <c r="BA449" t="s">
        <v>74</v>
      </c>
      <c r="BB449">
        <v>601</v>
      </c>
      <c r="BC449">
        <v>617</v>
      </c>
      <c r="BD449" t="s">
        <v>74</v>
      </c>
      <c r="BE449" t="s">
        <v>5517</v>
      </c>
      <c r="BF449" t="str">
        <f>HYPERLINK("http://dx.doi.org/10.1021/cr950260c","http://dx.doi.org/10.1021/cr950260c")</f>
        <v>http://dx.doi.org/10.1021/cr950260c</v>
      </c>
      <c r="BG449" t="s">
        <v>74</v>
      </c>
      <c r="BH449" t="s">
        <v>74</v>
      </c>
      <c r="BI449">
        <v>17</v>
      </c>
      <c r="BJ449" t="s">
        <v>925</v>
      </c>
      <c r="BK449" t="s">
        <v>93</v>
      </c>
      <c r="BL449" t="s">
        <v>926</v>
      </c>
      <c r="BM449" t="s">
        <v>5518</v>
      </c>
      <c r="BN449">
        <v>11848766</v>
      </c>
      <c r="BO449" t="s">
        <v>74</v>
      </c>
      <c r="BP449" t="s">
        <v>74</v>
      </c>
      <c r="BQ449" t="s">
        <v>74</v>
      </c>
      <c r="BR449" t="s">
        <v>96</v>
      </c>
      <c r="BS449" t="s">
        <v>5519</v>
      </c>
      <c r="BT449" t="str">
        <f>HYPERLINK("https%3A%2F%2Fwww.webofscience.com%2Fwos%2Fwoscc%2Ffull-record%2FWOS:A1996UC45100001","View Full Record in Web of Science")</f>
        <v>View Full Record in Web of Science</v>
      </c>
    </row>
    <row r="450" spans="1:72" x14ac:dyDescent="0.15">
      <c r="A450" t="s">
        <v>72</v>
      </c>
      <c r="B450" t="s">
        <v>5520</v>
      </c>
      <c r="C450" t="s">
        <v>74</v>
      </c>
      <c r="D450" t="s">
        <v>74</v>
      </c>
      <c r="E450" t="s">
        <v>74</v>
      </c>
      <c r="F450" t="s">
        <v>5520</v>
      </c>
      <c r="G450" t="s">
        <v>74</v>
      </c>
      <c r="H450" t="s">
        <v>74</v>
      </c>
      <c r="I450" t="s">
        <v>5521</v>
      </c>
      <c r="J450" t="s">
        <v>3028</v>
      </c>
      <c r="K450" t="s">
        <v>74</v>
      </c>
      <c r="L450" t="s">
        <v>74</v>
      </c>
      <c r="M450" t="s">
        <v>77</v>
      </c>
      <c r="N450" t="s">
        <v>371</v>
      </c>
      <c r="O450" t="s">
        <v>74</v>
      </c>
      <c r="P450" t="s">
        <v>74</v>
      </c>
      <c r="Q450" t="s">
        <v>74</v>
      </c>
      <c r="R450" t="s">
        <v>74</v>
      </c>
      <c r="S450" t="s">
        <v>74</v>
      </c>
      <c r="T450" t="s">
        <v>74</v>
      </c>
      <c r="U450" t="s">
        <v>5522</v>
      </c>
      <c r="V450" t="s">
        <v>5523</v>
      </c>
      <c r="W450" t="s">
        <v>5524</v>
      </c>
      <c r="X450" t="s">
        <v>5525</v>
      </c>
      <c r="Y450" t="s">
        <v>74</v>
      </c>
      <c r="Z450" t="s">
        <v>74</v>
      </c>
      <c r="AA450" t="s">
        <v>74</v>
      </c>
      <c r="AB450" t="s">
        <v>5526</v>
      </c>
      <c r="AC450" t="s">
        <v>74</v>
      </c>
      <c r="AD450" t="s">
        <v>74</v>
      </c>
      <c r="AE450" t="s">
        <v>74</v>
      </c>
      <c r="AF450" t="s">
        <v>74</v>
      </c>
      <c r="AG450">
        <v>85</v>
      </c>
      <c r="AH450">
        <v>53</v>
      </c>
      <c r="AI450">
        <v>56</v>
      </c>
      <c r="AJ450">
        <v>2</v>
      </c>
      <c r="AK450">
        <v>30</v>
      </c>
      <c r="AL450" t="s">
        <v>116</v>
      </c>
      <c r="AM450" t="s">
        <v>117</v>
      </c>
      <c r="AN450" t="s">
        <v>118</v>
      </c>
      <c r="AO450" t="s">
        <v>3032</v>
      </c>
      <c r="AP450" t="s">
        <v>74</v>
      </c>
      <c r="AQ450" t="s">
        <v>74</v>
      </c>
      <c r="AR450" t="s">
        <v>3028</v>
      </c>
      <c r="AS450" t="s">
        <v>3033</v>
      </c>
      <c r="AT450" t="s">
        <v>5306</v>
      </c>
      <c r="AU450">
        <v>1996</v>
      </c>
      <c r="AV450">
        <v>32</v>
      </c>
      <c r="AW450">
        <v>3</v>
      </c>
      <c r="AX450" t="s">
        <v>74</v>
      </c>
      <c r="AY450" t="s">
        <v>74</v>
      </c>
      <c r="AZ450" t="s">
        <v>74</v>
      </c>
      <c r="BA450" t="s">
        <v>74</v>
      </c>
      <c r="BB450">
        <v>327</v>
      </c>
      <c r="BC450">
        <v>378</v>
      </c>
      <c r="BD450" t="s">
        <v>74</v>
      </c>
      <c r="BE450" t="s">
        <v>5527</v>
      </c>
      <c r="BF450" t="str">
        <f>HYPERLINK("http://dx.doi.org/10.1007/BF00142468","http://dx.doi.org/10.1007/BF00142468")</f>
        <v>http://dx.doi.org/10.1007/BF00142468</v>
      </c>
      <c r="BG450" t="s">
        <v>74</v>
      </c>
      <c r="BH450" t="s">
        <v>74</v>
      </c>
      <c r="BI450">
        <v>52</v>
      </c>
      <c r="BJ450" t="s">
        <v>542</v>
      </c>
      <c r="BK450" t="s">
        <v>93</v>
      </c>
      <c r="BL450" t="s">
        <v>543</v>
      </c>
      <c r="BM450" t="s">
        <v>5528</v>
      </c>
      <c r="BN450" t="s">
        <v>74</v>
      </c>
      <c r="BO450" t="s">
        <v>74</v>
      </c>
      <c r="BP450" t="s">
        <v>74</v>
      </c>
      <c r="BQ450" t="s">
        <v>74</v>
      </c>
      <c r="BR450" t="s">
        <v>96</v>
      </c>
      <c r="BS450" t="s">
        <v>5529</v>
      </c>
      <c r="BT450" t="str">
        <f>HYPERLINK("https%3A%2F%2Fwww.webofscience.com%2Fwos%2Fwoscc%2Ffull-record%2FWOS:A1996UA84900006","View Full Record in Web of Science")</f>
        <v>View Full Record in Web of Science</v>
      </c>
    </row>
    <row r="451" spans="1:72" x14ac:dyDescent="0.15">
      <c r="A451" t="s">
        <v>72</v>
      </c>
      <c r="B451" t="s">
        <v>5530</v>
      </c>
      <c r="C451" t="s">
        <v>74</v>
      </c>
      <c r="D451" t="s">
        <v>74</v>
      </c>
      <c r="E451" t="s">
        <v>74</v>
      </c>
      <c r="F451" t="s">
        <v>5530</v>
      </c>
      <c r="G451" t="s">
        <v>74</v>
      </c>
      <c r="H451" t="s">
        <v>74</v>
      </c>
      <c r="I451" t="s">
        <v>5531</v>
      </c>
      <c r="J451" t="s">
        <v>214</v>
      </c>
      <c r="K451" t="s">
        <v>74</v>
      </c>
      <c r="L451" t="s">
        <v>74</v>
      </c>
      <c r="M451" t="s">
        <v>77</v>
      </c>
      <c r="N451" t="s">
        <v>78</v>
      </c>
      <c r="O451" t="s">
        <v>74</v>
      </c>
      <c r="P451" t="s">
        <v>74</v>
      </c>
      <c r="Q451" t="s">
        <v>74</v>
      </c>
      <c r="R451" t="s">
        <v>74</v>
      </c>
      <c r="S451" t="s">
        <v>74</v>
      </c>
      <c r="T451" t="s">
        <v>74</v>
      </c>
      <c r="U451" t="s">
        <v>5532</v>
      </c>
      <c r="V451" t="s">
        <v>5533</v>
      </c>
      <c r="W451" t="s">
        <v>5534</v>
      </c>
      <c r="X451" t="s">
        <v>3838</v>
      </c>
      <c r="Y451" t="s">
        <v>74</v>
      </c>
      <c r="Z451" t="s">
        <v>74</v>
      </c>
      <c r="AA451" t="s">
        <v>74</v>
      </c>
      <c r="AB451" t="s">
        <v>74</v>
      </c>
      <c r="AC451" t="s">
        <v>74</v>
      </c>
      <c r="AD451" t="s">
        <v>74</v>
      </c>
      <c r="AE451" t="s">
        <v>74</v>
      </c>
      <c r="AF451" t="s">
        <v>74</v>
      </c>
      <c r="AG451">
        <v>30</v>
      </c>
      <c r="AH451">
        <v>60</v>
      </c>
      <c r="AI451">
        <v>68</v>
      </c>
      <c r="AJ451">
        <v>0</v>
      </c>
      <c r="AK451">
        <v>15</v>
      </c>
      <c r="AL451" t="s">
        <v>203</v>
      </c>
      <c r="AM451" t="s">
        <v>85</v>
      </c>
      <c r="AN451" t="s">
        <v>1459</v>
      </c>
      <c r="AO451" t="s">
        <v>220</v>
      </c>
      <c r="AP451" t="s">
        <v>74</v>
      </c>
      <c r="AQ451" t="s">
        <v>74</v>
      </c>
      <c r="AR451" t="s">
        <v>221</v>
      </c>
      <c r="AS451" t="s">
        <v>222</v>
      </c>
      <c r="AT451" t="s">
        <v>5306</v>
      </c>
      <c r="AU451">
        <v>1996</v>
      </c>
      <c r="AV451">
        <v>43</v>
      </c>
      <c r="AW451">
        <v>3</v>
      </c>
      <c r="AX451" t="s">
        <v>74</v>
      </c>
      <c r="AY451" t="s">
        <v>74</v>
      </c>
      <c r="AZ451" t="s">
        <v>74</v>
      </c>
      <c r="BA451" t="s">
        <v>74</v>
      </c>
      <c r="BB451">
        <v>345</v>
      </c>
      <c r="BC451">
        <v>360</v>
      </c>
      <c r="BD451" t="s">
        <v>74</v>
      </c>
      <c r="BE451" t="s">
        <v>5535</v>
      </c>
      <c r="BF451" t="str">
        <f>HYPERLINK("http://dx.doi.org/10.1016/0967-0637(96)00008-8","http://dx.doi.org/10.1016/0967-0637(96)00008-8")</f>
        <v>http://dx.doi.org/10.1016/0967-0637(96)00008-8</v>
      </c>
      <c r="BG451" t="s">
        <v>74</v>
      </c>
      <c r="BH451" t="s">
        <v>74</v>
      </c>
      <c r="BI451">
        <v>16</v>
      </c>
      <c r="BJ451" t="s">
        <v>209</v>
      </c>
      <c r="BK451" t="s">
        <v>93</v>
      </c>
      <c r="BL451" t="s">
        <v>209</v>
      </c>
      <c r="BM451" t="s">
        <v>5536</v>
      </c>
      <c r="BN451" t="s">
        <v>74</v>
      </c>
      <c r="BO451" t="s">
        <v>74</v>
      </c>
      <c r="BP451" t="s">
        <v>74</v>
      </c>
      <c r="BQ451" t="s">
        <v>74</v>
      </c>
      <c r="BR451" t="s">
        <v>96</v>
      </c>
      <c r="BS451" t="s">
        <v>5537</v>
      </c>
      <c r="BT451" t="str">
        <f>HYPERLINK("https%3A%2F%2Fwww.webofscience.com%2Fwos%2Fwoscc%2Ffull-record%2FWOS:A1996UY68400004","View Full Record in Web of Science")</f>
        <v>View Full Record in Web of Science</v>
      </c>
    </row>
    <row r="452" spans="1:72" x14ac:dyDescent="0.15">
      <c r="A452" t="s">
        <v>72</v>
      </c>
      <c r="B452" t="s">
        <v>5538</v>
      </c>
      <c r="C452" t="s">
        <v>74</v>
      </c>
      <c r="D452" t="s">
        <v>74</v>
      </c>
      <c r="E452" t="s">
        <v>74</v>
      </c>
      <c r="F452" t="s">
        <v>5538</v>
      </c>
      <c r="G452" t="s">
        <v>74</v>
      </c>
      <c r="H452" t="s">
        <v>74</v>
      </c>
      <c r="I452" t="s">
        <v>5539</v>
      </c>
      <c r="J452" t="s">
        <v>214</v>
      </c>
      <c r="K452" t="s">
        <v>74</v>
      </c>
      <c r="L452" t="s">
        <v>74</v>
      </c>
      <c r="M452" t="s">
        <v>77</v>
      </c>
      <c r="N452" t="s">
        <v>78</v>
      </c>
      <c r="O452" t="s">
        <v>74</v>
      </c>
      <c r="P452" t="s">
        <v>74</v>
      </c>
      <c r="Q452" t="s">
        <v>74</v>
      </c>
      <c r="R452" t="s">
        <v>74</v>
      </c>
      <c r="S452" t="s">
        <v>74</v>
      </c>
      <c r="T452" t="s">
        <v>74</v>
      </c>
      <c r="U452" t="s">
        <v>5540</v>
      </c>
      <c r="V452" t="s">
        <v>5541</v>
      </c>
      <c r="W452" t="s">
        <v>5542</v>
      </c>
      <c r="X452" t="s">
        <v>5543</v>
      </c>
      <c r="Y452" t="s">
        <v>5544</v>
      </c>
      <c r="Z452" t="s">
        <v>74</v>
      </c>
      <c r="AA452" t="s">
        <v>74</v>
      </c>
      <c r="AB452" t="s">
        <v>5545</v>
      </c>
      <c r="AC452" t="s">
        <v>74</v>
      </c>
      <c r="AD452" t="s">
        <v>74</v>
      </c>
      <c r="AE452" t="s">
        <v>74</v>
      </c>
      <c r="AF452" t="s">
        <v>74</v>
      </c>
      <c r="AG452">
        <v>47</v>
      </c>
      <c r="AH452">
        <v>29</v>
      </c>
      <c r="AI452">
        <v>39</v>
      </c>
      <c r="AJ452">
        <v>0</v>
      </c>
      <c r="AK452">
        <v>6</v>
      </c>
      <c r="AL452" t="s">
        <v>203</v>
      </c>
      <c r="AM452" t="s">
        <v>85</v>
      </c>
      <c r="AN452" t="s">
        <v>204</v>
      </c>
      <c r="AO452" t="s">
        <v>220</v>
      </c>
      <c r="AP452" t="s">
        <v>74</v>
      </c>
      <c r="AQ452" t="s">
        <v>74</v>
      </c>
      <c r="AR452" t="s">
        <v>221</v>
      </c>
      <c r="AS452" t="s">
        <v>222</v>
      </c>
      <c r="AT452" t="s">
        <v>5306</v>
      </c>
      <c r="AU452">
        <v>1996</v>
      </c>
      <c r="AV452">
        <v>43</v>
      </c>
      <c r="AW452">
        <v>3</v>
      </c>
      <c r="AX452" t="s">
        <v>74</v>
      </c>
      <c r="AY452" t="s">
        <v>74</v>
      </c>
      <c r="AZ452" t="s">
        <v>74</v>
      </c>
      <c r="BA452" t="s">
        <v>74</v>
      </c>
      <c r="BB452">
        <v>361</v>
      </c>
      <c r="BC452">
        <v>382</v>
      </c>
      <c r="BD452" t="s">
        <v>74</v>
      </c>
      <c r="BE452" t="s">
        <v>5546</v>
      </c>
      <c r="BF452" t="str">
        <f>HYPERLINK("http://dx.doi.org/10.1016/0967-0637(96)00003-9","http://dx.doi.org/10.1016/0967-0637(96)00003-9")</f>
        <v>http://dx.doi.org/10.1016/0967-0637(96)00003-9</v>
      </c>
      <c r="BG452" t="s">
        <v>74</v>
      </c>
      <c r="BH452" t="s">
        <v>74</v>
      </c>
      <c r="BI452">
        <v>22</v>
      </c>
      <c r="BJ452" t="s">
        <v>209</v>
      </c>
      <c r="BK452" t="s">
        <v>93</v>
      </c>
      <c r="BL452" t="s">
        <v>209</v>
      </c>
      <c r="BM452" t="s">
        <v>5536</v>
      </c>
      <c r="BN452" t="s">
        <v>74</v>
      </c>
      <c r="BO452" t="s">
        <v>74</v>
      </c>
      <c r="BP452" t="s">
        <v>74</v>
      </c>
      <c r="BQ452" t="s">
        <v>74</v>
      </c>
      <c r="BR452" t="s">
        <v>96</v>
      </c>
      <c r="BS452" t="s">
        <v>5547</v>
      </c>
      <c r="BT452" t="str">
        <f>HYPERLINK("https%3A%2F%2Fwww.webofscience.com%2Fwos%2Fwoscc%2Ffull-record%2FWOS:A1996UY68400005","View Full Record in Web of Science")</f>
        <v>View Full Record in Web of Science</v>
      </c>
    </row>
    <row r="453" spans="1:72" x14ac:dyDescent="0.15">
      <c r="A453" t="s">
        <v>72</v>
      </c>
      <c r="B453" t="s">
        <v>5548</v>
      </c>
      <c r="C453" t="s">
        <v>74</v>
      </c>
      <c r="D453" t="s">
        <v>74</v>
      </c>
      <c r="E453" t="s">
        <v>74</v>
      </c>
      <c r="F453" t="s">
        <v>5548</v>
      </c>
      <c r="G453" t="s">
        <v>74</v>
      </c>
      <c r="H453" t="s">
        <v>74</v>
      </c>
      <c r="I453" t="s">
        <v>5549</v>
      </c>
      <c r="J453" t="s">
        <v>5550</v>
      </c>
      <c r="K453" t="s">
        <v>74</v>
      </c>
      <c r="L453" t="s">
        <v>74</v>
      </c>
      <c r="M453" t="s">
        <v>77</v>
      </c>
      <c r="N453" t="s">
        <v>78</v>
      </c>
      <c r="O453" t="s">
        <v>74</v>
      </c>
      <c r="P453" t="s">
        <v>74</v>
      </c>
      <c r="Q453" t="s">
        <v>74</v>
      </c>
      <c r="R453" t="s">
        <v>74</v>
      </c>
      <c r="S453" t="s">
        <v>74</v>
      </c>
      <c r="T453" t="s">
        <v>5551</v>
      </c>
      <c r="U453" t="s">
        <v>5552</v>
      </c>
      <c r="V453" t="s">
        <v>5553</v>
      </c>
      <c r="W453" t="s">
        <v>74</v>
      </c>
      <c r="X453" t="s">
        <v>74</v>
      </c>
      <c r="Y453" t="s">
        <v>5554</v>
      </c>
      <c r="Z453" t="s">
        <v>74</v>
      </c>
      <c r="AA453" t="s">
        <v>74</v>
      </c>
      <c r="AB453" t="s">
        <v>74</v>
      </c>
      <c r="AC453" t="s">
        <v>74</v>
      </c>
      <c r="AD453" t="s">
        <v>74</v>
      </c>
      <c r="AE453" t="s">
        <v>74</v>
      </c>
      <c r="AF453" t="s">
        <v>74</v>
      </c>
      <c r="AG453">
        <v>31</v>
      </c>
      <c r="AH453">
        <v>137</v>
      </c>
      <c r="AI453">
        <v>151</v>
      </c>
      <c r="AJ453">
        <v>2</v>
      </c>
      <c r="AK453">
        <v>46</v>
      </c>
      <c r="AL453" t="s">
        <v>1392</v>
      </c>
      <c r="AM453" t="s">
        <v>1393</v>
      </c>
      <c r="AN453" t="s">
        <v>1394</v>
      </c>
      <c r="AO453" t="s">
        <v>5555</v>
      </c>
      <c r="AP453" t="s">
        <v>5556</v>
      </c>
      <c r="AQ453" t="s">
        <v>74</v>
      </c>
      <c r="AR453" t="s">
        <v>5550</v>
      </c>
      <c r="AS453" t="s">
        <v>2464</v>
      </c>
      <c r="AT453" t="s">
        <v>5306</v>
      </c>
      <c r="AU453">
        <v>1996</v>
      </c>
      <c r="AV453">
        <v>77</v>
      </c>
      <c r="AW453">
        <v>2</v>
      </c>
      <c r="AX453" t="s">
        <v>74</v>
      </c>
      <c r="AY453" t="s">
        <v>74</v>
      </c>
      <c r="AZ453" t="s">
        <v>74</v>
      </c>
      <c r="BA453" t="s">
        <v>74</v>
      </c>
      <c r="BB453">
        <v>426</v>
      </c>
      <c r="BC453">
        <v>434</v>
      </c>
      <c r="BD453" t="s">
        <v>74</v>
      </c>
      <c r="BE453" t="s">
        <v>5557</v>
      </c>
      <c r="BF453" t="str">
        <f>HYPERLINK("http://dx.doi.org/10.2307/2265619","http://dx.doi.org/10.2307/2265619")</f>
        <v>http://dx.doi.org/10.2307/2265619</v>
      </c>
      <c r="BG453" t="s">
        <v>74</v>
      </c>
      <c r="BH453" t="s">
        <v>74</v>
      </c>
      <c r="BI453">
        <v>9</v>
      </c>
      <c r="BJ453" t="s">
        <v>2464</v>
      </c>
      <c r="BK453" t="s">
        <v>93</v>
      </c>
      <c r="BL453" t="s">
        <v>1367</v>
      </c>
      <c r="BM453" t="s">
        <v>5558</v>
      </c>
      <c r="BN453" t="s">
        <v>74</v>
      </c>
      <c r="BO453" t="s">
        <v>74</v>
      </c>
      <c r="BP453" t="s">
        <v>74</v>
      </c>
      <c r="BQ453" t="s">
        <v>74</v>
      </c>
      <c r="BR453" t="s">
        <v>96</v>
      </c>
      <c r="BS453" t="s">
        <v>5559</v>
      </c>
      <c r="BT453" t="str">
        <f>HYPERLINK("https%3A%2F%2Fwww.webofscience.com%2Fwos%2Fwoscc%2Ffull-record%2FWOS:A1996TY19800007","View Full Record in Web of Science")</f>
        <v>View Full Record in Web of Science</v>
      </c>
    </row>
    <row r="454" spans="1:72" x14ac:dyDescent="0.15">
      <c r="A454" t="s">
        <v>72</v>
      </c>
      <c r="B454" t="s">
        <v>5560</v>
      </c>
      <c r="C454" t="s">
        <v>74</v>
      </c>
      <c r="D454" t="s">
        <v>74</v>
      </c>
      <c r="E454" t="s">
        <v>74</v>
      </c>
      <c r="F454" t="s">
        <v>5560</v>
      </c>
      <c r="G454" t="s">
        <v>74</v>
      </c>
      <c r="H454" t="s">
        <v>74</v>
      </c>
      <c r="I454" t="s">
        <v>5561</v>
      </c>
      <c r="J454" t="s">
        <v>3165</v>
      </c>
      <c r="K454" t="s">
        <v>74</v>
      </c>
      <c r="L454" t="s">
        <v>74</v>
      </c>
      <c r="M454" t="s">
        <v>77</v>
      </c>
      <c r="N454" t="s">
        <v>5562</v>
      </c>
      <c r="O454" t="s">
        <v>74</v>
      </c>
      <c r="P454" t="s">
        <v>74</v>
      </c>
      <c r="Q454" t="s">
        <v>74</v>
      </c>
      <c r="R454" t="s">
        <v>74</v>
      </c>
      <c r="S454" t="s">
        <v>74</v>
      </c>
      <c r="T454" t="s">
        <v>74</v>
      </c>
      <c r="U454" t="s">
        <v>5563</v>
      </c>
      <c r="V454" t="s">
        <v>74</v>
      </c>
      <c r="W454" t="s">
        <v>74</v>
      </c>
      <c r="X454" t="s">
        <v>74</v>
      </c>
      <c r="Y454" t="s">
        <v>5564</v>
      </c>
      <c r="Z454" t="s">
        <v>74</v>
      </c>
      <c r="AA454" t="s">
        <v>74</v>
      </c>
      <c r="AB454" t="s">
        <v>74</v>
      </c>
      <c r="AC454" t="s">
        <v>74</v>
      </c>
      <c r="AD454" t="s">
        <v>74</v>
      </c>
      <c r="AE454" t="s">
        <v>74</v>
      </c>
      <c r="AF454" t="s">
        <v>74</v>
      </c>
      <c r="AG454">
        <v>34</v>
      </c>
      <c r="AH454">
        <v>4</v>
      </c>
      <c r="AI454">
        <v>4</v>
      </c>
      <c r="AJ454">
        <v>1</v>
      </c>
      <c r="AK454">
        <v>1</v>
      </c>
      <c r="AL454" t="s">
        <v>413</v>
      </c>
      <c r="AM454" t="s">
        <v>414</v>
      </c>
      <c r="AN454" t="s">
        <v>415</v>
      </c>
      <c r="AO454" t="s">
        <v>3171</v>
      </c>
      <c r="AP454" t="s">
        <v>74</v>
      </c>
      <c r="AQ454" t="s">
        <v>74</v>
      </c>
      <c r="AR454" t="s">
        <v>3173</v>
      </c>
      <c r="AS454" t="s">
        <v>3174</v>
      </c>
      <c r="AT454" t="s">
        <v>5306</v>
      </c>
      <c r="AU454">
        <v>1996</v>
      </c>
      <c r="AV454">
        <v>108</v>
      </c>
      <c r="AW454">
        <v>3</v>
      </c>
      <c r="AX454" t="s">
        <v>74</v>
      </c>
      <c r="AY454" t="s">
        <v>74</v>
      </c>
      <c r="AZ454" t="s">
        <v>74</v>
      </c>
      <c r="BA454" t="s">
        <v>74</v>
      </c>
      <c r="BB454">
        <v>373</v>
      </c>
      <c r="BC454">
        <v>375</v>
      </c>
      <c r="BD454" t="s">
        <v>74</v>
      </c>
      <c r="BE454" t="s">
        <v>74</v>
      </c>
      <c r="BF454" t="s">
        <v>74</v>
      </c>
      <c r="BG454" t="s">
        <v>74</v>
      </c>
      <c r="BH454" t="s">
        <v>74</v>
      </c>
      <c r="BI454">
        <v>3</v>
      </c>
      <c r="BJ454" t="s">
        <v>364</v>
      </c>
      <c r="BK454" t="s">
        <v>93</v>
      </c>
      <c r="BL454" t="s">
        <v>365</v>
      </c>
      <c r="BM454" t="s">
        <v>5565</v>
      </c>
      <c r="BN454" t="s">
        <v>74</v>
      </c>
      <c r="BO454" t="s">
        <v>74</v>
      </c>
      <c r="BP454" t="s">
        <v>74</v>
      </c>
      <c r="BQ454" t="s">
        <v>74</v>
      </c>
      <c r="BR454" t="s">
        <v>96</v>
      </c>
      <c r="BS454" t="s">
        <v>5566</v>
      </c>
      <c r="BT454" t="str">
        <f>HYPERLINK("https%3A%2F%2Fwww.webofscience.com%2Fwos%2Fwoscc%2Ffull-record%2FWOS:A1996TY59200009","View Full Record in Web of Science")</f>
        <v>View Full Record in Web of Science</v>
      </c>
    </row>
    <row r="455" spans="1:72" x14ac:dyDescent="0.15">
      <c r="A455" t="s">
        <v>72</v>
      </c>
      <c r="B455" t="s">
        <v>5567</v>
      </c>
      <c r="C455" t="s">
        <v>74</v>
      </c>
      <c r="D455" t="s">
        <v>74</v>
      </c>
      <c r="E455" t="s">
        <v>74</v>
      </c>
      <c r="F455" t="s">
        <v>5567</v>
      </c>
      <c r="G455" t="s">
        <v>74</v>
      </c>
      <c r="H455" t="s">
        <v>74</v>
      </c>
      <c r="I455" t="s">
        <v>5568</v>
      </c>
      <c r="J455" t="s">
        <v>407</v>
      </c>
      <c r="K455" t="s">
        <v>74</v>
      </c>
      <c r="L455" t="s">
        <v>74</v>
      </c>
      <c r="M455" t="s">
        <v>77</v>
      </c>
      <c r="N455" t="s">
        <v>78</v>
      </c>
      <c r="O455" t="s">
        <v>74</v>
      </c>
      <c r="P455" t="s">
        <v>74</v>
      </c>
      <c r="Q455" t="s">
        <v>74</v>
      </c>
      <c r="R455" t="s">
        <v>74</v>
      </c>
      <c r="S455" t="s">
        <v>74</v>
      </c>
      <c r="T455" t="s">
        <v>74</v>
      </c>
      <c r="U455" t="s">
        <v>5569</v>
      </c>
      <c r="V455" t="s">
        <v>5570</v>
      </c>
      <c r="W455" t="s">
        <v>5571</v>
      </c>
      <c r="X455" t="s">
        <v>5572</v>
      </c>
      <c r="Y455" t="s">
        <v>74</v>
      </c>
      <c r="Z455" t="s">
        <v>74</v>
      </c>
      <c r="AA455" t="s">
        <v>74</v>
      </c>
      <c r="AB455" t="s">
        <v>74</v>
      </c>
      <c r="AC455" t="s">
        <v>74</v>
      </c>
      <c r="AD455" t="s">
        <v>74</v>
      </c>
      <c r="AE455" t="s">
        <v>74</v>
      </c>
      <c r="AF455" t="s">
        <v>74</v>
      </c>
      <c r="AG455">
        <v>21</v>
      </c>
      <c r="AH455">
        <v>98</v>
      </c>
      <c r="AI455">
        <v>109</v>
      </c>
      <c r="AJ455">
        <v>0</v>
      </c>
      <c r="AK455">
        <v>9</v>
      </c>
      <c r="AL455" t="s">
        <v>413</v>
      </c>
      <c r="AM455" t="s">
        <v>414</v>
      </c>
      <c r="AN455" t="s">
        <v>415</v>
      </c>
      <c r="AO455" t="s">
        <v>416</v>
      </c>
      <c r="AP455" t="s">
        <v>74</v>
      </c>
      <c r="AQ455" t="s">
        <v>74</v>
      </c>
      <c r="AR455" t="s">
        <v>407</v>
      </c>
      <c r="AS455" t="s">
        <v>365</v>
      </c>
      <c r="AT455" t="s">
        <v>5306</v>
      </c>
      <c r="AU455">
        <v>1996</v>
      </c>
      <c r="AV455">
        <v>24</v>
      </c>
      <c r="AW455">
        <v>3</v>
      </c>
      <c r="AX455" t="s">
        <v>74</v>
      </c>
      <c r="AY455" t="s">
        <v>74</v>
      </c>
      <c r="AZ455" t="s">
        <v>74</v>
      </c>
      <c r="BA455" t="s">
        <v>74</v>
      </c>
      <c r="BB455">
        <v>211</v>
      </c>
      <c r="BC455">
        <v>214</v>
      </c>
      <c r="BD455" t="s">
        <v>74</v>
      </c>
      <c r="BE455" t="s">
        <v>5573</v>
      </c>
      <c r="BF455" t="str">
        <f>HYPERLINK("http://dx.doi.org/10.1130/0091-7613(1996)024&lt;0211:SLRAKF&gt;2.3.CO;2","http://dx.doi.org/10.1130/0091-7613(1996)024&lt;0211:SLRAKF&gt;2.3.CO;2")</f>
        <v>http://dx.doi.org/10.1130/0091-7613(1996)024&lt;0211:SLRAKF&gt;2.3.CO;2</v>
      </c>
      <c r="BG455" t="s">
        <v>74</v>
      </c>
      <c r="BH455" t="s">
        <v>74</v>
      </c>
      <c r="BI455">
        <v>4</v>
      </c>
      <c r="BJ455" t="s">
        <v>365</v>
      </c>
      <c r="BK455" t="s">
        <v>93</v>
      </c>
      <c r="BL455" t="s">
        <v>365</v>
      </c>
      <c r="BM455" t="s">
        <v>5574</v>
      </c>
      <c r="BN455" t="s">
        <v>74</v>
      </c>
      <c r="BO455" t="s">
        <v>2008</v>
      </c>
      <c r="BP455" t="s">
        <v>74</v>
      </c>
      <c r="BQ455" t="s">
        <v>74</v>
      </c>
      <c r="BR455" t="s">
        <v>96</v>
      </c>
      <c r="BS455" t="s">
        <v>5575</v>
      </c>
      <c r="BT455" t="str">
        <f>HYPERLINK("https%3A%2F%2Fwww.webofscience.com%2Fwos%2Fwoscc%2Ffull-record%2FWOS:A1996TY58900005","View Full Record in Web of Science")</f>
        <v>View Full Record in Web of Science</v>
      </c>
    </row>
    <row r="456" spans="1:72" x14ac:dyDescent="0.15">
      <c r="A456" t="s">
        <v>72</v>
      </c>
      <c r="B456" t="s">
        <v>5576</v>
      </c>
      <c r="C456" t="s">
        <v>74</v>
      </c>
      <c r="D456" t="s">
        <v>74</v>
      </c>
      <c r="E456" t="s">
        <v>74</v>
      </c>
      <c r="F456" t="s">
        <v>5576</v>
      </c>
      <c r="G456" t="s">
        <v>74</v>
      </c>
      <c r="H456" t="s">
        <v>74</v>
      </c>
      <c r="I456" t="s">
        <v>5577</v>
      </c>
      <c r="J456" t="s">
        <v>407</v>
      </c>
      <c r="K456" t="s">
        <v>74</v>
      </c>
      <c r="L456" t="s">
        <v>74</v>
      </c>
      <c r="M456" t="s">
        <v>77</v>
      </c>
      <c r="N456" t="s">
        <v>78</v>
      </c>
      <c r="O456" t="s">
        <v>74</v>
      </c>
      <c r="P456" t="s">
        <v>74</v>
      </c>
      <c r="Q456" t="s">
        <v>74</v>
      </c>
      <c r="R456" t="s">
        <v>74</v>
      </c>
      <c r="S456" t="s">
        <v>74</v>
      </c>
      <c r="T456" t="s">
        <v>74</v>
      </c>
      <c r="U456" t="s">
        <v>5578</v>
      </c>
      <c r="V456" t="s">
        <v>5579</v>
      </c>
      <c r="W456" t="s">
        <v>5580</v>
      </c>
      <c r="X456" t="s">
        <v>5581</v>
      </c>
      <c r="Y456" t="s">
        <v>3076</v>
      </c>
      <c r="Z456" t="s">
        <v>74</v>
      </c>
      <c r="AA456" t="s">
        <v>74</v>
      </c>
      <c r="AB456" t="s">
        <v>74</v>
      </c>
      <c r="AC456" t="s">
        <v>74</v>
      </c>
      <c r="AD456" t="s">
        <v>74</v>
      </c>
      <c r="AE456" t="s">
        <v>74</v>
      </c>
      <c r="AF456" t="s">
        <v>74</v>
      </c>
      <c r="AG456">
        <v>16</v>
      </c>
      <c r="AH456">
        <v>41</v>
      </c>
      <c r="AI456">
        <v>43</v>
      </c>
      <c r="AJ456">
        <v>0</v>
      </c>
      <c r="AK456">
        <v>10</v>
      </c>
      <c r="AL456" t="s">
        <v>1411</v>
      </c>
      <c r="AM456" t="s">
        <v>414</v>
      </c>
      <c r="AN456" t="s">
        <v>1412</v>
      </c>
      <c r="AO456" t="s">
        <v>416</v>
      </c>
      <c r="AP456" t="s">
        <v>1413</v>
      </c>
      <c r="AQ456" t="s">
        <v>74</v>
      </c>
      <c r="AR456" t="s">
        <v>407</v>
      </c>
      <c r="AS456" t="s">
        <v>365</v>
      </c>
      <c r="AT456" t="s">
        <v>5306</v>
      </c>
      <c r="AU456">
        <v>1996</v>
      </c>
      <c r="AV456">
        <v>24</v>
      </c>
      <c r="AW456">
        <v>3</v>
      </c>
      <c r="AX456" t="s">
        <v>74</v>
      </c>
      <c r="AY456" t="s">
        <v>74</v>
      </c>
      <c r="AZ456" t="s">
        <v>74</v>
      </c>
      <c r="BA456" t="s">
        <v>74</v>
      </c>
      <c r="BB456">
        <v>235</v>
      </c>
      <c r="BC456">
        <v>238</v>
      </c>
      <c r="BD456" t="s">
        <v>74</v>
      </c>
      <c r="BE456" t="s">
        <v>5582</v>
      </c>
      <c r="BF456" t="str">
        <f>HYPERLINK("http://dx.doi.org/10.1130/0091-7613(1996)024&lt;0235:PPDIPA&gt;2.3.CO;2","http://dx.doi.org/10.1130/0091-7613(1996)024&lt;0235:PPDIPA&gt;2.3.CO;2")</f>
        <v>http://dx.doi.org/10.1130/0091-7613(1996)024&lt;0235:PPDIPA&gt;2.3.CO;2</v>
      </c>
      <c r="BG456" t="s">
        <v>74</v>
      </c>
      <c r="BH456" t="s">
        <v>74</v>
      </c>
      <c r="BI456">
        <v>4</v>
      </c>
      <c r="BJ456" t="s">
        <v>365</v>
      </c>
      <c r="BK456" t="s">
        <v>93</v>
      </c>
      <c r="BL456" t="s">
        <v>365</v>
      </c>
      <c r="BM456" t="s">
        <v>5574</v>
      </c>
      <c r="BN456" t="s">
        <v>74</v>
      </c>
      <c r="BO456" t="s">
        <v>74</v>
      </c>
      <c r="BP456" t="s">
        <v>74</v>
      </c>
      <c r="BQ456" t="s">
        <v>74</v>
      </c>
      <c r="BR456" t="s">
        <v>96</v>
      </c>
      <c r="BS456" t="s">
        <v>5583</v>
      </c>
      <c r="BT456" t="str">
        <f>HYPERLINK("https%3A%2F%2Fwww.webofscience.com%2Fwos%2Fwoscc%2Ffull-record%2FWOS:A1996TY58900011","View Full Record in Web of Science")</f>
        <v>View Full Record in Web of Science</v>
      </c>
    </row>
    <row r="457" spans="1:72" x14ac:dyDescent="0.15">
      <c r="A457" t="s">
        <v>72</v>
      </c>
      <c r="B457" t="s">
        <v>5584</v>
      </c>
      <c r="C457" t="s">
        <v>74</v>
      </c>
      <c r="D457" t="s">
        <v>74</v>
      </c>
      <c r="E457" t="s">
        <v>74</v>
      </c>
      <c r="F457" t="s">
        <v>5584</v>
      </c>
      <c r="G457" t="s">
        <v>74</v>
      </c>
      <c r="H457" t="s">
        <v>74</v>
      </c>
      <c r="I457" t="s">
        <v>5585</v>
      </c>
      <c r="J457" t="s">
        <v>422</v>
      </c>
      <c r="K457" t="s">
        <v>74</v>
      </c>
      <c r="L457" t="s">
        <v>74</v>
      </c>
      <c r="M457" t="s">
        <v>229</v>
      </c>
      <c r="N457" t="s">
        <v>78</v>
      </c>
      <c r="O457" t="s">
        <v>74</v>
      </c>
      <c r="P457" t="s">
        <v>74</v>
      </c>
      <c r="Q457" t="s">
        <v>74</v>
      </c>
      <c r="R457" t="s">
        <v>74</v>
      </c>
      <c r="S457" t="s">
        <v>74</v>
      </c>
      <c r="T457" t="s">
        <v>74</v>
      </c>
      <c r="U457" t="s">
        <v>5586</v>
      </c>
      <c r="V457" t="s">
        <v>74</v>
      </c>
      <c r="W457" t="s">
        <v>74</v>
      </c>
      <c r="X457" t="s">
        <v>74</v>
      </c>
      <c r="Y457" t="s">
        <v>5587</v>
      </c>
      <c r="Z457" t="s">
        <v>74</v>
      </c>
      <c r="AA457" t="s">
        <v>5588</v>
      </c>
      <c r="AB457" t="s">
        <v>5589</v>
      </c>
      <c r="AC457" t="s">
        <v>74</v>
      </c>
      <c r="AD457" t="s">
        <v>74</v>
      </c>
      <c r="AE457" t="s">
        <v>74</v>
      </c>
      <c r="AF457" t="s">
        <v>74</v>
      </c>
      <c r="AG457">
        <v>32</v>
      </c>
      <c r="AH457">
        <v>3</v>
      </c>
      <c r="AI457">
        <v>3</v>
      </c>
      <c r="AJ457">
        <v>0</v>
      </c>
      <c r="AK457">
        <v>0</v>
      </c>
      <c r="AL457" t="s">
        <v>231</v>
      </c>
      <c r="AM457" t="s">
        <v>232</v>
      </c>
      <c r="AN457" t="s">
        <v>233</v>
      </c>
      <c r="AO457" t="s">
        <v>425</v>
      </c>
      <c r="AP457" t="s">
        <v>74</v>
      </c>
      <c r="AQ457" t="s">
        <v>74</v>
      </c>
      <c r="AR457" t="s">
        <v>426</v>
      </c>
      <c r="AS457" t="s">
        <v>427</v>
      </c>
      <c r="AT457" t="s">
        <v>5516</v>
      </c>
      <c r="AU457">
        <v>1996</v>
      </c>
      <c r="AV457">
        <v>36</v>
      </c>
      <c r="AW457">
        <v>2</v>
      </c>
      <c r="AX457" t="s">
        <v>74</v>
      </c>
      <c r="AY457" t="s">
        <v>74</v>
      </c>
      <c r="AZ457" t="s">
        <v>74</v>
      </c>
      <c r="BA457" t="s">
        <v>74</v>
      </c>
      <c r="BB457">
        <v>28</v>
      </c>
      <c r="BC457">
        <v>38</v>
      </c>
      <c r="BD457" t="s">
        <v>74</v>
      </c>
      <c r="BE457" t="s">
        <v>74</v>
      </c>
      <c r="BF457" t="s">
        <v>74</v>
      </c>
      <c r="BG457" t="s">
        <v>74</v>
      </c>
      <c r="BH457" t="s">
        <v>74</v>
      </c>
      <c r="BI457">
        <v>11</v>
      </c>
      <c r="BJ457" t="s">
        <v>270</v>
      </c>
      <c r="BK457" t="s">
        <v>93</v>
      </c>
      <c r="BL457" t="s">
        <v>270</v>
      </c>
      <c r="BM457" t="s">
        <v>5590</v>
      </c>
      <c r="BN457" t="s">
        <v>74</v>
      </c>
      <c r="BO457" t="s">
        <v>74</v>
      </c>
      <c r="BP457" t="s">
        <v>74</v>
      </c>
      <c r="BQ457" t="s">
        <v>74</v>
      </c>
      <c r="BR457" t="s">
        <v>96</v>
      </c>
      <c r="BS457" t="s">
        <v>5591</v>
      </c>
      <c r="BT457" t="str">
        <f>HYPERLINK("https%3A%2F%2Fwww.webofscience.com%2Fwos%2Fwoscc%2Ffull-record%2FWOS:A1996UH96400003","View Full Record in Web of Science")</f>
        <v>View Full Record in Web of Science</v>
      </c>
    </row>
    <row r="458" spans="1:72" x14ac:dyDescent="0.15">
      <c r="A458" t="s">
        <v>72</v>
      </c>
      <c r="B458" t="s">
        <v>5592</v>
      </c>
      <c r="C458" t="s">
        <v>74</v>
      </c>
      <c r="D458" t="s">
        <v>74</v>
      </c>
      <c r="E458" t="s">
        <v>74</v>
      </c>
      <c r="F458" t="s">
        <v>5592</v>
      </c>
      <c r="G458" t="s">
        <v>74</v>
      </c>
      <c r="H458" t="s">
        <v>74</v>
      </c>
      <c r="I458" t="s">
        <v>5593</v>
      </c>
      <c r="J458" t="s">
        <v>422</v>
      </c>
      <c r="K458" t="s">
        <v>74</v>
      </c>
      <c r="L458" t="s">
        <v>74</v>
      </c>
      <c r="M458" t="s">
        <v>229</v>
      </c>
      <c r="N458" t="s">
        <v>78</v>
      </c>
      <c r="O458" t="s">
        <v>74</v>
      </c>
      <c r="P458" t="s">
        <v>74</v>
      </c>
      <c r="Q458" t="s">
        <v>74</v>
      </c>
      <c r="R458" t="s">
        <v>74</v>
      </c>
      <c r="S458" t="s">
        <v>74</v>
      </c>
      <c r="T458" t="s">
        <v>74</v>
      </c>
      <c r="U458" t="s">
        <v>5594</v>
      </c>
      <c r="V458" t="s">
        <v>74</v>
      </c>
      <c r="W458" t="s">
        <v>74</v>
      </c>
      <c r="X458" t="s">
        <v>74</v>
      </c>
      <c r="Y458" t="s">
        <v>5595</v>
      </c>
      <c r="Z458" t="s">
        <v>74</v>
      </c>
      <c r="AA458" t="s">
        <v>74</v>
      </c>
      <c r="AB458" t="s">
        <v>74</v>
      </c>
      <c r="AC458" t="s">
        <v>74</v>
      </c>
      <c r="AD458" t="s">
        <v>74</v>
      </c>
      <c r="AE458" t="s">
        <v>74</v>
      </c>
      <c r="AF458" t="s">
        <v>74</v>
      </c>
      <c r="AG458">
        <v>13</v>
      </c>
      <c r="AH458">
        <v>0</v>
      </c>
      <c r="AI458">
        <v>0</v>
      </c>
      <c r="AJ458">
        <v>0</v>
      </c>
      <c r="AK458">
        <v>0</v>
      </c>
      <c r="AL458" t="s">
        <v>231</v>
      </c>
      <c r="AM458" t="s">
        <v>232</v>
      </c>
      <c r="AN458" t="s">
        <v>233</v>
      </c>
      <c r="AO458" t="s">
        <v>425</v>
      </c>
      <c r="AP458" t="s">
        <v>74</v>
      </c>
      <c r="AQ458" t="s">
        <v>74</v>
      </c>
      <c r="AR458" t="s">
        <v>426</v>
      </c>
      <c r="AS458" t="s">
        <v>427</v>
      </c>
      <c r="AT458" t="s">
        <v>5516</v>
      </c>
      <c r="AU458">
        <v>1996</v>
      </c>
      <c r="AV458">
        <v>36</v>
      </c>
      <c r="AW458">
        <v>2</v>
      </c>
      <c r="AX458" t="s">
        <v>74</v>
      </c>
      <c r="AY458" t="s">
        <v>74</v>
      </c>
      <c r="AZ458" t="s">
        <v>74</v>
      </c>
      <c r="BA458" t="s">
        <v>74</v>
      </c>
      <c r="BB458">
        <v>152</v>
      </c>
      <c r="BC458">
        <v>155</v>
      </c>
      <c r="BD458" t="s">
        <v>74</v>
      </c>
      <c r="BE458" t="s">
        <v>74</v>
      </c>
      <c r="BF458" t="s">
        <v>74</v>
      </c>
      <c r="BG458" t="s">
        <v>74</v>
      </c>
      <c r="BH458" t="s">
        <v>74</v>
      </c>
      <c r="BI458">
        <v>4</v>
      </c>
      <c r="BJ458" t="s">
        <v>270</v>
      </c>
      <c r="BK458" t="s">
        <v>93</v>
      </c>
      <c r="BL458" t="s">
        <v>270</v>
      </c>
      <c r="BM458" t="s">
        <v>5590</v>
      </c>
      <c r="BN458" t="s">
        <v>74</v>
      </c>
      <c r="BO458" t="s">
        <v>74</v>
      </c>
      <c r="BP458" t="s">
        <v>74</v>
      </c>
      <c r="BQ458" t="s">
        <v>74</v>
      </c>
      <c r="BR458" t="s">
        <v>96</v>
      </c>
      <c r="BS458" t="s">
        <v>5596</v>
      </c>
      <c r="BT458" t="str">
        <f>HYPERLINK("https%3A%2F%2Fwww.webofscience.com%2Fwos%2Fwoscc%2Ffull-record%2FWOS:A1996UH96400022","View Full Record in Web of Science")</f>
        <v>View Full Record in Web of Science</v>
      </c>
    </row>
    <row r="459" spans="1:72" x14ac:dyDescent="0.15">
      <c r="A459" t="s">
        <v>72</v>
      </c>
      <c r="B459" t="s">
        <v>5597</v>
      </c>
      <c r="C459" t="s">
        <v>74</v>
      </c>
      <c r="D459" t="s">
        <v>74</v>
      </c>
      <c r="E459" t="s">
        <v>74</v>
      </c>
      <c r="F459" t="s">
        <v>5597</v>
      </c>
      <c r="G459" t="s">
        <v>74</v>
      </c>
      <c r="H459" t="s">
        <v>74</v>
      </c>
      <c r="I459" t="s">
        <v>5598</v>
      </c>
      <c r="J459" t="s">
        <v>1120</v>
      </c>
      <c r="K459" t="s">
        <v>74</v>
      </c>
      <c r="L459" t="s">
        <v>74</v>
      </c>
      <c r="M459" t="s">
        <v>77</v>
      </c>
      <c r="N459" t="s">
        <v>78</v>
      </c>
      <c r="O459" t="s">
        <v>74</v>
      </c>
      <c r="P459" t="s">
        <v>74</v>
      </c>
      <c r="Q459" t="s">
        <v>74</v>
      </c>
      <c r="R459" t="s">
        <v>74</v>
      </c>
      <c r="S459" t="s">
        <v>74</v>
      </c>
      <c r="T459" t="s">
        <v>74</v>
      </c>
      <c r="U459" t="s">
        <v>5599</v>
      </c>
      <c r="V459" t="s">
        <v>5600</v>
      </c>
      <c r="W459" t="s">
        <v>5601</v>
      </c>
      <c r="X459" t="s">
        <v>5602</v>
      </c>
      <c r="Y459" t="s">
        <v>74</v>
      </c>
      <c r="Z459" t="s">
        <v>74</v>
      </c>
      <c r="AA459" t="s">
        <v>5603</v>
      </c>
      <c r="AB459" t="s">
        <v>5604</v>
      </c>
      <c r="AC459" t="s">
        <v>74</v>
      </c>
      <c r="AD459" t="s">
        <v>74</v>
      </c>
      <c r="AE459" t="s">
        <v>74</v>
      </c>
      <c r="AF459" t="s">
        <v>74</v>
      </c>
      <c r="AG459">
        <v>40</v>
      </c>
      <c r="AH459">
        <v>63</v>
      </c>
      <c r="AI459">
        <v>68</v>
      </c>
      <c r="AJ459">
        <v>0</v>
      </c>
      <c r="AK459">
        <v>10</v>
      </c>
      <c r="AL459" t="s">
        <v>946</v>
      </c>
      <c r="AM459" t="s">
        <v>312</v>
      </c>
      <c r="AN459" t="s">
        <v>1017</v>
      </c>
      <c r="AO459" t="s">
        <v>1126</v>
      </c>
      <c r="AP459" t="s">
        <v>74</v>
      </c>
      <c r="AQ459" t="s">
        <v>74</v>
      </c>
      <c r="AR459" t="s">
        <v>1127</v>
      </c>
      <c r="AS459" t="s">
        <v>1128</v>
      </c>
      <c r="AT459" t="s">
        <v>5605</v>
      </c>
      <c r="AU459">
        <v>1996</v>
      </c>
      <c r="AV459">
        <v>23</v>
      </c>
      <c r="AW459">
        <v>5</v>
      </c>
      <c r="AX459" t="s">
        <v>74</v>
      </c>
      <c r="AY459" t="s">
        <v>74</v>
      </c>
      <c r="AZ459" t="s">
        <v>74</v>
      </c>
      <c r="BA459" t="s">
        <v>74</v>
      </c>
      <c r="BB459">
        <v>523</v>
      </c>
      <c r="BC459">
        <v>526</v>
      </c>
      <c r="BD459" t="s">
        <v>74</v>
      </c>
      <c r="BE459" t="s">
        <v>5606</v>
      </c>
      <c r="BF459" t="str">
        <f>HYPERLINK("http://dx.doi.org/10.1029/96GL00255","http://dx.doi.org/10.1029/96GL00255")</f>
        <v>http://dx.doi.org/10.1029/96GL00255</v>
      </c>
      <c r="BG459" t="s">
        <v>74</v>
      </c>
      <c r="BH459" t="s">
        <v>74</v>
      </c>
      <c r="BI459">
        <v>4</v>
      </c>
      <c r="BJ459" t="s">
        <v>364</v>
      </c>
      <c r="BK459" t="s">
        <v>93</v>
      </c>
      <c r="BL459" t="s">
        <v>365</v>
      </c>
      <c r="BM459" t="s">
        <v>5607</v>
      </c>
      <c r="BN459" t="s">
        <v>74</v>
      </c>
      <c r="BO459" t="s">
        <v>74</v>
      </c>
      <c r="BP459" t="s">
        <v>74</v>
      </c>
      <c r="BQ459" t="s">
        <v>74</v>
      </c>
      <c r="BR459" t="s">
        <v>96</v>
      </c>
      <c r="BS459" t="s">
        <v>5608</v>
      </c>
      <c r="BT459" t="str">
        <f>HYPERLINK("https%3A%2F%2Fwww.webofscience.com%2Fwos%2Fwoscc%2Ffull-record%2FWOS:A1996TZ78600028","View Full Record in Web of Science")</f>
        <v>View Full Record in Web of Science</v>
      </c>
    </row>
    <row r="460" spans="1:72" x14ac:dyDescent="0.15">
      <c r="A460" t="s">
        <v>72</v>
      </c>
      <c r="B460" t="s">
        <v>5609</v>
      </c>
      <c r="C460" t="s">
        <v>74</v>
      </c>
      <c r="D460" t="s">
        <v>74</v>
      </c>
      <c r="E460" t="s">
        <v>74</v>
      </c>
      <c r="F460" t="s">
        <v>5609</v>
      </c>
      <c r="G460" t="s">
        <v>74</v>
      </c>
      <c r="H460" t="s">
        <v>74</v>
      </c>
      <c r="I460" t="s">
        <v>5610</v>
      </c>
      <c r="J460" t="s">
        <v>5611</v>
      </c>
      <c r="K460" t="s">
        <v>74</v>
      </c>
      <c r="L460" t="s">
        <v>74</v>
      </c>
      <c r="M460" t="s">
        <v>77</v>
      </c>
      <c r="N460" t="s">
        <v>78</v>
      </c>
      <c r="O460" t="s">
        <v>74</v>
      </c>
      <c r="P460" t="s">
        <v>74</v>
      </c>
      <c r="Q460" t="s">
        <v>74</v>
      </c>
      <c r="R460" t="s">
        <v>74</v>
      </c>
      <c r="S460" t="s">
        <v>74</v>
      </c>
      <c r="T460" t="s">
        <v>74</v>
      </c>
      <c r="U460" t="s">
        <v>5612</v>
      </c>
      <c r="V460" t="s">
        <v>5613</v>
      </c>
      <c r="W460" t="s">
        <v>74</v>
      </c>
      <c r="X460" t="s">
        <v>74</v>
      </c>
      <c r="Y460" t="s">
        <v>5614</v>
      </c>
      <c r="Z460" t="s">
        <v>74</v>
      </c>
      <c r="AA460" t="s">
        <v>5615</v>
      </c>
      <c r="AB460" t="s">
        <v>5616</v>
      </c>
      <c r="AC460" t="s">
        <v>74</v>
      </c>
      <c r="AD460" t="s">
        <v>74</v>
      </c>
      <c r="AE460" t="s">
        <v>74</v>
      </c>
      <c r="AF460" t="s">
        <v>74</v>
      </c>
      <c r="AG460">
        <v>13</v>
      </c>
      <c r="AH460">
        <v>5</v>
      </c>
      <c r="AI460">
        <v>5</v>
      </c>
      <c r="AJ460">
        <v>0</v>
      </c>
      <c r="AK460">
        <v>4</v>
      </c>
      <c r="AL460" t="s">
        <v>5617</v>
      </c>
      <c r="AM460" t="s">
        <v>1617</v>
      </c>
      <c r="AN460" t="s">
        <v>5618</v>
      </c>
      <c r="AO460" t="s">
        <v>5619</v>
      </c>
      <c r="AP460" t="s">
        <v>74</v>
      </c>
      <c r="AQ460" t="s">
        <v>74</v>
      </c>
      <c r="AR460" t="s">
        <v>5620</v>
      </c>
      <c r="AS460" t="s">
        <v>5621</v>
      </c>
      <c r="AT460" t="s">
        <v>5306</v>
      </c>
      <c r="AU460">
        <v>1996</v>
      </c>
      <c r="AV460">
        <v>25</v>
      </c>
      <c r="AW460">
        <v>1</v>
      </c>
      <c r="AX460" t="s">
        <v>74</v>
      </c>
      <c r="AY460" t="s">
        <v>74</v>
      </c>
      <c r="AZ460" t="s">
        <v>74</v>
      </c>
      <c r="BA460" t="s">
        <v>74</v>
      </c>
      <c r="BB460">
        <v>56</v>
      </c>
      <c r="BC460">
        <v>61</v>
      </c>
      <c r="BD460" t="s">
        <v>74</v>
      </c>
      <c r="BE460" t="s">
        <v>74</v>
      </c>
      <c r="BF460" t="s">
        <v>74</v>
      </c>
      <c r="BG460" t="s">
        <v>74</v>
      </c>
      <c r="BH460" t="s">
        <v>74</v>
      </c>
      <c r="BI460">
        <v>6</v>
      </c>
      <c r="BJ460" t="s">
        <v>209</v>
      </c>
      <c r="BK460" t="s">
        <v>93</v>
      </c>
      <c r="BL460" t="s">
        <v>209</v>
      </c>
      <c r="BM460" t="s">
        <v>5622</v>
      </c>
      <c r="BN460" t="s">
        <v>74</v>
      </c>
      <c r="BO460" t="s">
        <v>74</v>
      </c>
      <c r="BP460" t="s">
        <v>74</v>
      </c>
      <c r="BQ460" t="s">
        <v>74</v>
      </c>
      <c r="BR460" t="s">
        <v>96</v>
      </c>
      <c r="BS460" t="s">
        <v>5623</v>
      </c>
      <c r="BT460" t="str">
        <f>HYPERLINK("https%3A%2F%2Fwww.webofscience.com%2Fwos%2Fwoscc%2Ffull-record%2FWOS:A1996UA20400012","View Full Record in Web of Science")</f>
        <v>View Full Record in Web of Science</v>
      </c>
    </row>
    <row r="461" spans="1:72" x14ac:dyDescent="0.15">
      <c r="A461" t="s">
        <v>72</v>
      </c>
      <c r="B461" t="s">
        <v>226</v>
      </c>
      <c r="C461" t="s">
        <v>74</v>
      </c>
      <c r="D461" t="s">
        <v>74</v>
      </c>
      <c r="E461" t="s">
        <v>74</v>
      </c>
      <c r="F461" t="s">
        <v>226</v>
      </c>
      <c r="G461" t="s">
        <v>74</v>
      </c>
      <c r="H461" t="s">
        <v>74</v>
      </c>
      <c r="I461" t="s">
        <v>5624</v>
      </c>
      <c r="J461" t="s">
        <v>452</v>
      </c>
      <c r="K461" t="s">
        <v>74</v>
      </c>
      <c r="L461" t="s">
        <v>74</v>
      </c>
      <c r="M461" t="s">
        <v>229</v>
      </c>
      <c r="N461" t="s">
        <v>78</v>
      </c>
      <c r="O461" t="s">
        <v>74</v>
      </c>
      <c r="P461" t="s">
        <v>74</v>
      </c>
      <c r="Q461" t="s">
        <v>74</v>
      </c>
      <c r="R461" t="s">
        <v>74</v>
      </c>
      <c r="S461" t="s">
        <v>74</v>
      </c>
      <c r="T461" t="s">
        <v>74</v>
      </c>
      <c r="U461" t="s">
        <v>74</v>
      </c>
      <c r="V461" t="s">
        <v>5625</v>
      </c>
      <c r="W461" t="s">
        <v>74</v>
      </c>
      <c r="X461" t="s">
        <v>74</v>
      </c>
      <c r="Y461" t="s">
        <v>5626</v>
      </c>
      <c r="Z461" t="s">
        <v>74</v>
      </c>
      <c r="AA461" t="s">
        <v>74</v>
      </c>
      <c r="AB461" t="s">
        <v>74</v>
      </c>
      <c r="AC461" t="s">
        <v>74</v>
      </c>
      <c r="AD461" t="s">
        <v>74</v>
      </c>
      <c r="AE461" t="s">
        <v>74</v>
      </c>
      <c r="AF461" t="s">
        <v>74</v>
      </c>
      <c r="AG461">
        <v>7</v>
      </c>
      <c r="AH461">
        <v>4</v>
      </c>
      <c r="AI461">
        <v>4</v>
      </c>
      <c r="AJ461">
        <v>0</v>
      </c>
      <c r="AK461">
        <v>0</v>
      </c>
      <c r="AL461" t="s">
        <v>231</v>
      </c>
      <c r="AM461" t="s">
        <v>232</v>
      </c>
      <c r="AN461" t="s">
        <v>233</v>
      </c>
      <c r="AO461" t="s">
        <v>458</v>
      </c>
      <c r="AP461" t="s">
        <v>74</v>
      </c>
      <c r="AQ461" t="s">
        <v>74</v>
      </c>
      <c r="AR461" t="s">
        <v>459</v>
      </c>
      <c r="AS461" t="s">
        <v>460</v>
      </c>
      <c r="AT461" t="s">
        <v>5516</v>
      </c>
      <c r="AU461">
        <v>1996</v>
      </c>
      <c r="AV461">
        <v>32</v>
      </c>
      <c r="AW461">
        <v>2</v>
      </c>
      <c r="AX461" t="s">
        <v>74</v>
      </c>
      <c r="AY461" t="s">
        <v>74</v>
      </c>
      <c r="AZ461" t="s">
        <v>74</v>
      </c>
      <c r="BA461" t="s">
        <v>74</v>
      </c>
      <c r="BB461">
        <v>240</v>
      </c>
      <c r="BC461">
        <v>248</v>
      </c>
      <c r="BD461" t="s">
        <v>74</v>
      </c>
      <c r="BE461" t="s">
        <v>74</v>
      </c>
      <c r="BF461" t="s">
        <v>74</v>
      </c>
      <c r="BG461" t="s">
        <v>74</v>
      </c>
      <c r="BH461" t="s">
        <v>74</v>
      </c>
      <c r="BI461">
        <v>9</v>
      </c>
      <c r="BJ461" t="s">
        <v>461</v>
      </c>
      <c r="BK461" t="s">
        <v>93</v>
      </c>
      <c r="BL461" t="s">
        <v>461</v>
      </c>
      <c r="BM461" t="s">
        <v>5627</v>
      </c>
      <c r="BN461" t="s">
        <v>74</v>
      </c>
      <c r="BO461" t="s">
        <v>74</v>
      </c>
      <c r="BP461" t="s">
        <v>74</v>
      </c>
      <c r="BQ461" t="s">
        <v>74</v>
      </c>
      <c r="BR461" t="s">
        <v>96</v>
      </c>
      <c r="BS461" t="s">
        <v>5628</v>
      </c>
      <c r="BT461" t="str">
        <f>HYPERLINK("https%3A%2F%2Fwww.webofscience.com%2Fwos%2Fwoscc%2Ffull-record%2FWOS:A1996UJ42900010","View Full Record in Web of Science")</f>
        <v>View Full Record in Web of Science</v>
      </c>
    </row>
    <row r="462" spans="1:72" x14ac:dyDescent="0.15">
      <c r="A462" t="s">
        <v>72</v>
      </c>
      <c r="B462" t="s">
        <v>5629</v>
      </c>
      <c r="C462" t="s">
        <v>74</v>
      </c>
      <c r="D462" t="s">
        <v>74</v>
      </c>
      <c r="E462" t="s">
        <v>74</v>
      </c>
      <c r="F462" t="s">
        <v>5629</v>
      </c>
      <c r="G462" t="s">
        <v>74</v>
      </c>
      <c r="H462" t="s">
        <v>74</v>
      </c>
      <c r="I462" t="s">
        <v>5630</v>
      </c>
      <c r="J462" t="s">
        <v>5631</v>
      </c>
      <c r="K462" t="s">
        <v>74</v>
      </c>
      <c r="L462" t="s">
        <v>74</v>
      </c>
      <c r="M462" t="s">
        <v>77</v>
      </c>
      <c r="N462" t="s">
        <v>78</v>
      </c>
      <c r="O462" t="s">
        <v>74</v>
      </c>
      <c r="P462" t="s">
        <v>74</v>
      </c>
      <c r="Q462" t="s">
        <v>74</v>
      </c>
      <c r="R462" t="s">
        <v>74</v>
      </c>
      <c r="S462" t="s">
        <v>74</v>
      </c>
      <c r="T462" t="s">
        <v>5632</v>
      </c>
      <c r="U462" t="s">
        <v>5633</v>
      </c>
      <c r="V462" t="s">
        <v>5634</v>
      </c>
      <c r="W462" t="s">
        <v>74</v>
      </c>
      <c r="X462" t="s">
        <v>74</v>
      </c>
      <c r="Y462" t="s">
        <v>5635</v>
      </c>
      <c r="Z462" t="s">
        <v>74</v>
      </c>
      <c r="AA462" t="s">
        <v>74</v>
      </c>
      <c r="AB462" t="s">
        <v>74</v>
      </c>
      <c r="AC462" t="s">
        <v>74</v>
      </c>
      <c r="AD462" t="s">
        <v>74</v>
      </c>
      <c r="AE462" t="s">
        <v>74</v>
      </c>
      <c r="AF462" t="s">
        <v>74</v>
      </c>
      <c r="AG462">
        <v>52</v>
      </c>
      <c r="AH462">
        <v>63</v>
      </c>
      <c r="AI462">
        <v>65</v>
      </c>
      <c r="AJ462">
        <v>0</v>
      </c>
      <c r="AK462">
        <v>10</v>
      </c>
      <c r="AL462" t="s">
        <v>261</v>
      </c>
      <c r="AM462" t="s">
        <v>262</v>
      </c>
      <c r="AN462" t="s">
        <v>263</v>
      </c>
      <c r="AO462" t="s">
        <v>5636</v>
      </c>
      <c r="AP462" t="s">
        <v>74</v>
      </c>
      <c r="AQ462" t="s">
        <v>74</v>
      </c>
      <c r="AR462" t="s">
        <v>5637</v>
      </c>
      <c r="AS462" t="s">
        <v>5638</v>
      </c>
      <c r="AT462" t="s">
        <v>5306</v>
      </c>
      <c r="AU462">
        <v>1996</v>
      </c>
      <c r="AV462">
        <v>196</v>
      </c>
      <c r="AW462" t="s">
        <v>684</v>
      </c>
      <c r="AX462" t="s">
        <v>74</v>
      </c>
      <c r="AY462" t="s">
        <v>74</v>
      </c>
      <c r="AZ462" t="s">
        <v>74</v>
      </c>
      <c r="BA462" t="s">
        <v>74</v>
      </c>
      <c r="BB462">
        <v>251</v>
      </c>
      <c r="BC462">
        <v>265</v>
      </c>
      <c r="BD462" t="s">
        <v>74</v>
      </c>
      <c r="BE462" t="s">
        <v>5639</v>
      </c>
      <c r="BF462" t="str">
        <f>HYPERLINK("http://dx.doi.org/10.1016/0022-0981(95)00132-8","http://dx.doi.org/10.1016/0022-0981(95)00132-8")</f>
        <v>http://dx.doi.org/10.1016/0022-0981(95)00132-8</v>
      </c>
      <c r="BG462" t="s">
        <v>74</v>
      </c>
      <c r="BH462" t="s">
        <v>74</v>
      </c>
      <c r="BI462">
        <v>15</v>
      </c>
      <c r="BJ462" t="s">
        <v>298</v>
      </c>
      <c r="BK462" t="s">
        <v>93</v>
      </c>
      <c r="BL462" t="s">
        <v>299</v>
      </c>
      <c r="BM462" t="s">
        <v>5640</v>
      </c>
      <c r="BN462" t="s">
        <v>74</v>
      </c>
      <c r="BO462" t="s">
        <v>74</v>
      </c>
      <c r="BP462" t="s">
        <v>74</v>
      </c>
      <c r="BQ462" t="s">
        <v>74</v>
      </c>
      <c r="BR462" t="s">
        <v>96</v>
      </c>
      <c r="BS462" t="s">
        <v>5641</v>
      </c>
      <c r="BT462" t="str">
        <f>HYPERLINK("https%3A%2F%2Fwww.webofscience.com%2Fwos%2Fwoscc%2Ffull-record%2FWOS:A1996UP21900013","View Full Record in Web of Science")</f>
        <v>View Full Record in Web of Science</v>
      </c>
    </row>
    <row r="463" spans="1:72" x14ac:dyDescent="0.15">
      <c r="A463" t="s">
        <v>72</v>
      </c>
      <c r="B463" t="s">
        <v>5642</v>
      </c>
      <c r="C463" t="s">
        <v>74</v>
      </c>
      <c r="D463" t="s">
        <v>74</v>
      </c>
      <c r="E463" t="s">
        <v>74</v>
      </c>
      <c r="F463" t="s">
        <v>5642</v>
      </c>
      <c r="G463" t="s">
        <v>74</v>
      </c>
      <c r="H463" t="s">
        <v>74</v>
      </c>
      <c r="I463" t="s">
        <v>5643</v>
      </c>
      <c r="J463" t="s">
        <v>5631</v>
      </c>
      <c r="K463" t="s">
        <v>74</v>
      </c>
      <c r="L463" t="s">
        <v>74</v>
      </c>
      <c r="M463" t="s">
        <v>77</v>
      </c>
      <c r="N463" t="s">
        <v>78</v>
      </c>
      <c r="O463" t="s">
        <v>74</v>
      </c>
      <c r="P463" t="s">
        <v>74</v>
      </c>
      <c r="Q463" t="s">
        <v>74</v>
      </c>
      <c r="R463" t="s">
        <v>74</v>
      </c>
      <c r="S463" t="s">
        <v>74</v>
      </c>
      <c r="T463" t="s">
        <v>5644</v>
      </c>
      <c r="U463" t="s">
        <v>5645</v>
      </c>
      <c r="V463" t="s">
        <v>5646</v>
      </c>
      <c r="W463" t="s">
        <v>74</v>
      </c>
      <c r="X463" t="s">
        <v>74</v>
      </c>
      <c r="Y463" t="s">
        <v>5647</v>
      </c>
      <c r="Z463" t="s">
        <v>74</v>
      </c>
      <c r="AA463" t="s">
        <v>74</v>
      </c>
      <c r="AB463" t="s">
        <v>74</v>
      </c>
      <c r="AC463" t="s">
        <v>74</v>
      </c>
      <c r="AD463" t="s">
        <v>74</v>
      </c>
      <c r="AE463" t="s">
        <v>74</v>
      </c>
      <c r="AF463" t="s">
        <v>74</v>
      </c>
      <c r="AG463">
        <v>76</v>
      </c>
      <c r="AH463">
        <v>36</v>
      </c>
      <c r="AI463">
        <v>37</v>
      </c>
      <c r="AJ463">
        <v>0</v>
      </c>
      <c r="AK463">
        <v>9</v>
      </c>
      <c r="AL463" t="s">
        <v>4826</v>
      </c>
      <c r="AM463" t="s">
        <v>262</v>
      </c>
      <c r="AN463" t="s">
        <v>4827</v>
      </c>
      <c r="AO463" t="s">
        <v>5636</v>
      </c>
      <c r="AP463" t="s">
        <v>5648</v>
      </c>
      <c r="AQ463" t="s">
        <v>74</v>
      </c>
      <c r="AR463" t="s">
        <v>5637</v>
      </c>
      <c r="AS463" t="s">
        <v>5638</v>
      </c>
      <c r="AT463" t="s">
        <v>5306</v>
      </c>
      <c r="AU463">
        <v>1996</v>
      </c>
      <c r="AV463">
        <v>196</v>
      </c>
      <c r="AW463" t="s">
        <v>684</v>
      </c>
      <c r="AX463" t="s">
        <v>74</v>
      </c>
      <c r="AY463" t="s">
        <v>74</v>
      </c>
      <c r="AZ463" t="s">
        <v>74</v>
      </c>
      <c r="BA463" t="s">
        <v>74</v>
      </c>
      <c r="BB463">
        <v>267</v>
      </c>
      <c r="BC463">
        <v>284</v>
      </c>
      <c r="BD463" t="s">
        <v>74</v>
      </c>
      <c r="BE463" t="s">
        <v>5649</v>
      </c>
      <c r="BF463" t="str">
        <f>HYPERLINK("http://dx.doi.org/10.1016/0022-0981(95)00134-4","http://dx.doi.org/10.1016/0022-0981(95)00134-4")</f>
        <v>http://dx.doi.org/10.1016/0022-0981(95)00134-4</v>
      </c>
      <c r="BG463" t="s">
        <v>74</v>
      </c>
      <c r="BH463" t="s">
        <v>74</v>
      </c>
      <c r="BI463">
        <v>18</v>
      </c>
      <c r="BJ463" t="s">
        <v>298</v>
      </c>
      <c r="BK463" t="s">
        <v>93</v>
      </c>
      <c r="BL463" t="s">
        <v>299</v>
      </c>
      <c r="BM463" t="s">
        <v>5640</v>
      </c>
      <c r="BN463" t="s">
        <v>74</v>
      </c>
      <c r="BO463" t="s">
        <v>74</v>
      </c>
      <c r="BP463" t="s">
        <v>74</v>
      </c>
      <c r="BQ463" t="s">
        <v>74</v>
      </c>
      <c r="BR463" t="s">
        <v>96</v>
      </c>
      <c r="BS463" t="s">
        <v>5650</v>
      </c>
      <c r="BT463" t="str">
        <f>HYPERLINK("https%3A%2F%2Fwww.webofscience.com%2Fwos%2Fwoscc%2Ffull-record%2FWOS:A1996UP21900014","View Full Record in Web of Science")</f>
        <v>View Full Record in Web of Science</v>
      </c>
    </row>
    <row r="464" spans="1:72" x14ac:dyDescent="0.15">
      <c r="A464" t="s">
        <v>72</v>
      </c>
      <c r="B464" t="s">
        <v>5651</v>
      </c>
      <c r="C464" t="s">
        <v>74</v>
      </c>
      <c r="D464" t="s">
        <v>74</v>
      </c>
      <c r="E464" t="s">
        <v>74</v>
      </c>
      <c r="F464" t="s">
        <v>5651</v>
      </c>
      <c r="G464" t="s">
        <v>74</v>
      </c>
      <c r="H464" t="s">
        <v>74</v>
      </c>
      <c r="I464" t="s">
        <v>5652</v>
      </c>
      <c r="J464" t="s">
        <v>5653</v>
      </c>
      <c r="K464" t="s">
        <v>74</v>
      </c>
      <c r="L464" t="s">
        <v>74</v>
      </c>
      <c r="M464" t="s">
        <v>77</v>
      </c>
      <c r="N464" t="s">
        <v>78</v>
      </c>
      <c r="O464" t="s">
        <v>74</v>
      </c>
      <c r="P464" t="s">
        <v>74</v>
      </c>
      <c r="Q464" t="s">
        <v>74</v>
      </c>
      <c r="R464" t="s">
        <v>74</v>
      </c>
      <c r="S464" t="s">
        <v>74</v>
      </c>
      <c r="T464" t="s">
        <v>5654</v>
      </c>
      <c r="U464" t="s">
        <v>5655</v>
      </c>
      <c r="V464" t="s">
        <v>5656</v>
      </c>
      <c r="W464" t="s">
        <v>74</v>
      </c>
      <c r="X464" t="s">
        <v>74</v>
      </c>
      <c r="Y464" t="s">
        <v>5657</v>
      </c>
      <c r="Z464" t="s">
        <v>74</v>
      </c>
      <c r="AA464" t="s">
        <v>74</v>
      </c>
      <c r="AB464" t="s">
        <v>74</v>
      </c>
      <c r="AC464" t="s">
        <v>74</v>
      </c>
      <c r="AD464" t="s">
        <v>74</v>
      </c>
      <c r="AE464" t="s">
        <v>74</v>
      </c>
      <c r="AF464" t="s">
        <v>74</v>
      </c>
      <c r="AG464">
        <v>22</v>
      </c>
      <c r="AH464">
        <v>32</v>
      </c>
      <c r="AI464">
        <v>34</v>
      </c>
      <c r="AJ464">
        <v>1</v>
      </c>
      <c r="AK464">
        <v>12</v>
      </c>
      <c r="AL464" t="s">
        <v>2338</v>
      </c>
      <c r="AM464" t="s">
        <v>436</v>
      </c>
      <c r="AN464" t="s">
        <v>2339</v>
      </c>
      <c r="AO464" t="s">
        <v>5658</v>
      </c>
      <c r="AP464" t="s">
        <v>74</v>
      </c>
      <c r="AQ464" t="s">
        <v>74</v>
      </c>
      <c r="AR464" t="s">
        <v>5659</v>
      </c>
      <c r="AS464" t="s">
        <v>5660</v>
      </c>
      <c r="AT464" t="s">
        <v>5306</v>
      </c>
      <c r="AU464">
        <v>1996</v>
      </c>
      <c r="AV464">
        <v>48</v>
      </c>
      <c r="AW464">
        <v>3</v>
      </c>
      <c r="AX464" t="s">
        <v>74</v>
      </c>
      <c r="AY464" t="s">
        <v>74</v>
      </c>
      <c r="AZ464" t="s">
        <v>74</v>
      </c>
      <c r="BA464" t="s">
        <v>74</v>
      </c>
      <c r="BB464">
        <v>513</v>
      </c>
      <c r="BC464">
        <v>521</v>
      </c>
      <c r="BD464" t="s">
        <v>74</v>
      </c>
      <c r="BE464" t="s">
        <v>5661</v>
      </c>
      <c r="BF464" t="str">
        <f>HYPERLINK("http://dx.doi.org/10.1111/j.1095-8649.1996.tb01444.x","http://dx.doi.org/10.1111/j.1095-8649.1996.tb01444.x")</f>
        <v>http://dx.doi.org/10.1111/j.1095-8649.1996.tb01444.x</v>
      </c>
      <c r="BG464" t="s">
        <v>74</v>
      </c>
      <c r="BH464" t="s">
        <v>74</v>
      </c>
      <c r="BI464">
        <v>9</v>
      </c>
      <c r="BJ464" t="s">
        <v>5662</v>
      </c>
      <c r="BK464" t="s">
        <v>93</v>
      </c>
      <c r="BL464" t="s">
        <v>5662</v>
      </c>
      <c r="BM464" t="s">
        <v>5663</v>
      </c>
      <c r="BN464" t="s">
        <v>74</v>
      </c>
      <c r="BO464" t="s">
        <v>74</v>
      </c>
      <c r="BP464" t="s">
        <v>74</v>
      </c>
      <c r="BQ464" t="s">
        <v>74</v>
      </c>
      <c r="BR464" t="s">
        <v>96</v>
      </c>
      <c r="BS464" t="s">
        <v>5664</v>
      </c>
      <c r="BT464" t="str">
        <f>HYPERLINK("https%3A%2F%2Fwww.webofscience.com%2Fwos%2Fwoscc%2Ffull-record%2FWOS:A1996UF79700016","View Full Record in Web of Science")</f>
        <v>View Full Record in Web of Science</v>
      </c>
    </row>
    <row r="465" spans="1:72" x14ac:dyDescent="0.15">
      <c r="A465" t="s">
        <v>72</v>
      </c>
      <c r="B465" t="s">
        <v>5665</v>
      </c>
      <c r="C465" t="s">
        <v>74</v>
      </c>
      <c r="D465" t="s">
        <v>74</v>
      </c>
      <c r="E465" t="s">
        <v>74</v>
      </c>
      <c r="F465" t="s">
        <v>5665</v>
      </c>
      <c r="G465" t="s">
        <v>74</v>
      </c>
      <c r="H465" t="s">
        <v>74</v>
      </c>
      <c r="I465" t="s">
        <v>5666</v>
      </c>
      <c r="J465" t="s">
        <v>1493</v>
      </c>
      <c r="K465" t="s">
        <v>74</v>
      </c>
      <c r="L465" t="s">
        <v>74</v>
      </c>
      <c r="M465" t="s">
        <v>77</v>
      </c>
      <c r="N465" t="s">
        <v>78</v>
      </c>
      <c r="O465" t="s">
        <v>74</v>
      </c>
      <c r="P465" t="s">
        <v>74</v>
      </c>
      <c r="Q465" t="s">
        <v>74</v>
      </c>
      <c r="R465" t="s">
        <v>74</v>
      </c>
      <c r="S465" t="s">
        <v>74</v>
      </c>
      <c r="T465" t="s">
        <v>74</v>
      </c>
      <c r="U465" t="s">
        <v>5667</v>
      </c>
      <c r="V465" t="s">
        <v>5668</v>
      </c>
      <c r="W465" t="s">
        <v>5669</v>
      </c>
      <c r="X465" t="s">
        <v>5670</v>
      </c>
      <c r="Y465" t="s">
        <v>5671</v>
      </c>
      <c r="Z465" t="s">
        <v>74</v>
      </c>
      <c r="AA465" t="s">
        <v>5672</v>
      </c>
      <c r="AB465" t="s">
        <v>5673</v>
      </c>
      <c r="AC465" t="s">
        <v>74</v>
      </c>
      <c r="AD465" t="s">
        <v>74</v>
      </c>
      <c r="AE465" t="s">
        <v>74</v>
      </c>
      <c r="AF465" t="s">
        <v>74</v>
      </c>
      <c r="AG465">
        <v>27</v>
      </c>
      <c r="AH465">
        <v>31</v>
      </c>
      <c r="AI465">
        <v>33</v>
      </c>
      <c r="AJ465">
        <v>0</v>
      </c>
      <c r="AK465">
        <v>4</v>
      </c>
      <c r="AL465" t="s">
        <v>946</v>
      </c>
      <c r="AM465" t="s">
        <v>312</v>
      </c>
      <c r="AN465" t="s">
        <v>1017</v>
      </c>
      <c r="AO465" t="s">
        <v>1501</v>
      </c>
      <c r="AP465" t="s">
        <v>1502</v>
      </c>
      <c r="AQ465" t="s">
        <v>74</v>
      </c>
      <c r="AR465" t="s">
        <v>1503</v>
      </c>
      <c r="AS465" t="s">
        <v>1504</v>
      </c>
      <c r="AT465" t="s">
        <v>5605</v>
      </c>
      <c r="AU465">
        <v>1996</v>
      </c>
      <c r="AV465">
        <v>101</v>
      </c>
      <c r="AW465" t="s">
        <v>5674</v>
      </c>
      <c r="AX465" t="s">
        <v>74</v>
      </c>
      <c r="AY465" t="s">
        <v>74</v>
      </c>
      <c r="AZ465" t="s">
        <v>74</v>
      </c>
      <c r="BA465" t="s">
        <v>74</v>
      </c>
      <c r="BB465">
        <v>4917</v>
      </c>
      <c r="BC465">
        <v>4928</v>
      </c>
      <c r="BD465" t="s">
        <v>74</v>
      </c>
      <c r="BE465" t="s">
        <v>5675</v>
      </c>
      <c r="BF465" t="str">
        <f>HYPERLINK("http://dx.doi.org/10.1029/95JA03671","http://dx.doi.org/10.1029/95JA03671")</f>
        <v>http://dx.doi.org/10.1029/95JA03671</v>
      </c>
      <c r="BG465" t="s">
        <v>74</v>
      </c>
      <c r="BH465" t="s">
        <v>74</v>
      </c>
      <c r="BI465">
        <v>12</v>
      </c>
      <c r="BJ465" t="s">
        <v>936</v>
      </c>
      <c r="BK465" t="s">
        <v>93</v>
      </c>
      <c r="BL465" t="s">
        <v>936</v>
      </c>
      <c r="BM465" t="s">
        <v>5676</v>
      </c>
      <c r="BN465" t="s">
        <v>74</v>
      </c>
      <c r="BO465" t="s">
        <v>74</v>
      </c>
      <c r="BP465" t="s">
        <v>74</v>
      </c>
      <c r="BQ465" t="s">
        <v>74</v>
      </c>
      <c r="BR465" t="s">
        <v>96</v>
      </c>
      <c r="BS465" t="s">
        <v>5677</v>
      </c>
      <c r="BT465" t="str">
        <f>HYPERLINK("https%3A%2F%2Fwww.webofscience.com%2Fwos%2Fwoscc%2Ffull-record%2FWOS:A1996TY34900014","View Full Record in Web of Science")</f>
        <v>View Full Record in Web of Science</v>
      </c>
    </row>
    <row r="466" spans="1:72" x14ac:dyDescent="0.15">
      <c r="A466" t="s">
        <v>72</v>
      </c>
      <c r="B466" t="s">
        <v>5678</v>
      </c>
      <c r="C466" t="s">
        <v>74</v>
      </c>
      <c r="D466" t="s">
        <v>74</v>
      </c>
      <c r="E466" t="s">
        <v>74</v>
      </c>
      <c r="F466" t="s">
        <v>5678</v>
      </c>
      <c r="G466" t="s">
        <v>74</v>
      </c>
      <c r="H466" t="s">
        <v>74</v>
      </c>
      <c r="I466" t="s">
        <v>5679</v>
      </c>
      <c r="J466" t="s">
        <v>1493</v>
      </c>
      <c r="K466" t="s">
        <v>74</v>
      </c>
      <c r="L466" t="s">
        <v>74</v>
      </c>
      <c r="M466" t="s">
        <v>77</v>
      </c>
      <c r="N466" t="s">
        <v>78</v>
      </c>
      <c r="O466" t="s">
        <v>74</v>
      </c>
      <c r="P466" t="s">
        <v>74</v>
      </c>
      <c r="Q466" t="s">
        <v>74</v>
      </c>
      <c r="R466" t="s">
        <v>74</v>
      </c>
      <c r="S466" t="s">
        <v>74</v>
      </c>
      <c r="T466" t="s">
        <v>74</v>
      </c>
      <c r="U466" t="s">
        <v>5680</v>
      </c>
      <c r="V466" t="s">
        <v>5681</v>
      </c>
      <c r="W466" t="s">
        <v>5682</v>
      </c>
      <c r="X466" t="s">
        <v>5683</v>
      </c>
      <c r="Y466" t="s">
        <v>5684</v>
      </c>
      <c r="Z466" t="s">
        <v>74</v>
      </c>
      <c r="AA466" t="s">
        <v>74</v>
      </c>
      <c r="AB466" t="s">
        <v>74</v>
      </c>
      <c r="AC466" t="s">
        <v>74</v>
      </c>
      <c r="AD466" t="s">
        <v>74</v>
      </c>
      <c r="AE466" t="s">
        <v>74</v>
      </c>
      <c r="AF466" t="s">
        <v>74</v>
      </c>
      <c r="AG466">
        <v>38</v>
      </c>
      <c r="AH466">
        <v>14</v>
      </c>
      <c r="AI466">
        <v>14</v>
      </c>
      <c r="AJ466">
        <v>0</v>
      </c>
      <c r="AK466">
        <v>1</v>
      </c>
      <c r="AL466" t="s">
        <v>946</v>
      </c>
      <c r="AM466" t="s">
        <v>312</v>
      </c>
      <c r="AN466" t="s">
        <v>1017</v>
      </c>
      <c r="AO466" t="s">
        <v>1501</v>
      </c>
      <c r="AP466" t="s">
        <v>1502</v>
      </c>
      <c r="AQ466" t="s">
        <v>74</v>
      </c>
      <c r="AR466" t="s">
        <v>1503</v>
      </c>
      <c r="AS466" t="s">
        <v>1504</v>
      </c>
      <c r="AT466" t="s">
        <v>5605</v>
      </c>
      <c r="AU466">
        <v>1996</v>
      </c>
      <c r="AV466">
        <v>101</v>
      </c>
      <c r="AW466" t="s">
        <v>5674</v>
      </c>
      <c r="AX466" t="s">
        <v>74</v>
      </c>
      <c r="AY466" t="s">
        <v>74</v>
      </c>
      <c r="AZ466" t="s">
        <v>74</v>
      </c>
      <c r="BA466" t="s">
        <v>74</v>
      </c>
      <c r="BB466">
        <v>5035</v>
      </c>
      <c r="BC466">
        <v>5046</v>
      </c>
      <c r="BD466" t="s">
        <v>74</v>
      </c>
      <c r="BE466" t="s">
        <v>5685</v>
      </c>
      <c r="BF466" t="str">
        <f>HYPERLINK("http://dx.doi.org/10.1029/95JA03634","http://dx.doi.org/10.1029/95JA03634")</f>
        <v>http://dx.doi.org/10.1029/95JA03634</v>
      </c>
      <c r="BG466" t="s">
        <v>74</v>
      </c>
      <c r="BH466" t="s">
        <v>74</v>
      </c>
      <c r="BI466">
        <v>12</v>
      </c>
      <c r="BJ466" t="s">
        <v>936</v>
      </c>
      <c r="BK466" t="s">
        <v>93</v>
      </c>
      <c r="BL466" t="s">
        <v>936</v>
      </c>
      <c r="BM466" t="s">
        <v>5676</v>
      </c>
      <c r="BN466" t="s">
        <v>74</v>
      </c>
      <c r="BO466" t="s">
        <v>74</v>
      </c>
      <c r="BP466" t="s">
        <v>74</v>
      </c>
      <c r="BQ466" t="s">
        <v>74</v>
      </c>
      <c r="BR466" t="s">
        <v>96</v>
      </c>
      <c r="BS466" t="s">
        <v>5686</v>
      </c>
      <c r="BT466" t="str">
        <f>HYPERLINK("https%3A%2F%2Fwww.webofscience.com%2Fwos%2Fwoscc%2Ffull-record%2FWOS:A1996TY34900023","View Full Record in Web of Science")</f>
        <v>View Full Record in Web of Science</v>
      </c>
    </row>
    <row r="467" spans="1:72" x14ac:dyDescent="0.15">
      <c r="A467" t="s">
        <v>72</v>
      </c>
      <c r="B467" t="s">
        <v>5687</v>
      </c>
      <c r="C467" t="s">
        <v>74</v>
      </c>
      <c r="D467" t="s">
        <v>74</v>
      </c>
      <c r="E467" t="s">
        <v>74</v>
      </c>
      <c r="F467" t="s">
        <v>5687</v>
      </c>
      <c r="G467" t="s">
        <v>74</v>
      </c>
      <c r="H467" t="s">
        <v>74</v>
      </c>
      <c r="I467" t="s">
        <v>5688</v>
      </c>
      <c r="J467" t="s">
        <v>1493</v>
      </c>
      <c r="K467" t="s">
        <v>74</v>
      </c>
      <c r="L467" t="s">
        <v>74</v>
      </c>
      <c r="M467" t="s">
        <v>77</v>
      </c>
      <c r="N467" t="s">
        <v>78</v>
      </c>
      <c r="O467" t="s">
        <v>74</v>
      </c>
      <c r="P467" t="s">
        <v>74</v>
      </c>
      <c r="Q467" t="s">
        <v>74</v>
      </c>
      <c r="R467" t="s">
        <v>74</v>
      </c>
      <c r="S467" t="s">
        <v>74</v>
      </c>
      <c r="T467" t="s">
        <v>74</v>
      </c>
      <c r="U467" t="s">
        <v>5689</v>
      </c>
      <c r="V467" t="s">
        <v>5690</v>
      </c>
      <c r="W467" t="s">
        <v>5691</v>
      </c>
      <c r="X467" t="s">
        <v>82</v>
      </c>
      <c r="Y467" t="s">
        <v>5692</v>
      </c>
      <c r="Z467" t="s">
        <v>74</v>
      </c>
      <c r="AA467" t="s">
        <v>74</v>
      </c>
      <c r="AB467" t="s">
        <v>74</v>
      </c>
      <c r="AC467" t="s">
        <v>74</v>
      </c>
      <c r="AD467" t="s">
        <v>74</v>
      </c>
      <c r="AE467" t="s">
        <v>74</v>
      </c>
      <c r="AF467" t="s">
        <v>74</v>
      </c>
      <c r="AG467">
        <v>24</v>
      </c>
      <c r="AH467">
        <v>40</v>
      </c>
      <c r="AI467">
        <v>43</v>
      </c>
      <c r="AJ467">
        <v>0</v>
      </c>
      <c r="AK467">
        <v>0</v>
      </c>
      <c r="AL467" t="s">
        <v>946</v>
      </c>
      <c r="AM467" t="s">
        <v>312</v>
      </c>
      <c r="AN467" t="s">
        <v>1017</v>
      </c>
      <c r="AO467" t="s">
        <v>1501</v>
      </c>
      <c r="AP467" t="s">
        <v>1502</v>
      </c>
      <c r="AQ467" t="s">
        <v>74</v>
      </c>
      <c r="AR467" t="s">
        <v>1503</v>
      </c>
      <c r="AS467" t="s">
        <v>1504</v>
      </c>
      <c r="AT467" t="s">
        <v>5605</v>
      </c>
      <c r="AU467">
        <v>1996</v>
      </c>
      <c r="AV467">
        <v>101</v>
      </c>
      <c r="AW467" t="s">
        <v>5674</v>
      </c>
      <c r="AX467" t="s">
        <v>74</v>
      </c>
      <c r="AY467" t="s">
        <v>74</v>
      </c>
      <c r="AZ467" t="s">
        <v>74</v>
      </c>
      <c r="BA467" t="s">
        <v>74</v>
      </c>
      <c r="BB467">
        <v>5261</v>
      </c>
      <c r="BC467">
        <v>5277</v>
      </c>
      <c r="BD467" t="s">
        <v>74</v>
      </c>
      <c r="BE467" t="s">
        <v>5693</v>
      </c>
      <c r="BF467" t="str">
        <f>HYPERLINK("http://dx.doi.org/10.1029/95JA03143","http://dx.doi.org/10.1029/95JA03143")</f>
        <v>http://dx.doi.org/10.1029/95JA03143</v>
      </c>
      <c r="BG467" t="s">
        <v>74</v>
      </c>
      <c r="BH467" t="s">
        <v>74</v>
      </c>
      <c r="BI467">
        <v>17</v>
      </c>
      <c r="BJ467" t="s">
        <v>936</v>
      </c>
      <c r="BK467" t="s">
        <v>93</v>
      </c>
      <c r="BL467" t="s">
        <v>936</v>
      </c>
      <c r="BM467" t="s">
        <v>5676</v>
      </c>
      <c r="BN467" t="s">
        <v>74</v>
      </c>
      <c r="BO467" t="s">
        <v>528</v>
      </c>
      <c r="BP467" t="s">
        <v>74</v>
      </c>
      <c r="BQ467" t="s">
        <v>74</v>
      </c>
      <c r="BR467" t="s">
        <v>96</v>
      </c>
      <c r="BS467" t="s">
        <v>5694</v>
      </c>
      <c r="BT467" t="str">
        <f>HYPERLINK("https%3A%2F%2Fwww.webofscience.com%2Fwos%2Fwoscc%2Ffull-record%2FWOS:A1996TY34900042","View Full Record in Web of Science")</f>
        <v>View Full Record in Web of Science</v>
      </c>
    </row>
    <row r="468" spans="1:72" x14ac:dyDescent="0.15">
      <c r="A468" t="s">
        <v>72</v>
      </c>
      <c r="B468" t="s">
        <v>5695</v>
      </c>
      <c r="C468" t="s">
        <v>74</v>
      </c>
      <c r="D468" t="s">
        <v>74</v>
      </c>
      <c r="E468" t="s">
        <v>74</v>
      </c>
      <c r="F468" t="s">
        <v>5695</v>
      </c>
      <c r="G468" t="s">
        <v>74</v>
      </c>
      <c r="H468" t="s">
        <v>74</v>
      </c>
      <c r="I468" t="s">
        <v>5696</v>
      </c>
      <c r="J468" t="s">
        <v>5697</v>
      </c>
      <c r="K468" t="s">
        <v>74</v>
      </c>
      <c r="L468" t="s">
        <v>74</v>
      </c>
      <c r="M468" t="s">
        <v>77</v>
      </c>
      <c r="N468" t="s">
        <v>78</v>
      </c>
      <c r="O468" t="s">
        <v>74</v>
      </c>
      <c r="P468" t="s">
        <v>74</v>
      </c>
      <c r="Q468" t="s">
        <v>74</v>
      </c>
      <c r="R468" t="s">
        <v>74</v>
      </c>
      <c r="S468" t="s">
        <v>74</v>
      </c>
      <c r="T468" t="s">
        <v>74</v>
      </c>
      <c r="U468" t="s">
        <v>5698</v>
      </c>
      <c r="V468" t="s">
        <v>5699</v>
      </c>
      <c r="W468" t="s">
        <v>5700</v>
      </c>
      <c r="X468" t="s">
        <v>5701</v>
      </c>
      <c r="Y468" t="s">
        <v>74</v>
      </c>
      <c r="Z468" t="s">
        <v>74</v>
      </c>
      <c r="AA468" t="s">
        <v>5702</v>
      </c>
      <c r="AB468" t="s">
        <v>5703</v>
      </c>
      <c r="AC468" t="s">
        <v>74</v>
      </c>
      <c r="AD468" t="s">
        <v>74</v>
      </c>
      <c r="AE468" t="s">
        <v>74</v>
      </c>
      <c r="AF468" t="s">
        <v>74</v>
      </c>
      <c r="AG468">
        <v>25</v>
      </c>
      <c r="AH468">
        <v>224</v>
      </c>
      <c r="AI468">
        <v>281</v>
      </c>
      <c r="AJ468">
        <v>3</v>
      </c>
      <c r="AK468">
        <v>67</v>
      </c>
      <c r="AL468" t="s">
        <v>5704</v>
      </c>
      <c r="AM468" t="s">
        <v>5705</v>
      </c>
      <c r="AN468" t="s">
        <v>5706</v>
      </c>
      <c r="AO468" t="s">
        <v>5707</v>
      </c>
      <c r="AP468" t="s">
        <v>74</v>
      </c>
      <c r="AQ468" t="s">
        <v>74</v>
      </c>
      <c r="AR468" t="s">
        <v>5708</v>
      </c>
      <c r="AS468" t="s">
        <v>5709</v>
      </c>
      <c r="AT468" t="s">
        <v>5306</v>
      </c>
      <c r="AU468">
        <v>1996</v>
      </c>
      <c r="AV468">
        <v>59</v>
      </c>
      <c r="AW468">
        <v>3</v>
      </c>
      <c r="AX468" t="s">
        <v>74</v>
      </c>
      <c r="AY468" t="s">
        <v>74</v>
      </c>
      <c r="AZ468" t="s">
        <v>74</v>
      </c>
      <c r="BA468" t="s">
        <v>74</v>
      </c>
      <c r="BB468">
        <v>293</v>
      </c>
      <c r="BC468">
        <v>296</v>
      </c>
      <c r="BD468" t="s">
        <v>74</v>
      </c>
      <c r="BE468" t="s">
        <v>5710</v>
      </c>
      <c r="BF468" t="str">
        <f>HYPERLINK("http://dx.doi.org/10.1021/np960095b","http://dx.doi.org/10.1021/np960095b")</f>
        <v>http://dx.doi.org/10.1021/np960095b</v>
      </c>
      <c r="BG468" t="s">
        <v>74</v>
      </c>
      <c r="BH468" t="s">
        <v>74</v>
      </c>
      <c r="BI468">
        <v>4</v>
      </c>
      <c r="BJ468" t="s">
        <v>5711</v>
      </c>
      <c r="BK468" t="s">
        <v>1313</v>
      </c>
      <c r="BL468" t="s">
        <v>5712</v>
      </c>
      <c r="BM468" t="s">
        <v>5713</v>
      </c>
      <c r="BN468">
        <v>8882433</v>
      </c>
      <c r="BO468" t="s">
        <v>74</v>
      </c>
      <c r="BP468" t="s">
        <v>74</v>
      </c>
      <c r="BQ468" t="s">
        <v>74</v>
      </c>
      <c r="BR468" t="s">
        <v>96</v>
      </c>
      <c r="BS468" t="s">
        <v>5714</v>
      </c>
      <c r="BT468" t="str">
        <f>HYPERLINK("https%3A%2F%2Fwww.webofscience.com%2Fwos%2Fwoscc%2Ffull-record%2FWOS:A1996UR60000018","View Full Record in Web of Science")</f>
        <v>View Full Record in Web of Science</v>
      </c>
    </row>
    <row r="469" spans="1:72" x14ac:dyDescent="0.15">
      <c r="A469" t="s">
        <v>72</v>
      </c>
      <c r="B469" t="s">
        <v>5715</v>
      </c>
      <c r="C469" t="s">
        <v>74</v>
      </c>
      <c r="D469" t="s">
        <v>74</v>
      </c>
      <c r="E469" t="s">
        <v>74</v>
      </c>
      <c r="F469" t="s">
        <v>5715</v>
      </c>
      <c r="G469" t="s">
        <v>74</v>
      </c>
      <c r="H469" t="s">
        <v>74</v>
      </c>
      <c r="I469" t="s">
        <v>5716</v>
      </c>
      <c r="J469" t="s">
        <v>656</v>
      </c>
      <c r="K469" t="s">
        <v>74</v>
      </c>
      <c r="L469" t="s">
        <v>74</v>
      </c>
      <c r="M469" t="s">
        <v>77</v>
      </c>
      <c r="N469" t="s">
        <v>78</v>
      </c>
      <c r="O469" t="s">
        <v>74</v>
      </c>
      <c r="P469" t="s">
        <v>74</v>
      </c>
      <c r="Q469" t="s">
        <v>74</v>
      </c>
      <c r="R469" t="s">
        <v>74</v>
      </c>
      <c r="S469" t="s">
        <v>74</v>
      </c>
      <c r="T469" t="s">
        <v>74</v>
      </c>
      <c r="U469" t="s">
        <v>5717</v>
      </c>
      <c r="V469" t="s">
        <v>5718</v>
      </c>
      <c r="W469" t="s">
        <v>74</v>
      </c>
      <c r="X469" t="s">
        <v>74</v>
      </c>
      <c r="Y469" t="s">
        <v>5719</v>
      </c>
      <c r="Z469" t="s">
        <v>74</v>
      </c>
      <c r="AA469" t="s">
        <v>5720</v>
      </c>
      <c r="AB469" t="s">
        <v>5721</v>
      </c>
      <c r="AC469" t="s">
        <v>74</v>
      </c>
      <c r="AD469" t="s">
        <v>74</v>
      </c>
      <c r="AE469" t="s">
        <v>74</v>
      </c>
      <c r="AF469" t="s">
        <v>74</v>
      </c>
      <c r="AG469">
        <v>38</v>
      </c>
      <c r="AH469">
        <v>56</v>
      </c>
      <c r="AI469">
        <v>60</v>
      </c>
      <c r="AJ469">
        <v>0</v>
      </c>
      <c r="AK469">
        <v>4</v>
      </c>
      <c r="AL469" t="s">
        <v>152</v>
      </c>
      <c r="AM469" t="s">
        <v>153</v>
      </c>
      <c r="AN469" t="s">
        <v>154</v>
      </c>
      <c r="AO469" t="s">
        <v>663</v>
      </c>
      <c r="AP469" t="s">
        <v>74</v>
      </c>
      <c r="AQ469" t="s">
        <v>74</v>
      </c>
      <c r="AR469" t="s">
        <v>665</v>
      </c>
      <c r="AS469" t="s">
        <v>666</v>
      </c>
      <c r="AT469" t="s">
        <v>5306</v>
      </c>
      <c r="AU469">
        <v>1996</v>
      </c>
      <c r="AV469">
        <v>26</v>
      </c>
      <c r="AW469">
        <v>3</v>
      </c>
      <c r="AX469" t="s">
        <v>74</v>
      </c>
      <c r="AY469" t="s">
        <v>74</v>
      </c>
      <c r="AZ469" t="s">
        <v>74</v>
      </c>
      <c r="BA469" t="s">
        <v>74</v>
      </c>
      <c r="BB469">
        <v>406</v>
      </c>
      <c r="BC469">
        <v>411</v>
      </c>
      <c r="BD469" t="s">
        <v>74</v>
      </c>
      <c r="BE469" t="s">
        <v>5722</v>
      </c>
      <c r="BF469" t="str">
        <f>HYPERLINK("http://dx.doi.org/10.1175/1520-0485(1996)026&lt;0406:OARPOM&gt;2.0.CO;2","http://dx.doi.org/10.1175/1520-0485(1996)026&lt;0406:OARPOM&gt;2.0.CO;2")</f>
        <v>http://dx.doi.org/10.1175/1520-0485(1996)026&lt;0406:OARPOM&gt;2.0.CO;2</v>
      </c>
      <c r="BG469" t="s">
        <v>74</v>
      </c>
      <c r="BH469" t="s">
        <v>74</v>
      </c>
      <c r="BI469">
        <v>6</v>
      </c>
      <c r="BJ469" t="s">
        <v>209</v>
      </c>
      <c r="BK469" t="s">
        <v>93</v>
      </c>
      <c r="BL469" t="s">
        <v>209</v>
      </c>
      <c r="BM469" t="s">
        <v>5723</v>
      </c>
      <c r="BN469" t="s">
        <v>74</v>
      </c>
      <c r="BO469" t="s">
        <v>272</v>
      </c>
      <c r="BP469" t="s">
        <v>74</v>
      </c>
      <c r="BQ469" t="s">
        <v>74</v>
      </c>
      <c r="BR469" t="s">
        <v>96</v>
      </c>
      <c r="BS469" t="s">
        <v>5724</v>
      </c>
      <c r="BT469" t="str">
        <f>HYPERLINK("https%3A%2F%2Fwww.webofscience.com%2Fwos%2Fwoscc%2Ffull-record%2FWOS:A1996UJ60300009","View Full Record in Web of Science")</f>
        <v>View Full Record in Web of Science</v>
      </c>
    </row>
    <row r="470" spans="1:72" x14ac:dyDescent="0.15">
      <c r="A470" t="s">
        <v>72</v>
      </c>
      <c r="B470" t="s">
        <v>5725</v>
      </c>
      <c r="C470" t="s">
        <v>74</v>
      </c>
      <c r="D470" t="s">
        <v>74</v>
      </c>
      <c r="E470" t="s">
        <v>74</v>
      </c>
      <c r="F470" t="s">
        <v>5725</v>
      </c>
      <c r="G470" t="s">
        <v>74</v>
      </c>
      <c r="H470" t="s">
        <v>74</v>
      </c>
      <c r="I470" t="s">
        <v>5726</v>
      </c>
      <c r="J470" t="s">
        <v>5727</v>
      </c>
      <c r="K470" t="s">
        <v>74</v>
      </c>
      <c r="L470" t="s">
        <v>74</v>
      </c>
      <c r="M470" t="s">
        <v>77</v>
      </c>
      <c r="N470" t="s">
        <v>78</v>
      </c>
      <c r="O470" t="s">
        <v>74</v>
      </c>
      <c r="P470" t="s">
        <v>74</v>
      </c>
      <c r="Q470" t="s">
        <v>74</v>
      </c>
      <c r="R470" t="s">
        <v>74</v>
      </c>
      <c r="S470" t="s">
        <v>74</v>
      </c>
      <c r="T470" t="s">
        <v>74</v>
      </c>
      <c r="U470" t="s">
        <v>74</v>
      </c>
      <c r="V470" t="s">
        <v>5728</v>
      </c>
      <c r="W470" t="s">
        <v>74</v>
      </c>
      <c r="X470" t="s">
        <v>74</v>
      </c>
      <c r="Y470" t="s">
        <v>5729</v>
      </c>
      <c r="Z470" t="s">
        <v>74</v>
      </c>
      <c r="AA470" t="s">
        <v>74</v>
      </c>
      <c r="AB470" t="s">
        <v>74</v>
      </c>
      <c r="AC470" t="s">
        <v>74</v>
      </c>
      <c r="AD470" t="s">
        <v>74</v>
      </c>
      <c r="AE470" t="s">
        <v>74</v>
      </c>
      <c r="AF470" t="s">
        <v>74</v>
      </c>
      <c r="AG470">
        <v>5</v>
      </c>
      <c r="AH470">
        <v>1</v>
      </c>
      <c r="AI470">
        <v>1</v>
      </c>
      <c r="AJ470">
        <v>0</v>
      </c>
      <c r="AK470">
        <v>0</v>
      </c>
      <c r="AL470" t="s">
        <v>203</v>
      </c>
      <c r="AM470" t="s">
        <v>85</v>
      </c>
      <c r="AN470" t="s">
        <v>204</v>
      </c>
      <c r="AO470" t="s">
        <v>5730</v>
      </c>
      <c r="AP470" t="s">
        <v>74</v>
      </c>
      <c r="AQ470" t="s">
        <v>74</v>
      </c>
      <c r="AR470" t="s">
        <v>5731</v>
      </c>
      <c r="AS470" t="s">
        <v>5732</v>
      </c>
      <c r="AT470" t="s">
        <v>5733</v>
      </c>
      <c r="AU470">
        <v>1996</v>
      </c>
      <c r="AV470">
        <v>13</v>
      </c>
      <c r="AW470" t="s">
        <v>5734</v>
      </c>
      <c r="AX470" t="s">
        <v>74</v>
      </c>
      <c r="AY470" t="s">
        <v>74</v>
      </c>
      <c r="AZ470" t="s">
        <v>74</v>
      </c>
      <c r="BA470" t="s">
        <v>74</v>
      </c>
      <c r="BB470">
        <v>337</v>
      </c>
      <c r="BC470">
        <v>340</v>
      </c>
      <c r="BD470" t="s">
        <v>74</v>
      </c>
      <c r="BE470" t="s">
        <v>74</v>
      </c>
      <c r="BF470" t="s">
        <v>74</v>
      </c>
      <c r="BG470" t="s">
        <v>74</v>
      </c>
      <c r="BH470" t="s">
        <v>74</v>
      </c>
      <c r="BI470">
        <v>4</v>
      </c>
      <c r="BJ470" t="s">
        <v>364</v>
      </c>
      <c r="BK470" t="s">
        <v>93</v>
      </c>
      <c r="BL470" t="s">
        <v>365</v>
      </c>
      <c r="BM470" t="s">
        <v>5735</v>
      </c>
      <c r="BN470" t="s">
        <v>74</v>
      </c>
      <c r="BO470" t="s">
        <v>74</v>
      </c>
      <c r="BP470" t="s">
        <v>74</v>
      </c>
      <c r="BQ470" t="s">
        <v>74</v>
      </c>
      <c r="BR470" t="s">
        <v>96</v>
      </c>
      <c r="BS470" t="s">
        <v>5736</v>
      </c>
      <c r="BT470" t="str">
        <f>HYPERLINK("https%3A%2F%2Fwww.webofscience.com%2Fwos%2Fwoscc%2Ffull-record%2FWOS:A1996VV00300020","View Full Record in Web of Science")</f>
        <v>View Full Record in Web of Science</v>
      </c>
    </row>
    <row r="471" spans="1:72" x14ac:dyDescent="0.15">
      <c r="A471" t="s">
        <v>72</v>
      </c>
      <c r="B471" t="s">
        <v>5737</v>
      </c>
      <c r="C471" t="s">
        <v>74</v>
      </c>
      <c r="D471" t="s">
        <v>74</v>
      </c>
      <c r="E471" t="s">
        <v>74</v>
      </c>
      <c r="F471" t="s">
        <v>5737</v>
      </c>
      <c r="G471" t="s">
        <v>74</v>
      </c>
      <c r="H471" t="s">
        <v>74</v>
      </c>
      <c r="I471" t="s">
        <v>5738</v>
      </c>
      <c r="J471" t="s">
        <v>730</v>
      </c>
      <c r="K471" t="s">
        <v>74</v>
      </c>
      <c r="L471" t="s">
        <v>74</v>
      </c>
      <c r="M471" t="s">
        <v>77</v>
      </c>
      <c r="N471" t="s">
        <v>78</v>
      </c>
      <c r="O471" t="s">
        <v>74</v>
      </c>
      <c r="P471" t="s">
        <v>74</v>
      </c>
      <c r="Q471" t="s">
        <v>74</v>
      </c>
      <c r="R471" t="s">
        <v>74</v>
      </c>
      <c r="S471" t="s">
        <v>74</v>
      </c>
      <c r="T471" t="s">
        <v>74</v>
      </c>
      <c r="U471" t="s">
        <v>5739</v>
      </c>
      <c r="V471" t="s">
        <v>5740</v>
      </c>
      <c r="W471" t="s">
        <v>5741</v>
      </c>
      <c r="X471" t="s">
        <v>5742</v>
      </c>
      <c r="Y471" t="s">
        <v>5743</v>
      </c>
      <c r="Z471" t="s">
        <v>74</v>
      </c>
      <c r="AA471" t="s">
        <v>5744</v>
      </c>
      <c r="AB471" t="s">
        <v>74</v>
      </c>
      <c r="AC471" t="s">
        <v>74</v>
      </c>
      <c r="AD471" t="s">
        <v>74</v>
      </c>
      <c r="AE471" t="s">
        <v>74</v>
      </c>
      <c r="AF471" t="s">
        <v>74</v>
      </c>
      <c r="AG471">
        <v>61</v>
      </c>
      <c r="AH471">
        <v>28</v>
      </c>
      <c r="AI471">
        <v>30</v>
      </c>
      <c r="AJ471">
        <v>1</v>
      </c>
      <c r="AK471">
        <v>17</v>
      </c>
      <c r="AL471" t="s">
        <v>185</v>
      </c>
      <c r="AM471" t="s">
        <v>186</v>
      </c>
      <c r="AN471" t="s">
        <v>187</v>
      </c>
      <c r="AO471" t="s">
        <v>736</v>
      </c>
      <c r="AP471" t="s">
        <v>74</v>
      </c>
      <c r="AQ471" t="s">
        <v>74</v>
      </c>
      <c r="AR471" t="s">
        <v>737</v>
      </c>
      <c r="AS471" t="s">
        <v>738</v>
      </c>
      <c r="AT471" t="s">
        <v>5306</v>
      </c>
      <c r="AU471">
        <v>1996</v>
      </c>
      <c r="AV471">
        <v>125</v>
      </c>
      <c r="AW471">
        <v>1</v>
      </c>
      <c r="AX471" t="s">
        <v>74</v>
      </c>
      <c r="AY471" t="s">
        <v>74</v>
      </c>
      <c r="AZ471" t="s">
        <v>74</v>
      </c>
      <c r="BA471" t="s">
        <v>74</v>
      </c>
      <c r="BB471">
        <v>1</v>
      </c>
      <c r="BC471">
        <v>9</v>
      </c>
      <c r="BD471" t="s">
        <v>74</v>
      </c>
      <c r="BE471" t="s">
        <v>5745</v>
      </c>
      <c r="BF471" t="str">
        <f>HYPERLINK("http://dx.doi.org/10.1007/BF00350755","http://dx.doi.org/10.1007/BF00350755")</f>
        <v>http://dx.doi.org/10.1007/BF00350755</v>
      </c>
      <c r="BG471" t="s">
        <v>74</v>
      </c>
      <c r="BH471" t="s">
        <v>74</v>
      </c>
      <c r="BI471">
        <v>9</v>
      </c>
      <c r="BJ471" t="s">
        <v>740</v>
      </c>
      <c r="BK471" t="s">
        <v>93</v>
      </c>
      <c r="BL471" t="s">
        <v>740</v>
      </c>
      <c r="BM471" t="s">
        <v>5746</v>
      </c>
      <c r="BN471" t="s">
        <v>74</v>
      </c>
      <c r="BO471" t="s">
        <v>74</v>
      </c>
      <c r="BP471" t="s">
        <v>74</v>
      </c>
      <c r="BQ471" t="s">
        <v>74</v>
      </c>
      <c r="BR471" t="s">
        <v>96</v>
      </c>
      <c r="BS471" t="s">
        <v>5747</v>
      </c>
      <c r="BT471" t="str">
        <f>HYPERLINK("https%3A%2F%2Fwww.webofscience.com%2Fwos%2Fwoscc%2Ffull-record%2FWOS:A1996UD84100001","View Full Record in Web of Science")</f>
        <v>View Full Record in Web of Science</v>
      </c>
    </row>
    <row r="472" spans="1:72" x14ac:dyDescent="0.15">
      <c r="A472" t="s">
        <v>72</v>
      </c>
      <c r="B472" t="s">
        <v>5748</v>
      </c>
      <c r="C472" t="s">
        <v>74</v>
      </c>
      <c r="D472" t="s">
        <v>74</v>
      </c>
      <c r="E472" t="s">
        <v>74</v>
      </c>
      <c r="F472" t="s">
        <v>5748</v>
      </c>
      <c r="G472" t="s">
        <v>74</v>
      </c>
      <c r="H472" t="s">
        <v>74</v>
      </c>
      <c r="I472" t="s">
        <v>5749</v>
      </c>
      <c r="J472" t="s">
        <v>730</v>
      </c>
      <c r="K472" t="s">
        <v>74</v>
      </c>
      <c r="L472" t="s">
        <v>74</v>
      </c>
      <c r="M472" t="s">
        <v>77</v>
      </c>
      <c r="N472" t="s">
        <v>78</v>
      </c>
      <c r="O472" t="s">
        <v>74</v>
      </c>
      <c r="P472" t="s">
        <v>74</v>
      </c>
      <c r="Q472" t="s">
        <v>74</v>
      </c>
      <c r="R472" t="s">
        <v>74</v>
      </c>
      <c r="S472" t="s">
        <v>74</v>
      </c>
      <c r="T472" t="s">
        <v>74</v>
      </c>
      <c r="U472" t="s">
        <v>5750</v>
      </c>
      <c r="V472" t="s">
        <v>5751</v>
      </c>
      <c r="W472" t="s">
        <v>74</v>
      </c>
      <c r="X472" t="s">
        <v>74</v>
      </c>
      <c r="Y472" t="s">
        <v>5752</v>
      </c>
      <c r="Z472" t="s">
        <v>74</v>
      </c>
      <c r="AA472" t="s">
        <v>74</v>
      </c>
      <c r="AB472" t="s">
        <v>74</v>
      </c>
      <c r="AC472" t="s">
        <v>74</v>
      </c>
      <c r="AD472" t="s">
        <v>74</v>
      </c>
      <c r="AE472" t="s">
        <v>74</v>
      </c>
      <c r="AF472" t="s">
        <v>74</v>
      </c>
      <c r="AG472">
        <v>43</v>
      </c>
      <c r="AH472">
        <v>62</v>
      </c>
      <c r="AI472">
        <v>65</v>
      </c>
      <c r="AJ472">
        <v>0</v>
      </c>
      <c r="AK472">
        <v>10</v>
      </c>
      <c r="AL472" t="s">
        <v>5753</v>
      </c>
      <c r="AM472" t="s">
        <v>5754</v>
      </c>
      <c r="AN472" t="s">
        <v>5755</v>
      </c>
      <c r="AO472" t="s">
        <v>736</v>
      </c>
      <c r="AP472" t="s">
        <v>5756</v>
      </c>
      <c r="AQ472" t="s">
        <v>74</v>
      </c>
      <c r="AR472" t="s">
        <v>737</v>
      </c>
      <c r="AS472" t="s">
        <v>738</v>
      </c>
      <c r="AT472" t="s">
        <v>5306</v>
      </c>
      <c r="AU472">
        <v>1996</v>
      </c>
      <c r="AV472">
        <v>125</v>
      </c>
      <c r="AW472">
        <v>1</v>
      </c>
      <c r="AX472" t="s">
        <v>74</v>
      </c>
      <c r="AY472" t="s">
        <v>74</v>
      </c>
      <c r="AZ472" t="s">
        <v>74</v>
      </c>
      <c r="BA472" t="s">
        <v>74</v>
      </c>
      <c r="BB472">
        <v>47</v>
      </c>
      <c r="BC472">
        <v>54</v>
      </c>
      <c r="BD472" t="s">
        <v>74</v>
      </c>
      <c r="BE472" t="s">
        <v>5757</v>
      </c>
      <c r="BF472" t="str">
        <f>HYPERLINK("http://dx.doi.org/10.1007/BF00350759","http://dx.doi.org/10.1007/BF00350759")</f>
        <v>http://dx.doi.org/10.1007/BF00350759</v>
      </c>
      <c r="BG472" t="s">
        <v>74</v>
      </c>
      <c r="BH472" t="s">
        <v>74</v>
      </c>
      <c r="BI472">
        <v>8</v>
      </c>
      <c r="BJ472" t="s">
        <v>740</v>
      </c>
      <c r="BK472" t="s">
        <v>93</v>
      </c>
      <c r="BL472" t="s">
        <v>740</v>
      </c>
      <c r="BM472" t="s">
        <v>5746</v>
      </c>
      <c r="BN472" t="s">
        <v>74</v>
      </c>
      <c r="BO472" t="s">
        <v>74</v>
      </c>
      <c r="BP472" t="s">
        <v>74</v>
      </c>
      <c r="BQ472" t="s">
        <v>74</v>
      </c>
      <c r="BR472" t="s">
        <v>96</v>
      </c>
      <c r="BS472" t="s">
        <v>5758</v>
      </c>
      <c r="BT472" t="str">
        <f>HYPERLINK("https%3A%2F%2Fwww.webofscience.com%2Fwos%2Fwoscc%2Ffull-record%2FWOS:A1996UD84100005","View Full Record in Web of Science")</f>
        <v>View Full Record in Web of Science</v>
      </c>
    </row>
    <row r="473" spans="1:72" x14ac:dyDescent="0.15">
      <c r="A473" t="s">
        <v>72</v>
      </c>
      <c r="B473" t="s">
        <v>5759</v>
      </c>
      <c r="C473" t="s">
        <v>74</v>
      </c>
      <c r="D473" t="s">
        <v>74</v>
      </c>
      <c r="E473" t="s">
        <v>74</v>
      </c>
      <c r="F473" t="s">
        <v>5759</v>
      </c>
      <c r="G473" t="s">
        <v>74</v>
      </c>
      <c r="H473" t="s">
        <v>74</v>
      </c>
      <c r="I473" t="s">
        <v>5760</v>
      </c>
      <c r="J473" t="s">
        <v>770</v>
      </c>
      <c r="K473" t="s">
        <v>74</v>
      </c>
      <c r="L473" t="s">
        <v>74</v>
      </c>
      <c r="M473" t="s">
        <v>77</v>
      </c>
      <c r="N473" t="s">
        <v>78</v>
      </c>
      <c r="O473" t="s">
        <v>74</v>
      </c>
      <c r="P473" t="s">
        <v>74</v>
      </c>
      <c r="Q473" t="s">
        <v>74</v>
      </c>
      <c r="R473" t="s">
        <v>74</v>
      </c>
      <c r="S473" t="s">
        <v>74</v>
      </c>
      <c r="T473" t="s">
        <v>5761</v>
      </c>
      <c r="U473" t="s">
        <v>5762</v>
      </c>
      <c r="V473" t="s">
        <v>5763</v>
      </c>
      <c r="W473" t="s">
        <v>74</v>
      </c>
      <c r="X473" t="s">
        <v>74</v>
      </c>
      <c r="Y473" t="s">
        <v>5764</v>
      </c>
      <c r="Z473" t="s">
        <v>74</v>
      </c>
      <c r="AA473" t="s">
        <v>74</v>
      </c>
      <c r="AB473" t="s">
        <v>74</v>
      </c>
      <c r="AC473" t="s">
        <v>74</v>
      </c>
      <c r="AD473" t="s">
        <v>74</v>
      </c>
      <c r="AE473" t="s">
        <v>74</v>
      </c>
      <c r="AF473" t="s">
        <v>74</v>
      </c>
      <c r="AG473">
        <v>62</v>
      </c>
      <c r="AH473">
        <v>12</v>
      </c>
      <c r="AI473">
        <v>12</v>
      </c>
      <c r="AJ473">
        <v>2</v>
      </c>
      <c r="AK473">
        <v>22</v>
      </c>
      <c r="AL473" t="s">
        <v>775</v>
      </c>
      <c r="AM473" t="s">
        <v>776</v>
      </c>
      <c r="AN473" t="s">
        <v>777</v>
      </c>
      <c r="AO473" t="s">
        <v>778</v>
      </c>
      <c r="AP473" t="s">
        <v>74</v>
      </c>
      <c r="AQ473" t="s">
        <v>74</v>
      </c>
      <c r="AR473" t="s">
        <v>779</v>
      </c>
      <c r="AS473" t="s">
        <v>780</v>
      </c>
      <c r="AT473" t="s">
        <v>5306</v>
      </c>
      <c r="AU473">
        <v>1996</v>
      </c>
      <c r="AV473">
        <v>133</v>
      </c>
      <c r="AW473" t="s">
        <v>781</v>
      </c>
      <c r="AX473" t="s">
        <v>74</v>
      </c>
      <c r="AY473" t="s">
        <v>74</v>
      </c>
      <c r="AZ473" t="s">
        <v>74</v>
      </c>
      <c r="BA473" t="s">
        <v>74</v>
      </c>
      <c r="BB473">
        <v>29</v>
      </c>
      <c r="BC473">
        <v>41</v>
      </c>
      <c r="BD473" t="s">
        <v>74</v>
      </c>
      <c r="BE473" t="s">
        <v>5765</v>
      </c>
      <c r="BF473" t="str">
        <f>HYPERLINK("http://dx.doi.org/10.3354/meps133029","http://dx.doi.org/10.3354/meps133029")</f>
        <v>http://dx.doi.org/10.3354/meps133029</v>
      </c>
      <c r="BG473" t="s">
        <v>74</v>
      </c>
      <c r="BH473" t="s">
        <v>74</v>
      </c>
      <c r="BI473">
        <v>13</v>
      </c>
      <c r="BJ473" t="s">
        <v>783</v>
      </c>
      <c r="BK473" t="s">
        <v>93</v>
      </c>
      <c r="BL473" t="s">
        <v>784</v>
      </c>
      <c r="BM473" t="s">
        <v>5766</v>
      </c>
      <c r="BN473" t="s">
        <v>74</v>
      </c>
      <c r="BO473" t="s">
        <v>161</v>
      </c>
      <c r="BP473" t="s">
        <v>74</v>
      </c>
      <c r="BQ473" t="s">
        <v>74</v>
      </c>
      <c r="BR473" t="s">
        <v>96</v>
      </c>
      <c r="BS473" t="s">
        <v>5767</v>
      </c>
      <c r="BT473" t="str">
        <f>HYPERLINK("https%3A%2F%2Fwww.webofscience.com%2Fwos%2Fwoscc%2Ffull-record%2FWOS:A1996UG42900003","View Full Record in Web of Science")</f>
        <v>View Full Record in Web of Science</v>
      </c>
    </row>
    <row r="474" spans="1:72" x14ac:dyDescent="0.15">
      <c r="A474" t="s">
        <v>72</v>
      </c>
      <c r="B474" t="s">
        <v>5768</v>
      </c>
      <c r="C474" t="s">
        <v>74</v>
      </c>
      <c r="D474" t="s">
        <v>74</v>
      </c>
      <c r="E474" t="s">
        <v>74</v>
      </c>
      <c r="F474" t="s">
        <v>5768</v>
      </c>
      <c r="G474" t="s">
        <v>74</v>
      </c>
      <c r="H474" t="s">
        <v>74</v>
      </c>
      <c r="I474" t="s">
        <v>5769</v>
      </c>
      <c r="J474" t="s">
        <v>770</v>
      </c>
      <c r="K474" t="s">
        <v>74</v>
      </c>
      <c r="L474" t="s">
        <v>74</v>
      </c>
      <c r="M474" t="s">
        <v>77</v>
      </c>
      <c r="N474" t="s">
        <v>78</v>
      </c>
      <c r="O474" t="s">
        <v>74</v>
      </c>
      <c r="P474" t="s">
        <v>74</v>
      </c>
      <c r="Q474" t="s">
        <v>74</v>
      </c>
      <c r="R474" t="s">
        <v>74</v>
      </c>
      <c r="S474" t="s">
        <v>74</v>
      </c>
      <c r="T474" t="s">
        <v>5770</v>
      </c>
      <c r="U474" t="s">
        <v>5771</v>
      </c>
      <c r="V474" t="s">
        <v>5772</v>
      </c>
      <c r="W474" t="s">
        <v>5773</v>
      </c>
      <c r="X474" t="s">
        <v>5774</v>
      </c>
      <c r="Y474" t="s">
        <v>74</v>
      </c>
      <c r="Z474" t="s">
        <v>74</v>
      </c>
      <c r="AA474" t="s">
        <v>74</v>
      </c>
      <c r="AB474" t="s">
        <v>74</v>
      </c>
      <c r="AC474" t="s">
        <v>74</v>
      </c>
      <c r="AD474" t="s">
        <v>74</v>
      </c>
      <c r="AE474" t="s">
        <v>74</v>
      </c>
      <c r="AF474" t="s">
        <v>74</v>
      </c>
      <c r="AG474">
        <v>76</v>
      </c>
      <c r="AH474">
        <v>66</v>
      </c>
      <c r="AI474">
        <v>75</v>
      </c>
      <c r="AJ474">
        <v>0</v>
      </c>
      <c r="AK474">
        <v>13</v>
      </c>
      <c r="AL474" t="s">
        <v>775</v>
      </c>
      <c r="AM474" t="s">
        <v>776</v>
      </c>
      <c r="AN474" t="s">
        <v>777</v>
      </c>
      <c r="AO474" t="s">
        <v>778</v>
      </c>
      <c r="AP474" t="s">
        <v>74</v>
      </c>
      <c r="AQ474" t="s">
        <v>74</v>
      </c>
      <c r="AR474" t="s">
        <v>779</v>
      </c>
      <c r="AS474" t="s">
        <v>780</v>
      </c>
      <c r="AT474" t="s">
        <v>5306</v>
      </c>
      <c r="AU474">
        <v>1996</v>
      </c>
      <c r="AV474">
        <v>133</v>
      </c>
      <c r="AW474" t="s">
        <v>781</v>
      </c>
      <c r="AX474" t="s">
        <v>74</v>
      </c>
      <c r="AY474" t="s">
        <v>74</v>
      </c>
      <c r="AZ474" t="s">
        <v>74</v>
      </c>
      <c r="BA474" t="s">
        <v>74</v>
      </c>
      <c r="BB474">
        <v>149</v>
      </c>
      <c r="BC474">
        <v>165</v>
      </c>
      <c r="BD474" t="s">
        <v>74</v>
      </c>
      <c r="BE474" t="s">
        <v>5775</v>
      </c>
      <c r="BF474" t="str">
        <f>HYPERLINK("http://dx.doi.org/10.3354/meps133149","http://dx.doi.org/10.3354/meps133149")</f>
        <v>http://dx.doi.org/10.3354/meps133149</v>
      </c>
      <c r="BG474" t="s">
        <v>74</v>
      </c>
      <c r="BH474" t="s">
        <v>74</v>
      </c>
      <c r="BI474">
        <v>17</v>
      </c>
      <c r="BJ474" t="s">
        <v>783</v>
      </c>
      <c r="BK474" t="s">
        <v>93</v>
      </c>
      <c r="BL474" t="s">
        <v>784</v>
      </c>
      <c r="BM474" t="s">
        <v>5766</v>
      </c>
      <c r="BN474" t="s">
        <v>74</v>
      </c>
      <c r="BO474" t="s">
        <v>161</v>
      </c>
      <c r="BP474" t="s">
        <v>74</v>
      </c>
      <c r="BQ474" t="s">
        <v>74</v>
      </c>
      <c r="BR474" t="s">
        <v>96</v>
      </c>
      <c r="BS474" t="s">
        <v>5776</v>
      </c>
      <c r="BT474" t="str">
        <f>HYPERLINK("https%3A%2F%2Fwww.webofscience.com%2Fwos%2Fwoscc%2Ffull-record%2FWOS:A1996UG42900013","View Full Record in Web of Science")</f>
        <v>View Full Record in Web of Science</v>
      </c>
    </row>
    <row r="475" spans="1:72" x14ac:dyDescent="0.15">
      <c r="A475" t="s">
        <v>72</v>
      </c>
      <c r="B475" t="s">
        <v>5777</v>
      </c>
      <c r="C475" t="s">
        <v>74</v>
      </c>
      <c r="D475" t="s">
        <v>74</v>
      </c>
      <c r="E475" t="s">
        <v>74</v>
      </c>
      <c r="F475" t="s">
        <v>5777</v>
      </c>
      <c r="G475" t="s">
        <v>74</v>
      </c>
      <c r="H475" t="s">
        <v>74</v>
      </c>
      <c r="I475" t="s">
        <v>5778</v>
      </c>
      <c r="J475" t="s">
        <v>2402</v>
      </c>
      <c r="K475" t="s">
        <v>74</v>
      </c>
      <c r="L475" t="s">
        <v>74</v>
      </c>
      <c r="M475" t="s">
        <v>77</v>
      </c>
      <c r="N475" t="s">
        <v>78</v>
      </c>
      <c r="O475" t="s">
        <v>74</v>
      </c>
      <c r="P475" t="s">
        <v>74</v>
      </c>
      <c r="Q475" t="s">
        <v>74</v>
      </c>
      <c r="R475" t="s">
        <v>74</v>
      </c>
      <c r="S475" t="s">
        <v>74</v>
      </c>
      <c r="T475" t="s">
        <v>74</v>
      </c>
      <c r="U475" t="s">
        <v>5779</v>
      </c>
      <c r="V475" t="s">
        <v>5780</v>
      </c>
      <c r="W475" t="s">
        <v>5781</v>
      </c>
      <c r="X475" t="s">
        <v>1773</v>
      </c>
      <c r="Y475" t="s">
        <v>74</v>
      </c>
      <c r="Z475" t="s">
        <v>74</v>
      </c>
      <c r="AA475" t="s">
        <v>74</v>
      </c>
      <c r="AB475" t="s">
        <v>5782</v>
      </c>
      <c r="AC475" t="s">
        <v>74</v>
      </c>
      <c r="AD475" t="s">
        <v>74</v>
      </c>
      <c r="AE475" t="s">
        <v>74</v>
      </c>
      <c r="AF475" t="s">
        <v>74</v>
      </c>
      <c r="AG475">
        <v>65</v>
      </c>
      <c r="AH475">
        <v>401</v>
      </c>
      <c r="AI475">
        <v>461</v>
      </c>
      <c r="AJ475">
        <v>5</v>
      </c>
      <c r="AK475">
        <v>96</v>
      </c>
      <c r="AL475" t="s">
        <v>261</v>
      </c>
      <c r="AM475" t="s">
        <v>262</v>
      </c>
      <c r="AN475" t="s">
        <v>263</v>
      </c>
      <c r="AO475" t="s">
        <v>2410</v>
      </c>
      <c r="AP475" t="s">
        <v>74</v>
      </c>
      <c r="AQ475" t="s">
        <v>74</v>
      </c>
      <c r="AR475" t="s">
        <v>2411</v>
      </c>
      <c r="AS475" t="s">
        <v>2412</v>
      </c>
      <c r="AT475" t="s">
        <v>5306</v>
      </c>
      <c r="AU475">
        <v>1996</v>
      </c>
      <c r="AV475">
        <v>130</v>
      </c>
      <c r="AW475" t="s">
        <v>3143</v>
      </c>
      <c r="AX475" t="s">
        <v>74</v>
      </c>
      <c r="AY475" t="s">
        <v>74</v>
      </c>
      <c r="AZ475" t="s">
        <v>74</v>
      </c>
      <c r="BA475" t="s">
        <v>74</v>
      </c>
      <c r="BB475">
        <v>203</v>
      </c>
      <c r="BC475">
        <v>229</v>
      </c>
      <c r="BD475" t="s">
        <v>74</v>
      </c>
      <c r="BE475" t="s">
        <v>5783</v>
      </c>
      <c r="BF475" t="str">
        <f>HYPERLINK("http://dx.doi.org/10.1016/0025-3227(95)00148-4","http://dx.doi.org/10.1016/0025-3227(95)00148-4")</f>
        <v>http://dx.doi.org/10.1016/0025-3227(95)00148-4</v>
      </c>
      <c r="BG475" t="s">
        <v>74</v>
      </c>
      <c r="BH475" t="s">
        <v>74</v>
      </c>
      <c r="BI475">
        <v>27</v>
      </c>
      <c r="BJ475" t="s">
        <v>335</v>
      </c>
      <c r="BK475" t="s">
        <v>93</v>
      </c>
      <c r="BL475" t="s">
        <v>336</v>
      </c>
      <c r="BM475" t="s">
        <v>5784</v>
      </c>
      <c r="BN475" t="s">
        <v>74</v>
      </c>
      <c r="BO475" t="s">
        <v>2008</v>
      </c>
      <c r="BP475" t="s">
        <v>74</v>
      </c>
      <c r="BQ475" t="s">
        <v>74</v>
      </c>
      <c r="BR475" t="s">
        <v>96</v>
      </c>
      <c r="BS475" t="s">
        <v>5785</v>
      </c>
      <c r="BT475" t="str">
        <f>HYPERLINK("https%3A%2F%2Fwww.webofscience.com%2Fwos%2Fwoscc%2Ffull-record%2FWOS:A1996UF09500002","View Full Record in Web of Science")</f>
        <v>View Full Record in Web of Science</v>
      </c>
    </row>
    <row r="476" spans="1:72" x14ac:dyDescent="0.15">
      <c r="A476" t="s">
        <v>72</v>
      </c>
      <c r="B476" t="s">
        <v>5786</v>
      </c>
      <c r="C476" t="s">
        <v>74</v>
      </c>
      <c r="D476" t="s">
        <v>74</v>
      </c>
      <c r="E476" t="s">
        <v>74</v>
      </c>
      <c r="F476" t="s">
        <v>5786</v>
      </c>
      <c r="G476" t="s">
        <v>74</v>
      </c>
      <c r="H476" t="s">
        <v>74</v>
      </c>
      <c r="I476" t="s">
        <v>5787</v>
      </c>
      <c r="J476" t="s">
        <v>2402</v>
      </c>
      <c r="K476" t="s">
        <v>74</v>
      </c>
      <c r="L476" t="s">
        <v>74</v>
      </c>
      <c r="M476" t="s">
        <v>77</v>
      </c>
      <c r="N476" t="s">
        <v>78</v>
      </c>
      <c r="O476" t="s">
        <v>74</v>
      </c>
      <c r="P476" t="s">
        <v>74</v>
      </c>
      <c r="Q476" t="s">
        <v>74</v>
      </c>
      <c r="R476" t="s">
        <v>74</v>
      </c>
      <c r="S476" t="s">
        <v>74</v>
      </c>
      <c r="T476" t="s">
        <v>74</v>
      </c>
      <c r="U476" t="s">
        <v>5788</v>
      </c>
      <c r="V476" t="s">
        <v>5789</v>
      </c>
      <c r="W476" t="s">
        <v>5790</v>
      </c>
      <c r="X476" t="s">
        <v>5791</v>
      </c>
      <c r="Y476" t="s">
        <v>74</v>
      </c>
      <c r="Z476" t="s">
        <v>74</v>
      </c>
      <c r="AA476" t="s">
        <v>74</v>
      </c>
      <c r="AB476" t="s">
        <v>74</v>
      </c>
      <c r="AC476" t="s">
        <v>74</v>
      </c>
      <c r="AD476" t="s">
        <v>74</v>
      </c>
      <c r="AE476" t="s">
        <v>74</v>
      </c>
      <c r="AF476" t="s">
        <v>74</v>
      </c>
      <c r="AG476">
        <v>62</v>
      </c>
      <c r="AH476">
        <v>7</v>
      </c>
      <c r="AI476">
        <v>9</v>
      </c>
      <c r="AJ476">
        <v>1</v>
      </c>
      <c r="AK476">
        <v>7</v>
      </c>
      <c r="AL476" t="s">
        <v>261</v>
      </c>
      <c r="AM476" t="s">
        <v>262</v>
      </c>
      <c r="AN476" t="s">
        <v>263</v>
      </c>
      <c r="AO476" t="s">
        <v>2410</v>
      </c>
      <c r="AP476" t="s">
        <v>5792</v>
      </c>
      <c r="AQ476" t="s">
        <v>74</v>
      </c>
      <c r="AR476" t="s">
        <v>2411</v>
      </c>
      <c r="AS476" t="s">
        <v>2412</v>
      </c>
      <c r="AT476" t="s">
        <v>5306</v>
      </c>
      <c r="AU476">
        <v>1996</v>
      </c>
      <c r="AV476">
        <v>130</v>
      </c>
      <c r="AW476" t="s">
        <v>3143</v>
      </c>
      <c r="AX476" t="s">
        <v>74</v>
      </c>
      <c r="AY476" t="s">
        <v>74</v>
      </c>
      <c r="AZ476" t="s">
        <v>74</v>
      </c>
      <c r="BA476" t="s">
        <v>74</v>
      </c>
      <c r="BB476">
        <v>231</v>
      </c>
      <c r="BC476" t="s">
        <v>3733</v>
      </c>
      <c r="BD476" t="s">
        <v>74</v>
      </c>
      <c r="BE476" t="s">
        <v>5793</v>
      </c>
      <c r="BF476" t="str">
        <f>HYPERLINK("http://dx.doi.org/10.1016/0025-3227(95)00133-6","http://dx.doi.org/10.1016/0025-3227(95)00133-6")</f>
        <v>http://dx.doi.org/10.1016/0025-3227(95)00133-6</v>
      </c>
      <c r="BG476" t="s">
        <v>74</v>
      </c>
      <c r="BH476" t="s">
        <v>74</v>
      </c>
      <c r="BI476">
        <v>1</v>
      </c>
      <c r="BJ476" t="s">
        <v>335</v>
      </c>
      <c r="BK476" t="s">
        <v>93</v>
      </c>
      <c r="BL476" t="s">
        <v>336</v>
      </c>
      <c r="BM476" t="s">
        <v>5784</v>
      </c>
      <c r="BN476" t="s">
        <v>74</v>
      </c>
      <c r="BO476" t="s">
        <v>272</v>
      </c>
      <c r="BP476" t="s">
        <v>74</v>
      </c>
      <c r="BQ476" t="s">
        <v>74</v>
      </c>
      <c r="BR476" t="s">
        <v>96</v>
      </c>
      <c r="BS476" t="s">
        <v>5794</v>
      </c>
      <c r="BT476" t="str">
        <f>HYPERLINK("https%3A%2F%2Fwww.webofscience.com%2Fwos%2Fwoscc%2Ffull-record%2FWOS:A1996UF09500003","View Full Record in Web of Science")</f>
        <v>View Full Record in Web of Science</v>
      </c>
    </row>
    <row r="477" spans="1:72" x14ac:dyDescent="0.15">
      <c r="A477" t="s">
        <v>72</v>
      </c>
      <c r="B477" t="s">
        <v>5795</v>
      </c>
      <c r="C477" t="s">
        <v>74</v>
      </c>
      <c r="D477" t="s">
        <v>74</v>
      </c>
      <c r="E477" t="s">
        <v>74</v>
      </c>
      <c r="F477" t="s">
        <v>5795</v>
      </c>
      <c r="G477" t="s">
        <v>74</v>
      </c>
      <c r="H477" t="s">
        <v>74</v>
      </c>
      <c r="I477" t="s">
        <v>5796</v>
      </c>
      <c r="J477" t="s">
        <v>5797</v>
      </c>
      <c r="K477" t="s">
        <v>74</v>
      </c>
      <c r="L477" t="s">
        <v>74</v>
      </c>
      <c r="M477" t="s">
        <v>77</v>
      </c>
      <c r="N477" t="s">
        <v>78</v>
      </c>
      <c r="O477" t="s">
        <v>74</v>
      </c>
      <c r="P477" t="s">
        <v>74</v>
      </c>
      <c r="Q477" t="s">
        <v>74</v>
      </c>
      <c r="R477" t="s">
        <v>74</v>
      </c>
      <c r="S477" t="s">
        <v>74</v>
      </c>
      <c r="T477" t="s">
        <v>74</v>
      </c>
      <c r="U477" t="s">
        <v>74</v>
      </c>
      <c r="V477" t="s">
        <v>5798</v>
      </c>
      <c r="W477" t="s">
        <v>74</v>
      </c>
      <c r="X477" t="s">
        <v>74</v>
      </c>
      <c r="Y477" t="s">
        <v>5799</v>
      </c>
      <c r="Z477" t="s">
        <v>74</v>
      </c>
      <c r="AA477" t="s">
        <v>5800</v>
      </c>
      <c r="AB477" t="s">
        <v>5801</v>
      </c>
      <c r="AC477" t="s">
        <v>74</v>
      </c>
      <c r="AD477" t="s">
        <v>74</v>
      </c>
      <c r="AE477" t="s">
        <v>74</v>
      </c>
      <c r="AF477" t="s">
        <v>74</v>
      </c>
      <c r="AG477">
        <v>54</v>
      </c>
      <c r="AH477">
        <v>0</v>
      </c>
      <c r="AI477">
        <v>0</v>
      </c>
      <c r="AJ477">
        <v>0</v>
      </c>
      <c r="AK477">
        <v>4</v>
      </c>
      <c r="AL477" t="s">
        <v>5802</v>
      </c>
      <c r="AM477" t="s">
        <v>312</v>
      </c>
      <c r="AN477" t="s">
        <v>5803</v>
      </c>
      <c r="AO477" t="s">
        <v>5804</v>
      </c>
      <c r="AP477" t="s">
        <v>74</v>
      </c>
      <c r="AQ477" t="s">
        <v>74</v>
      </c>
      <c r="AR477" t="s">
        <v>5805</v>
      </c>
      <c r="AS477" t="s">
        <v>5806</v>
      </c>
      <c r="AT477" t="s">
        <v>5807</v>
      </c>
      <c r="AU477">
        <v>1996</v>
      </c>
      <c r="AV477">
        <v>30</v>
      </c>
      <c r="AW477">
        <v>1</v>
      </c>
      <c r="AX477" t="s">
        <v>74</v>
      </c>
      <c r="AY477" t="s">
        <v>74</v>
      </c>
      <c r="AZ477" t="s">
        <v>74</v>
      </c>
      <c r="BA477" t="s">
        <v>74</v>
      </c>
      <c r="BB477">
        <v>55</v>
      </c>
      <c r="BC477">
        <v>64</v>
      </c>
      <c r="BD477" t="s">
        <v>74</v>
      </c>
      <c r="BE477" t="s">
        <v>74</v>
      </c>
      <c r="BF477" t="s">
        <v>74</v>
      </c>
      <c r="BG477" t="s">
        <v>74</v>
      </c>
      <c r="BH477" t="s">
        <v>74</v>
      </c>
      <c r="BI477">
        <v>10</v>
      </c>
      <c r="BJ477" t="s">
        <v>5808</v>
      </c>
      <c r="BK477" t="s">
        <v>93</v>
      </c>
      <c r="BL477" t="s">
        <v>5809</v>
      </c>
      <c r="BM477" t="s">
        <v>5810</v>
      </c>
      <c r="BN477" t="s">
        <v>74</v>
      </c>
      <c r="BO477" t="s">
        <v>74</v>
      </c>
      <c r="BP477" t="s">
        <v>74</v>
      </c>
      <c r="BQ477" t="s">
        <v>74</v>
      </c>
      <c r="BR477" t="s">
        <v>96</v>
      </c>
      <c r="BS477" t="s">
        <v>5811</v>
      </c>
      <c r="BT477" t="str">
        <f>HYPERLINK("https%3A%2F%2Fwww.webofscience.com%2Fwos%2Fwoscc%2Ffull-record%2FWOS:A1996UU27000011","View Full Record in Web of Science")</f>
        <v>View Full Record in Web of Science</v>
      </c>
    </row>
    <row r="478" spans="1:72" x14ac:dyDescent="0.15">
      <c r="A478" t="s">
        <v>72</v>
      </c>
      <c r="B478" t="s">
        <v>5812</v>
      </c>
      <c r="C478" t="s">
        <v>74</v>
      </c>
      <c r="D478" t="s">
        <v>74</v>
      </c>
      <c r="E478" t="s">
        <v>74</v>
      </c>
      <c r="F478" t="s">
        <v>5812</v>
      </c>
      <c r="G478" t="s">
        <v>74</v>
      </c>
      <c r="H478" t="s">
        <v>74</v>
      </c>
      <c r="I478" t="s">
        <v>5813</v>
      </c>
      <c r="J478" t="s">
        <v>5814</v>
      </c>
      <c r="K478" t="s">
        <v>74</v>
      </c>
      <c r="L478" t="s">
        <v>74</v>
      </c>
      <c r="M478" t="s">
        <v>77</v>
      </c>
      <c r="N478" t="s">
        <v>78</v>
      </c>
      <c r="O478" t="s">
        <v>74</v>
      </c>
      <c r="P478" t="s">
        <v>74</v>
      </c>
      <c r="Q478" t="s">
        <v>74</v>
      </c>
      <c r="R478" t="s">
        <v>74</v>
      </c>
      <c r="S478" t="s">
        <v>74</v>
      </c>
      <c r="T478" t="s">
        <v>74</v>
      </c>
      <c r="U478" t="s">
        <v>5815</v>
      </c>
      <c r="V478" t="s">
        <v>5816</v>
      </c>
      <c r="W478" t="s">
        <v>74</v>
      </c>
      <c r="X478" t="s">
        <v>74</v>
      </c>
      <c r="Y478" t="s">
        <v>5817</v>
      </c>
      <c r="Z478" t="s">
        <v>74</v>
      </c>
      <c r="AA478" t="s">
        <v>74</v>
      </c>
      <c r="AB478" t="s">
        <v>74</v>
      </c>
      <c r="AC478" t="s">
        <v>74</v>
      </c>
      <c r="AD478" t="s">
        <v>74</v>
      </c>
      <c r="AE478" t="s">
        <v>74</v>
      </c>
      <c r="AF478" t="s">
        <v>74</v>
      </c>
      <c r="AG478">
        <v>29</v>
      </c>
      <c r="AH478">
        <v>57</v>
      </c>
      <c r="AI478">
        <v>59</v>
      </c>
      <c r="AJ478">
        <v>2</v>
      </c>
      <c r="AK478">
        <v>16</v>
      </c>
      <c r="AL478" t="s">
        <v>185</v>
      </c>
      <c r="AM478" t="s">
        <v>186</v>
      </c>
      <c r="AN478" t="s">
        <v>187</v>
      </c>
      <c r="AO478" t="s">
        <v>5818</v>
      </c>
      <c r="AP478" t="s">
        <v>74</v>
      </c>
      <c r="AQ478" t="s">
        <v>74</v>
      </c>
      <c r="AR478" t="s">
        <v>5819</v>
      </c>
      <c r="AS478" t="s">
        <v>5820</v>
      </c>
      <c r="AT478" t="s">
        <v>5516</v>
      </c>
      <c r="AU478">
        <v>1996</v>
      </c>
      <c r="AV478">
        <v>31</v>
      </c>
      <c r="AW478">
        <v>2</v>
      </c>
      <c r="AX478" t="s">
        <v>74</v>
      </c>
      <c r="AY478" t="s">
        <v>74</v>
      </c>
      <c r="AZ478" t="s">
        <v>74</v>
      </c>
      <c r="BA478" t="s">
        <v>74</v>
      </c>
      <c r="BB478">
        <v>177</v>
      </c>
      <c r="BC478">
        <v>188</v>
      </c>
      <c r="BD478" t="s">
        <v>74</v>
      </c>
      <c r="BE478" t="s">
        <v>5821</v>
      </c>
      <c r="BF478" t="str">
        <f>HYPERLINK("http://dx.doi.org/10.1007/bf00167863","http://dx.doi.org/10.1007/bf00167863")</f>
        <v>http://dx.doi.org/10.1007/bf00167863</v>
      </c>
      <c r="BG478" t="s">
        <v>74</v>
      </c>
      <c r="BH478" t="s">
        <v>74</v>
      </c>
      <c r="BI478">
        <v>12</v>
      </c>
      <c r="BJ478" t="s">
        <v>2568</v>
      </c>
      <c r="BK478" t="s">
        <v>93</v>
      </c>
      <c r="BL478" t="s">
        <v>2569</v>
      </c>
      <c r="BM478" t="s">
        <v>5822</v>
      </c>
      <c r="BN478">
        <v>24185741</v>
      </c>
      <c r="BO478" t="s">
        <v>74</v>
      </c>
      <c r="BP478" t="s">
        <v>74</v>
      </c>
      <c r="BQ478" t="s">
        <v>74</v>
      </c>
      <c r="BR478" t="s">
        <v>96</v>
      </c>
      <c r="BS478" t="s">
        <v>5823</v>
      </c>
      <c r="BT478" t="str">
        <f>HYPERLINK("https%3A%2F%2Fwww.webofscience.com%2Fwos%2Fwoscc%2Ffull-record%2FWOS:A1996TX48100006","View Full Record in Web of Science")</f>
        <v>View Full Record in Web of Science</v>
      </c>
    </row>
    <row r="479" spans="1:72" x14ac:dyDescent="0.15">
      <c r="A479" t="s">
        <v>72</v>
      </c>
      <c r="B479" t="s">
        <v>5824</v>
      </c>
      <c r="C479" t="s">
        <v>74</v>
      </c>
      <c r="D479" t="s">
        <v>74</v>
      </c>
      <c r="E479" t="s">
        <v>74</v>
      </c>
      <c r="F479" t="s">
        <v>5824</v>
      </c>
      <c r="G479" t="s">
        <v>74</v>
      </c>
      <c r="H479" t="s">
        <v>74</v>
      </c>
      <c r="I479" t="s">
        <v>5825</v>
      </c>
      <c r="J479" t="s">
        <v>832</v>
      </c>
      <c r="K479" t="s">
        <v>74</v>
      </c>
      <c r="L479" t="s">
        <v>74</v>
      </c>
      <c r="M479" t="s">
        <v>77</v>
      </c>
      <c r="N479" t="s">
        <v>78</v>
      </c>
      <c r="O479" t="s">
        <v>74</v>
      </c>
      <c r="P479" t="s">
        <v>74</v>
      </c>
      <c r="Q479" t="s">
        <v>74</v>
      </c>
      <c r="R479" t="s">
        <v>74</v>
      </c>
      <c r="S479" t="s">
        <v>74</v>
      </c>
      <c r="T479" t="s">
        <v>74</v>
      </c>
      <c r="U479" t="s">
        <v>5826</v>
      </c>
      <c r="V479" t="s">
        <v>5827</v>
      </c>
      <c r="W479" t="s">
        <v>5828</v>
      </c>
      <c r="X479" t="s">
        <v>836</v>
      </c>
      <c r="Y479" t="s">
        <v>5829</v>
      </c>
      <c r="Z479" t="s">
        <v>74</v>
      </c>
      <c r="AA479" t="s">
        <v>838</v>
      </c>
      <c r="AB479" t="s">
        <v>74</v>
      </c>
      <c r="AC479" t="s">
        <v>74</v>
      </c>
      <c r="AD479" t="s">
        <v>74</v>
      </c>
      <c r="AE479" t="s">
        <v>74</v>
      </c>
      <c r="AF479" t="s">
        <v>74</v>
      </c>
      <c r="AG479">
        <v>40</v>
      </c>
      <c r="AH479">
        <v>25</v>
      </c>
      <c r="AI479">
        <v>26</v>
      </c>
      <c r="AJ479">
        <v>2</v>
      </c>
      <c r="AK479">
        <v>5</v>
      </c>
      <c r="AL479" t="s">
        <v>152</v>
      </c>
      <c r="AM479" t="s">
        <v>153</v>
      </c>
      <c r="AN479" t="s">
        <v>5830</v>
      </c>
      <c r="AO479" t="s">
        <v>839</v>
      </c>
      <c r="AP479" t="s">
        <v>5831</v>
      </c>
      <c r="AQ479" t="s">
        <v>74</v>
      </c>
      <c r="AR479" t="s">
        <v>840</v>
      </c>
      <c r="AS479" t="s">
        <v>841</v>
      </c>
      <c r="AT479" t="s">
        <v>5306</v>
      </c>
      <c r="AU479">
        <v>1996</v>
      </c>
      <c r="AV479">
        <v>124</v>
      </c>
      <c r="AW479">
        <v>3</v>
      </c>
      <c r="AX479" t="s">
        <v>74</v>
      </c>
      <c r="AY479" t="s">
        <v>74</v>
      </c>
      <c r="AZ479" t="s">
        <v>74</v>
      </c>
      <c r="BA479" t="s">
        <v>74</v>
      </c>
      <c r="BB479">
        <v>462</v>
      </c>
      <c r="BC479">
        <v>477</v>
      </c>
      <c r="BD479" t="s">
        <v>74</v>
      </c>
      <c r="BE479" t="s">
        <v>5832</v>
      </c>
      <c r="BF479" t="str">
        <f>HYPERLINK("http://dx.doi.org/10.1175/1520-0493(1996)124&lt;0462:AOSOTK&gt;2.0.CO;2","http://dx.doi.org/10.1175/1520-0493(1996)124&lt;0462:AOSOTK&gt;2.0.CO;2")</f>
        <v>http://dx.doi.org/10.1175/1520-0493(1996)124&lt;0462:AOSOTK&gt;2.0.CO;2</v>
      </c>
      <c r="BG479" t="s">
        <v>74</v>
      </c>
      <c r="BH479" t="s">
        <v>74</v>
      </c>
      <c r="BI479">
        <v>16</v>
      </c>
      <c r="BJ479" t="s">
        <v>159</v>
      </c>
      <c r="BK479" t="s">
        <v>93</v>
      </c>
      <c r="BL479" t="s">
        <v>159</v>
      </c>
      <c r="BM479" t="s">
        <v>5833</v>
      </c>
      <c r="BN479" t="s">
        <v>74</v>
      </c>
      <c r="BO479" t="s">
        <v>272</v>
      </c>
      <c r="BP479" t="s">
        <v>74</v>
      </c>
      <c r="BQ479" t="s">
        <v>74</v>
      </c>
      <c r="BR479" t="s">
        <v>96</v>
      </c>
      <c r="BS479" t="s">
        <v>5834</v>
      </c>
      <c r="BT479" t="str">
        <f>HYPERLINK("https%3A%2F%2Fwww.webofscience.com%2Fwos%2Fwoscc%2Ffull-record%2FWOS:A1996UB90300007","View Full Record in Web of Science")</f>
        <v>View Full Record in Web of Science</v>
      </c>
    </row>
    <row r="480" spans="1:72" x14ac:dyDescent="0.15">
      <c r="A480" t="s">
        <v>72</v>
      </c>
      <c r="B480" t="s">
        <v>5835</v>
      </c>
      <c r="C480" t="s">
        <v>74</v>
      </c>
      <c r="D480" t="s">
        <v>74</v>
      </c>
      <c r="E480" t="s">
        <v>74</v>
      </c>
      <c r="F480" t="s">
        <v>5835</v>
      </c>
      <c r="G480" t="s">
        <v>74</v>
      </c>
      <c r="H480" t="s">
        <v>74</v>
      </c>
      <c r="I480" t="s">
        <v>5836</v>
      </c>
      <c r="J480" t="s">
        <v>5837</v>
      </c>
      <c r="K480" t="s">
        <v>74</v>
      </c>
      <c r="L480" t="s">
        <v>74</v>
      </c>
      <c r="M480" t="s">
        <v>77</v>
      </c>
      <c r="N480" t="s">
        <v>78</v>
      </c>
      <c r="O480" t="s">
        <v>74</v>
      </c>
      <c r="P480" t="s">
        <v>74</v>
      </c>
      <c r="Q480" t="s">
        <v>74</v>
      </c>
      <c r="R480" t="s">
        <v>74</v>
      </c>
      <c r="S480" t="s">
        <v>74</v>
      </c>
      <c r="T480" t="s">
        <v>5838</v>
      </c>
      <c r="U480" t="s">
        <v>5839</v>
      </c>
      <c r="V480" t="s">
        <v>5840</v>
      </c>
      <c r="W480" t="s">
        <v>74</v>
      </c>
      <c r="X480" t="s">
        <v>74</v>
      </c>
      <c r="Y480" t="s">
        <v>5841</v>
      </c>
      <c r="Z480" t="s">
        <v>74</v>
      </c>
      <c r="AA480" t="s">
        <v>74</v>
      </c>
      <c r="AB480" t="s">
        <v>74</v>
      </c>
      <c r="AC480" t="s">
        <v>74</v>
      </c>
      <c r="AD480" t="s">
        <v>74</v>
      </c>
      <c r="AE480" t="s">
        <v>74</v>
      </c>
      <c r="AF480" t="s">
        <v>74</v>
      </c>
      <c r="AG480">
        <v>63</v>
      </c>
      <c r="AH480">
        <v>56</v>
      </c>
      <c r="AI480">
        <v>59</v>
      </c>
      <c r="AJ480">
        <v>0</v>
      </c>
      <c r="AK480">
        <v>11</v>
      </c>
      <c r="AL480" t="s">
        <v>853</v>
      </c>
      <c r="AM480" t="s">
        <v>854</v>
      </c>
      <c r="AN480" t="s">
        <v>855</v>
      </c>
      <c r="AO480" t="s">
        <v>5842</v>
      </c>
      <c r="AP480" t="s">
        <v>74</v>
      </c>
      <c r="AQ480" t="s">
        <v>74</v>
      </c>
      <c r="AR480" t="s">
        <v>5843</v>
      </c>
      <c r="AS480" t="s">
        <v>5844</v>
      </c>
      <c r="AT480" t="s">
        <v>5306</v>
      </c>
      <c r="AU480">
        <v>1996</v>
      </c>
      <c r="AV480">
        <v>30</v>
      </c>
      <c r="AW480">
        <v>1</v>
      </c>
      <c r="AX480" t="s">
        <v>74</v>
      </c>
      <c r="AY480" t="s">
        <v>74</v>
      </c>
      <c r="AZ480" t="s">
        <v>74</v>
      </c>
      <c r="BA480" t="s">
        <v>74</v>
      </c>
      <c r="BB480">
        <v>35</v>
      </c>
      <c r="BC480">
        <v>55</v>
      </c>
      <c r="BD480" t="s">
        <v>74</v>
      </c>
      <c r="BE480" t="s">
        <v>5845</v>
      </c>
      <c r="BF480" t="str">
        <f>HYPERLINK("http://dx.doi.org/10.1080/00288330.1996.9516695","http://dx.doi.org/10.1080/00288330.1996.9516695")</f>
        <v>http://dx.doi.org/10.1080/00288330.1996.9516695</v>
      </c>
      <c r="BG480" t="s">
        <v>74</v>
      </c>
      <c r="BH480" t="s">
        <v>74</v>
      </c>
      <c r="BI480">
        <v>21</v>
      </c>
      <c r="BJ480" t="s">
        <v>3234</v>
      </c>
      <c r="BK480" t="s">
        <v>93</v>
      </c>
      <c r="BL480" t="s">
        <v>3234</v>
      </c>
      <c r="BM480" t="s">
        <v>5846</v>
      </c>
      <c r="BN480" t="s">
        <v>74</v>
      </c>
      <c r="BO480" t="s">
        <v>74</v>
      </c>
      <c r="BP480" t="s">
        <v>74</v>
      </c>
      <c r="BQ480" t="s">
        <v>74</v>
      </c>
      <c r="BR480" t="s">
        <v>96</v>
      </c>
      <c r="BS480" t="s">
        <v>5847</v>
      </c>
      <c r="BT480" t="str">
        <f>HYPERLINK("https%3A%2F%2Fwww.webofscience.com%2Fwos%2Fwoscc%2Ffull-record%2FWOS:A1996UP28800004","View Full Record in Web of Science")</f>
        <v>View Full Record in Web of Science</v>
      </c>
    </row>
    <row r="481" spans="1:72" x14ac:dyDescent="0.15">
      <c r="A481" t="s">
        <v>72</v>
      </c>
      <c r="B481" t="s">
        <v>5848</v>
      </c>
      <c r="C481" t="s">
        <v>74</v>
      </c>
      <c r="D481" t="s">
        <v>74</v>
      </c>
      <c r="E481" t="s">
        <v>74</v>
      </c>
      <c r="F481" t="s">
        <v>5848</v>
      </c>
      <c r="G481" t="s">
        <v>74</v>
      </c>
      <c r="H481" t="s">
        <v>74</v>
      </c>
      <c r="I481" t="s">
        <v>5849</v>
      </c>
      <c r="J481" t="s">
        <v>2432</v>
      </c>
      <c r="K481" t="s">
        <v>74</v>
      </c>
      <c r="L481" t="s">
        <v>74</v>
      </c>
      <c r="M481" t="s">
        <v>77</v>
      </c>
      <c r="N481" t="s">
        <v>78</v>
      </c>
      <c r="O481" t="s">
        <v>74</v>
      </c>
      <c r="P481" t="s">
        <v>74</v>
      </c>
      <c r="Q481" t="s">
        <v>74</v>
      </c>
      <c r="R481" t="s">
        <v>74</v>
      </c>
      <c r="S481" t="s">
        <v>74</v>
      </c>
      <c r="T481" t="s">
        <v>74</v>
      </c>
      <c r="U481" t="s">
        <v>74</v>
      </c>
      <c r="V481" t="s">
        <v>5850</v>
      </c>
      <c r="W481" t="s">
        <v>74</v>
      </c>
      <c r="X481" t="s">
        <v>74</v>
      </c>
      <c r="Y481" t="s">
        <v>5851</v>
      </c>
      <c r="Z481" t="s">
        <v>74</v>
      </c>
      <c r="AA481" t="s">
        <v>5852</v>
      </c>
      <c r="AB481" t="s">
        <v>5853</v>
      </c>
      <c r="AC481" t="s">
        <v>74</v>
      </c>
      <c r="AD481" t="s">
        <v>74</v>
      </c>
      <c r="AE481" t="s">
        <v>74</v>
      </c>
      <c r="AF481" t="s">
        <v>74</v>
      </c>
      <c r="AG481">
        <v>7</v>
      </c>
      <c r="AH481">
        <v>1</v>
      </c>
      <c r="AI481">
        <v>1</v>
      </c>
      <c r="AJ481">
        <v>0</v>
      </c>
      <c r="AK481">
        <v>4</v>
      </c>
      <c r="AL481" t="s">
        <v>2436</v>
      </c>
      <c r="AM481" t="s">
        <v>2437</v>
      </c>
      <c r="AN481" t="s">
        <v>2438</v>
      </c>
      <c r="AO481" t="s">
        <v>2439</v>
      </c>
      <c r="AP481" t="s">
        <v>74</v>
      </c>
      <c r="AQ481" t="s">
        <v>74</v>
      </c>
      <c r="AR481" t="s">
        <v>2440</v>
      </c>
      <c r="AS481" t="s">
        <v>2441</v>
      </c>
      <c r="AT481" t="s">
        <v>5516</v>
      </c>
      <c r="AU481">
        <v>1996</v>
      </c>
      <c r="AV481">
        <v>19</v>
      </c>
      <c r="AW481">
        <v>2</v>
      </c>
      <c r="AX481" t="s">
        <v>74</v>
      </c>
      <c r="AY481" t="s">
        <v>74</v>
      </c>
      <c r="AZ481" t="s">
        <v>74</v>
      </c>
      <c r="BA481" t="s">
        <v>74</v>
      </c>
      <c r="BB481">
        <v>291</v>
      </c>
      <c r="BC481">
        <v>296</v>
      </c>
      <c r="BD481" t="s">
        <v>74</v>
      </c>
      <c r="BE481" t="s">
        <v>5854</v>
      </c>
      <c r="BF481" t="str">
        <f>HYPERLINK("http://dx.doi.org/10.1007/BF02509281","http://dx.doi.org/10.1007/BF02509281")</f>
        <v>http://dx.doi.org/10.1007/BF02509281</v>
      </c>
      <c r="BG481" t="s">
        <v>74</v>
      </c>
      <c r="BH481" t="s">
        <v>74</v>
      </c>
      <c r="BI481">
        <v>6</v>
      </c>
      <c r="BJ481" t="s">
        <v>74</v>
      </c>
      <c r="BK481" t="s">
        <v>93</v>
      </c>
      <c r="BL481" t="s">
        <v>74</v>
      </c>
      <c r="BM481" t="s">
        <v>5855</v>
      </c>
      <c r="BN481" t="s">
        <v>74</v>
      </c>
      <c r="BO481" t="s">
        <v>74</v>
      </c>
      <c r="BP481" t="s">
        <v>74</v>
      </c>
      <c r="BQ481" t="s">
        <v>74</v>
      </c>
      <c r="BR481" t="s">
        <v>96</v>
      </c>
      <c r="BS481" t="s">
        <v>5856</v>
      </c>
      <c r="BT481" t="str">
        <f>HYPERLINK("https%3A%2F%2Fwww.webofscience.com%2Fwos%2Fwoscc%2Ffull-record%2FWOS:A1996UK48100010","View Full Record in Web of Science")</f>
        <v>View Full Record in Web of Science</v>
      </c>
    </row>
    <row r="482" spans="1:72" x14ac:dyDescent="0.15">
      <c r="A482" t="s">
        <v>72</v>
      </c>
      <c r="B482" t="s">
        <v>5857</v>
      </c>
      <c r="C482" t="s">
        <v>74</v>
      </c>
      <c r="D482" t="s">
        <v>74</v>
      </c>
      <c r="E482" t="s">
        <v>74</v>
      </c>
      <c r="F482" t="s">
        <v>5857</v>
      </c>
      <c r="G482" t="s">
        <v>74</v>
      </c>
      <c r="H482" t="s">
        <v>74</v>
      </c>
      <c r="I482" t="s">
        <v>5858</v>
      </c>
      <c r="J482" t="s">
        <v>5859</v>
      </c>
      <c r="K482" t="s">
        <v>74</v>
      </c>
      <c r="L482" t="s">
        <v>74</v>
      </c>
      <c r="M482" t="s">
        <v>77</v>
      </c>
      <c r="N482" t="s">
        <v>78</v>
      </c>
      <c r="O482" t="s">
        <v>74</v>
      </c>
      <c r="P482" t="s">
        <v>74</v>
      </c>
      <c r="Q482" t="s">
        <v>74</v>
      </c>
      <c r="R482" t="s">
        <v>74</v>
      </c>
      <c r="S482" t="s">
        <v>74</v>
      </c>
      <c r="T482" t="s">
        <v>5860</v>
      </c>
      <c r="U482" t="s">
        <v>5861</v>
      </c>
      <c r="V482" t="s">
        <v>5862</v>
      </c>
      <c r="W482" t="s">
        <v>5863</v>
      </c>
      <c r="X482" t="s">
        <v>5864</v>
      </c>
      <c r="Y482" t="s">
        <v>74</v>
      </c>
      <c r="Z482" t="s">
        <v>74</v>
      </c>
      <c r="AA482" t="s">
        <v>74</v>
      </c>
      <c r="AB482" t="s">
        <v>74</v>
      </c>
      <c r="AC482" t="s">
        <v>74</v>
      </c>
      <c r="AD482" t="s">
        <v>74</v>
      </c>
      <c r="AE482" t="s">
        <v>74</v>
      </c>
      <c r="AF482" t="s">
        <v>74</v>
      </c>
      <c r="AG482">
        <v>48</v>
      </c>
      <c r="AH482">
        <v>12</v>
      </c>
      <c r="AI482">
        <v>18</v>
      </c>
      <c r="AJ482">
        <v>0</v>
      </c>
      <c r="AK482">
        <v>10</v>
      </c>
      <c r="AL482" t="s">
        <v>203</v>
      </c>
      <c r="AM482" t="s">
        <v>85</v>
      </c>
      <c r="AN482" t="s">
        <v>204</v>
      </c>
      <c r="AO482" t="s">
        <v>5865</v>
      </c>
      <c r="AP482" t="s">
        <v>74</v>
      </c>
      <c r="AQ482" t="s">
        <v>74</v>
      </c>
      <c r="AR482" t="s">
        <v>5866</v>
      </c>
      <c r="AS482" t="s">
        <v>5867</v>
      </c>
      <c r="AT482" t="s">
        <v>5306</v>
      </c>
      <c r="AU482">
        <v>1996</v>
      </c>
      <c r="AV482">
        <v>16</v>
      </c>
      <c r="AW482">
        <v>3</v>
      </c>
      <c r="AX482" t="s">
        <v>74</v>
      </c>
      <c r="AY482" t="s">
        <v>74</v>
      </c>
      <c r="AZ482" t="s">
        <v>74</v>
      </c>
      <c r="BA482" t="s">
        <v>74</v>
      </c>
      <c r="BB482">
        <v>489</v>
      </c>
      <c r="BC482">
        <v>503</v>
      </c>
      <c r="BD482" t="s">
        <v>74</v>
      </c>
      <c r="BE482" t="s">
        <v>5868</v>
      </c>
      <c r="BF482" t="str">
        <f>HYPERLINK("http://dx.doi.org/10.1016/0271-5317(96)00030-9","http://dx.doi.org/10.1016/0271-5317(96)00030-9")</f>
        <v>http://dx.doi.org/10.1016/0271-5317(96)00030-9</v>
      </c>
      <c r="BG482" t="s">
        <v>74</v>
      </c>
      <c r="BH482" t="s">
        <v>74</v>
      </c>
      <c r="BI482">
        <v>15</v>
      </c>
      <c r="BJ482" t="s">
        <v>2782</v>
      </c>
      <c r="BK482" t="s">
        <v>93</v>
      </c>
      <c r="BL482" t="s">
        <v>2782</v>
      </c>
      <c r="BM482" t="s">
        <v>5869</v>
      </c>
      <c r="BN482" t="s">
        <v>74</v>
      </c>
      <c r="BO482" t="s">
        <v>74</v>
      </c>
      <c r="BP482" t="s">
        <v>74</v>
      </c>
      <c r="BQ482" t="s">
        <v>74</v>
      </c>
      <c r="BR482" t="s">
        <v>96</v>
      </c>
      <c r="BS482" t="s">
        <v>5870</v>
      </c>
      <c r="BT482" t="str">
        <f>HYPERLINK("https%3A%2F%2Fwww.webofscience.com%2Fwos%2Fwoscc%2Ffull-record%2FWOS:A1996UB31100013","View Full Record in Web of Science")</f>
        <v>View Full Record in Web of Science</v>
      </c>
    </row>
    <row r="483" spans="1:72" x14ac:dyDescent="0.15">
      <c r="A483" t="s">
        <v>72</v>
      </c>
      <c r="B483" t="s">
        <v>5871</v>
      </c>
      <c r="C483" t="s">
        <v>74</v>
      </c>
      <c r="D483" t="s">
        <v>74</v>
      </c>
      <c r="E483" t="s">
        <v>74</v>
      </c>
      <c r="F483" t="s">
        <v>5871</v>
      </c>
      <c r="G483" t="s">
        <v>74</v>
      </c>
      <c r="H483" t="s">
        <v>74</v>
      </c>
      <c r="I483" t="s">
        <v>5872</v>
      </c>
      <c r="J483" t="s">
        <v>5873</v>
      </c>
      <c r="K483" t="s">
        <v>74</v>
      </c>
      <c r="L483" t="s">
        <v>74</v>
      </c>
      <c r="M483" t="s">
        <v>77</v>
      </c>
      <c r="N483" t="s">
        <v>78</v>
      </c>
      <c r="O483" t="s">
        <v>74</v>
      </c>
      <c r="P483" t="s">
        <v>74</v>
      </c>
      <c r="Q483" t="s">
        <v>74</v>
      </c>
      <c r="R483" t="s">
        <v>74</v>
      </c>
      <c r="S483" t="s">
        <v>74</v>
      </c>
      <c r="T483" t="s">
        <v>74</v>
      </c>
      <c r="U483" t="s">
        <v>74</v>
      </c>
      <c r="V483" t="s">
        <v>5874</v>
      </c>
      <c r="W483" t="s">
        <v>5875</v>
      </c>
      <c r="X483" t="s">
        <v>5876</v>
      </c>
      <c r="Y483" t="s">
        <v>3155</v>
      </c>
      <c r="Z483" t="s">
        <v>74</v>
      </c>
      <c r="AA483" t="s">
        <v>74</v>
      </c>
      <c r="AB483" t="s">
        <v>3156</v>
      </c>
      <c r="AC483" t="s">
        <v>74</v>
      </c>
      <c r="AD483" t="s">
        <v>74</v>
      </c>
      <c r="AE483" t="s">
        <v>74</v>
      </c>
      <c r="AF483" t="s">
        <v>74</v>
      </c>
      <c r="AG483">
        <v>28</v>
      </c>
      <c r="AH483">
        <v>44</v>
      </c>
      <c r="AI483">
        <v>58</v>
      </c>
      <c r="AJ483">
        <v>0</v>
      </c>
      <c r="AK483">
        <v>42</v>
      </c>
      <c r="AL483" t="s">
        <v>5062</v>
      </c>
      <c r="AM483" t="s">
        <v>5063</v>
      </c>
      <c r="AN483" t="s">
        <v>5064</v>
      </c>
      <c r="AO483" t="s">
        <v>5877</v>
      </c>
      <c r="AP483" t="s">
        <v>74</v>
      </c>
      <c r="AQ483" t="s">
        <v>74</v>
      </c>
      <c r="AR483" t="s">
        <v>5873</v>
      </c>
      <c r="AS483" t="s">
        <v>5878</v>
      </c>
      <c r="AT483" t="s">
        <v>5306</v>
      </c>
      <c r="AU483">
        <v>1996</v>
      </c>
      <c r="AV483">
        <v>75</v>
      </c>
      <c r="AW483">
        <v>2</v>
      </c>
      <c r="AX483" t="s">
        <v>74</v>
      </c>
      <c r="AY483" t="s">
        <v>74</v>
      </c>
      <c r="AZ483" t="s">
        <v>74</v>
      </c>
      <c r="BA483" t="s">
        <v>74</v>
      </c>
      <c r="BB483">
        <v>241</v>
      </c>
      <c r="BC483">
        <v>248</v>
      </c>
      <c r="BD483" t="s">
        <v>74</v>
      </c>
      <c r="BE483" t="s">
        <v>5879</v>
      </c>
      <c r="BF483" t="str">
        <f>HYPERLINK("http://dx.doi.org/10.2307/3546247","http://dx.doi.org/10.2307/3546247")</f>
        <v>http://dx.doi.org/10.2307/3546247</v>
      </c>
      <c r="BG483" t="s">
        <v>74</v>
      </c>
      <c r="BH483" t="s">
        <v>74</v>
      </c>
      <c r="BI483">
        <v>8</v>
      </c>
      <c r="BJ483" t="s">
        <v>2464</v>
      </c>
      <c r="BK483" t="s">
        <v>93</v>
      </c>
      <c r="BL483" t="s">
        <v>1367</v>
      </c>
      <c r="BM483" t="s">
        <v>5880</v>
      </c>
      <c r="BN483" t="s">
        <v>74</v>
      </c>
      <c r="BO483" t="s">
        <v>74</v>
      </c>
      <c r="BP483" t="s">
        <v>74</v>
      </c>
      <c r="BQ483" t="s">
        <v>74</v>
      </c>
      <c r="BR483" t="s">
        <v>96</v>
      </c>
      <c r="BS483" t="s">
        <v>5881</v>
      </c>
      <c r="BT483" t="str">
        <f>HYPERLINK("https%3A%2F%2Fwww.webofscience.com%2Fwos%2Fwoscc%2Ffull-record%2FWOS:A1996UL86900011","View Full Record in Web of Science")</f>
        <v>View Full Record in Web of Science</v>
      </c>
    </row>
    <row r="484" spans="1:72" x14ac:dyDescent="0.15">
      <c r="A484" t="s">
        <v>72</v>
      </c>
      <c r="B484" t="s">
        <v>464</v>
      </c>
      <c r="C484" t="s">
        <v>74</v>
      </c>
      <c r="D484" t="s">
        <v>74</v>
      </c>
      <c r="E484" t="s">
        <v>74</v>
      </c>
      <c r="F484" t="s">
        <v>464</v>
      </c>
      <c r="G484" t="s">
        <v>74</v>
      </c>
      <c r="H484" t="s">
        <v>74</v>
      </c>
      <c r="I484" t="s">
        <v>5882</v>
      </c>
      <c r="J484" t="s">
        <v>864</v>
      </c>
      <c r="K484" t="s">
        <v>74</v>
      </c>
      <c r="L484" t="s">
        <v>74</v>
      </c>
      <c r="M484" t="s">
        <v>229</v>
      </c>
      <c r="N484" t="s">
        <v>78</v>
      </c>
      <c r="O484" t="s">
        <v>74</v>
      </c>
      <c r="P484" t="s">
        <v>74</v>
      </c>
      <c r="Q484" t="s">
        <v>74</v>
      </c>
      <c r="R484" t="s">
        <v>74</v>
      </c>
      <c r="S484" t="s">
        <v>74</v>
      </c>
      <c r="T484" t="s">
        <v>74</v>
      </c>
      <c r="U484" t="s">
        <v>5883</v>
      </c>
      <c r="V484" t="s">
        <v>5884</v>
      </c>
      <c r="W484" t="s">
        <v>74</v>
      </c>
      <c r="X484" t="s">
        <v>74</v>
      </c>
      <c r="Y484" t="s">
        <v>5885</v>
      </c>
      <c r="Z484" t="s">
        <v>74</v>
      </c>
      <c r="AA484" t="s">
        <v>74</v>
      </c>
      <c r="AB484" t="s">
        <v>74</v>
      </c>
      <c r="AC484" t="s">
        <v>74</v>
      </c>
      <c r="AD484" t="s">
        <v>74</v>
      </c>
      <c r="AE484" t="s">
        <v>74</v>
      </c>
      <c r="AF484" t="s">
        <v>74</v>
      </c>
      <c r="AG484">
        <v>24</v>
      </c>
      <c r="AH484">
        <v>0</v>
      </c>
      <c r="AI484">
        <v>0</v>
      </c>
      <c r="AJ484">
        <v>0</v>
      </c>
      <c r="AK484">
        <v>1</v>
      </c>
      <c r="AL484" t="s">
        <v>231</v>
      </c>
      <c r="AM484" t="s">
        <v>232</v>
      </c>
      <c r="AN484" t="s">
        <v>233</v>
      </c>
      <c r="AO484" t="s">
        <v>867</v>
      </c>
      <c r="AP484" t="s">
        <v>74</v>
      </c>
      <c r="AQ484" t="s">
        <v>74</v>
      </c>
      <c r="AR484" t="s">
        <v>868</v>
      </c>
      <c r="AS484" t="s">
        <v>869</v>
      </c>
      <c r="AT484" t="s">
        <v>5516</v>
      </c>
      <c r="AU484">
        <v>1996</v>
      </c>
      <c r="AV484">
        <v>36</v>
      </c>
      <c r="AW484">
        <v>2</v>
      </c>
      <c r="AX484" t="s">
        <v>74</v>
      </c>
      <c r="AY484" t="s">
        <v>74</v>
      </c>
      <c r="AZ484" t="s">
        <v>74</v>
      </c>
      <c r="BA484" t="s">
        <v>74</v>
      </c>
      <c r="BB484">
        <v>179</v>
      </c>
      <c r="BC484">
        <v>188</v>
      </c>
      <c r="BD484" t="s">
        <v>74</v>
      </c>
      <c r="BE484" t="s">
        <v>74</v>
      </c>
      <c r="BF484" t="s">
        <v>74</v>
      </c>
      <c r="BG484" t="s">
        <v>74</v>
      </c>
      <c r="BH484" t="s">
        <v>74</v>
      </c>
      <c r="BI484">
        <v>10</v>
      </c>
      <c r="BJ484" t="s">
        <v>209</v>
      </c>
      <c r="BK484" t="s">
        <v>93</v>
      </c>
      <c r="BL484" t="s">
        <v>209</v>
      </c>
      <c r="BM484" t="s">
        <v>5886</v>
      </c>
      <c r="BN484" t="s">
        <v>74</v>
      </c>
      <c r="BO484" t="s">
        <v>74</v>
      </c>
      <c r="BP484" t="s">
        <v>74</v>
      </c>
      <c r="BQ484" t="s">
        <v>74</v>
      </c>
      <c r="BR484" t="s">
        <v>96</v>
      </c>
      <c r="BS484" t="s">
        <v>5887</v>
      </c>
      <c r="BT484" t="str">
        <f>HYPERLINK("https%3A%2F%2Fwww.webofscience.com%2Fwos%2Fwoscc%2Ffull-record%2FWOS:A1996UL48400003","View Full Record in Web of Science")</f>
        <v>View Full Record in Web of Science</v>
      </c>
    </row>
    <row r="485" spans="1:72" x14ac:dyDescent="0.15">
      <c r="A485" t="s">
        <v>72</v>
      </c>
      <c r="B485" t="s">
        <v>5888</v>
      </c>
      <c r="C485" t="s">
        <v>74</v>
      </c>
      <c r="D485" t="s">
        <v>74</v>
      </c>
      <c r="E485" t="s">
        <v>74</v>
      </c>
      <c r="F485" t="s">
        <v>5888</v>
      </c>
      <c r="G485" t="s">
        <v>74</v>
      </c>
      <c r="H485" t="s">
        <v>74</v>
      </c>
      <c r="I485" t="s">
        <v>5889</v>
      </c>
      <c r="J485" t="s">
        <v>1691</v>
      </c>
      <c r="K485" t="s">
        <v>74</v>
      </c>
      <c r="L485" t="s">
        <v>74</v>
      </c>
      <c r="M485" t="s">
        <v>77</v>
      </c>
      <c r="N485" t="s">
        <v>371</v>
      </c>
      <c r="O485" t="s">
        <v>74</v>
      </c>
      <c r="P485" t="s">
        <v>74</v>
      </c>
      <c r="Q485" t="s">
        <v>74</v>
      </c>
      <c r="R485" t="s">
        <v>74</v>
      </c>
      <c r="S485" t="s">
        <v>74</v>
      </c>
      <c r="T485" t="s">
        <v>74</v>
      </c>
      <c r="U485" t="s">
        <v>5890</v>
      </c>
      <c r="V485" t="s">
        <v>5891</v>
      </c>
      <c r="W485" t="s">
        <v>74</v>
      </c>
      <c r="X485" t="s">
        <v>74</v>
      </c>
      <c r="Y485" t="s">
        <v>5892</v>
      </c>
      <c r="Z485" t="s">
        <v>74</v>
      </c>
      <c r="AA485" t="s">
        <v>74</v>
      </c>
      <c r="AB485" t="s">
        <v>74</v>
      </c>
      <c r="AC485" t="s">
        <v>74</v>
      </c>
      <c r="AD485" t="s">
        <v>74</v>
      </c>
      <c r="AE485" t="s">
        <v>74</v>
      </c>
      <c r="AF485" t="s">
        <v>74</v>
      </c>
      <c r="AG485">
        <v>136</v>
      </c>
      <c r="AH485">
        <v>169</v>
      </c>
      <c r="AI485">
        <v>206</v>
      </c>
      <c r="AJ485">
        <v>0</v>
      </c>
      <c r="AK485">
        <v>6</v>
      </c>
      <c r="AL485" t="s">
        <v>261</v>
      </c>
      <c r="AM485" t="s">
        <v>262</v>
      </c>
      <c r="AN485" t="s">
        <v>263</v>
      </c>
      <c r="AO485" t="s">
        <v>1696</v>
      </c>
      <c r="AP485" t="s">
        <v>74</v>
      </c>
      <c r="AQ485" t="s">
        <v>74</v>
      </c>
      <c r="AR485" t="s">
        <v>1697</v>
      </c>
      <c r="AS485" t="s">
        <v>1698</v>
      </c>
      <c r="AT485" t="s">
        <v>5306</v>
      </c>
      <c r="AU485">
        <v>1996</v>
      </c>
      <c r="AV485">
        <v>120</v>
      </c>
      <c r="AW485" t="s">
        <v>3143</v>
      </c>
      <c r="AX485" t="s">
        <v>74</v>
      </c>
      <c r="AY485" t="s">
        <v>74</v>
      </c>
      <c r="AZ485" t="s">
        <v>74</v>
      </c>
      <c r="BA485" t="s">
        <v>74</v>
      </c>
      <c r="BB485">
        <v>303</v>
      </c>
      <c r="BC485">
        <v>330</v>
      </c>
      <c r="BD485" t="s">
        <v>74</v>
      </c>
      <c r="BE485" t="s">
        <v>5893</v>
      </c>
      <c r="BF485" t="str">
        <f>HYPERLINK("http://dx.doi.org/10.1016/0031-0182(95)00042-9","http://dx.doi.org/10.1016/0031-0182(95)00042-9")</f>
        <v>http://dx.doi.org/10.1016/0031-0182(95)00042-9</v>
      </c>
      <c r="BG485" t="s">
        <v>74</v>
      </c>
      <c r="BH485" t="s">
        <v>74</v>
      </c>
      <c r="BI485">
        <v>28</v>
      </c>
      <c r="BJ485" t="s">
        <v>1700</v>
      </c>
      <c r="BK485" t="s">
        <v>93</v>
      </c>
      <c r="BL485" t="s">
        <v>1701</v>
      </c>
      <c r="BM485" t="s">
        <v>5894</v>
      </c>
      <c r="BN485" t="s">
        <v>74</v>
      </c>
      <c r="BO485" t="s">
        <v>74</v>
      </c>
      <c r="BP485" t="s">
        <v>74</v>
      </c>
      <c r="BQ485" t="s">
        <v>74</v>
      </c>
      <c r="BR485" t="s">
        <v>96</v>
      </c>
      <c r="BS485" t="s">
        <v>5895</v>
      </c>
      <c r="BT485" t="str">
        <f>HYPERLINK("https%3A%2F%2Fwww.webofscience.com%2Fwos%2Fwoscc%2Ffull-record%2FWOS:A1996UE66400006","View Full Record in Web of Science")</f>
        <v>View Full Record in Web of Science</v>
      </c>
    </row>
    <row r="486" spans="1:72" x14ac:dyDescent="0.15">
      <c r="A486" t="s">
        <v>72</v>
      </c>
      <c r="B486" t="s">
        <v>5896</v>
      </c>
      <c r="C486" t="s">
        <v>74</v>
      </c>
      <c r="D486" t="s">
        <v>74</v>
      </c>
      <c r="E486" t="s">
        <v>74</v>
      </c>
      <c r="F486" t="s">
        <v>5896</v>
      </c>
      <c r="G486" t="s">
        <v>74</v>
      </c>
      <c r="H486" t="s">
        <v>74</v>
      </c>
      <c r="I486" t="s">
        <v>5897</v>
      </c>
      <c r="J486" t="s">
        <v>1733</v>
      </c>
      <c r="K486" t="s">
        <v>74</v>
      </c>
      <c r="L486" t="s">
        <v>74</v>
      </c>
      <c r="M486" t="s">
        <v>77</v>
      </c>
      <c r="N486" t="s">
        <v>78</v>
      </c>
      <c r="O486" t="s">
        <v>74</v>
      </c>
      <c r="P486" t="s">
        <v>74</v>
      </c>
      <c r="Q486" t="s">
        <v>74</v>
      </c>
      <c r="R486" t="s">
        <v>74</v>
      </c>
      <c r="S486" t="s">
        <v>74</v>
      </c>
      <c r="T486" t="s">
        <v>74</v>
      </c>
      <c r="U486" t="s">
        <v>74</v>
      </c>
      <c r="V486" t="s">
        <v>5898</v>
      </c>
      <c r="W486" t="s">
        <v>5899</v>
      </c>
      <c r="X486" t="s">
        <v>5900</v>
      </c>
      <c r="Y486" t="s">
        <v>74</v>
      </c>
      <c r="Z486" t="s">
        <v>74</v>
      </c>
      <c r="AA486" t="s">
        <v>74</v>
      </c>
      <c r="AB486" t="s">
        <v>74</v>
      </c>
      <c r="AC486" t="s">
        <v>74</v>
      </c>
      <c r="AD486" t="s">
        <v>74</v>
      </c>
      <c r="AE486" t="s">
        <v>74</v>
      </c>
      <c r="AF486" t="s">
        <v>74</v>
      </c>
      <c r="AG486">
        <v>19</v>
      </c>
      <c r="AH486">
        <v>9</v>
      </c>
      <c r="AI486">
        <v>12</v>
      </c>
      <c r="AJ486">
        <v>0</v>
      </c>
      <c r="AK486">
        <v>4</v>
      </c>
      <c r="AL486" t="s">
        <v>185</v>
      </c>
      <c r="AM486" t="s">
        <v>186</v>
      </c>
      <c r="AN486" t="s">
        <v>187</v>
      </c>
      <c r="AO486" t="s">
        <v>1737</v>
      </c>
      <c r="AP486" t="s">
        <v>74</v>
      </c>
      <c r="AQ486" t="s">
        <v>74</v>
      </c>
      <c r="AR486" t="s">
        <v>1738</v>
      </c>
      <c r="AS486" t="s">
        <v>1739</v>
      </c>
      <c r="AT486" t="s">
        <v>5306</v>
      </c>
      <c r="AU486">
        <v>1996</v>
      </c>
      <c r="AV486">
        <v>16</v>
      </c>
      <c r="AW486">
        <v>3</v>
      </c>
      <c r="AX486" t="s">
        <v>74</v>
      </c>
      <c r="AY486" t="s">
        <v>74</v>
      </c>
      <c r="AZ486" t="s">
        <v>74</v>
      </c>
      <c r="BA486" t="s">
        <v>74</v>
      </c>
      <c r="BB486">
        <v>163</v>
      </c>
      <c r="BC486">
        <v>169</v>
      </c>
      <c r="BD486" t="s">
        <v>74</v>
      </c>
      <c r="BE486" t="s">
        <v>5901</v>
      </c>
      <c r="BF486" t="str">
        <f>HYPERLINK("http://dx.doi.org/10.1007/BF02329204","http://dx.doi.org/10.1007/BF02329204")</f>
        <v>http://dx.doi.org/10.1007/BF02329204</v>
      </c>
      <c r="BG486" t="s">
        <v>74</v>
      </c>
      <c r="BH486" t="s">
        <v>74</v>
      </c>
      <c r="BI486">
        <v>7</v>
      </c>
      <c r="BJ486" t="s">
        <v>1740</v>
      </c>
      <c r="BK486" t="s">
        <v>93</v>
      </c>
      <c r="BL486" t="s">
        <v>1741</v>
      </c>
      <c r="BM486" t="s">
        <v>5902</v>
      </c>
      <c r="BN486" t="s">
        <v>74</v>
      </c>
      <c r="BO486" t="s">
        <v>74</v>
      </c>
      <c r="BP486" t="s">
        <v>74</v>
      </c>
      <c r="BQ486" t="s">
        <v>74</v>
      </c>
      <c r="BR486" t="s">
        <v>96</v>
      </c>
      <c r="BS486" t="s">
        <v>5903</v>
      </c>
      <c r="BT486" t="str">
        <f>HYPERLINK("https%3A%2F%2Fwww.webofscience.com%2Fwos%2Fwoscc%2Ffull-record%2FWOS:A1996TW04100002","View Full Record in Web of Science")</f>
        <v>View Full Record in Web of Science</v>
      </c>
    </row>
    <row r="487" spans="1:72" x14ac:dyDescent="0.15">
      <c r="A487" t="s">
        <v>72</v>
      </c>
      <c r="B487" t="s">
        <v>5904</v>
      </c>
      <c r="C487" t="s">
        <v>74</v>
      </c>
      <c r="D487" t="s">
        <v>74</v>
      </c>
      <c r="E487" t="s">
        <v>74</v>
      </c>
      <c r="F487" t="s">
        <v>5904</v>
      </c>
      <c r="G487" t="s">
        <v>74</v>
      </c>
      <c r="H487" t="s">
        <v>74</v>
      </c>
      <c r="I487" t="s">
        <v>5905</v>
      </c>
      <c r="J487" t="s">
        <v>1733</v>
      </c>
      <c r="K487" t="s">
        <v>74</v>
      </c>
      <c r="L487" t="s">
        <v>74</v>
      </c>
      <c r="M487" t="s">
        <v>77</v>
      </c>
      <c r="N487" t="s">
        <v>78</v>
      </c>
      <c r="O487" t="s">
        <v>74</v>
      </c>
      <c r="P487" t="s">
        <v>74</v>
      </c>
      <c r="Q487" t="s">
        <v>74</v>
      </c>
      <c r="R487" t="s">
        <v>74</v>
      </c>
      <c r="S487" t="s">
        <v>74</v>
      </c>
      <c r="T487" t="s">
        <v>74</v>
      </c>
      <c r="U487" t="s">
        <v>5906</v>
      </c>
      <c r="V487" t="s">
        <v>5907</v>
      </c>
      <c r="W487" t="s">
        <v>74</v>
      </c>
      <c r="X487" t="s">
        <v>74</v>
      </c>
      <c r="Y487" t="s">
        <v>5908</v>
      </c>
      <c r="Z487" t="s">
        <v>74</v>
      </c>
      <c r="AA487" t="s">
        <v>5909</v>
      </c>
      <c r="AB487" t="s">
        <v>74</v>
      </c>
      <c r="AC487" t="s">
        <v>74</v>
      </c>
      <c r="AD487" t="s">
        <v>74</v>
      </c>
      <c r="AE487" t="s">
        <v>74</v>
      </c>
      <c r="AF487" t="s">
        <v>74</v>
      </c>
      <c r="AG487">
        <v>31</v>
      </c>
      <c r="AH487">
        <v>18</v>
      </c>
      <c r="AI487">
        <v>19</v>
      </c>
      <c r="AJ487">
        <v>1</v>
      </c>
      <c r="AK487">
        <v>9</v>
      </c>
      <c r="AL487" t="s">
        <v>116</v>
      </c>
      <c r="AM487" t="s">
        <v>186</v>
      </c>
      <c r="AN487" t="s">
        <v>378</v>
      </c>
      <c r="AO487" t="s">
        <v>1737</v>
      </c>
      <c r="AP487" t="s">
        <v>5910</v>
      </c>
      <c r="AQ487" t="s">
        <v>74</v>
      </c>
      <c r="AR487" t="s">
        <v>1738</v>
      </c>
      <c r="AS487" t="s">
        <v>1739</v>
      </c>
      <c r="AT487" t="s">
        <v>5306</v>
      </c>
      <c r="AU487">
        <v>1996</v>
      </c>
      <c r="AV487">
        <v>16</v>
      </c>
      <c r="AW487">
        <v>3</v>
      </c>
      <c r="AX487" t="s">
        <v>74</v>
      </c>
      <c r="AY487" t="s">
        <v>74</v>
      </c>
      <c r="AZ487" t="s">
        <v>74</v>
      </c>
      <c r="BA487" t="s">
        <v>74</v>
      </c>
      <c r="BB487">
        <v>171</v>
      </c>
      <c r="BC487">
        <v>178</v>
      </c>
      <c r="BD487" t="s">
        <v>74</v>
      </c>
      <c r="BE487" t="s">
        <v>5911</v>
      </c>
      <c r="BF487" t="str">
        <f>HYPERLINK("http://dx.doi.org/10.1007/s003000050042","http://dx.doi.org/10.1007/s003000050042")</f>
        <v>http://dx.doi.org/10.1007/s003000050042</v>
      </c>
      <c r="BG487" t="s">
        <v>74</v>
      </c>
      <c r="BH487" t="s">
        <v>74</v>
      </c>
      <c r="BI487">
        <v>8</v>
      </c>
      <c r="BJ487" t="s">
        <v>1740</v>
      </c>
      <c r="BK487" t="s">
        <v>93</v>
      </c>
      <c r="BL487" t="s">
        <v>1741</v>
      </c>
      <c r="BM487" t="s">
        <v>5902</v>
      </c>
      <c r="BN487" t="s">
        <v>74</v>
      </c>
      <c r="BO487" t="s">
        <v>74</v>
      </c>
      <c r="BP487" t="s">
        <v>74</v>
      </c>
      <c r="BQ487" t="s">
        <v>74</v>
      </c>
      <c r="BR487" t="s">
        <v>96</v>
      </c>
      <c r="BS487" t="s">
        <v>5912</v>
      </c>
      <c r="BT487" t="str">
        <f>HYPERLINK("https%3A%2F%2Fwww.webofscience.com%2Fwos%2Fwoscc%2Ffull-record%2FWOS:A1996TW04100003","View Full Record in Web of Science")</f>
        <v>View Full Record in Web of Science</v>
      </c>
    </row>
    <row r="488" spans="1:72" x14ac:dyDescent="0.15">
      <c r="A488" t="s">
        <v>72</v>
      </c>
      <c r="B488" t="s">
        <v>5913</v>
      </c>
      <c r="C488" t="s">
        <v>74</v>
      </c>
      <c r="D488" t="s">
        <v>74</v>
      </c>
      <c r="E488" t="s">
        <v>74</v>
      </c>
      <c r="F488" t="s">
        <v>5913</v>
      </c>
      <c r="G488" t="s">
        <v>74</v>
      </c>
      <c r="H488" t="s">
        <v>74</v>
      </c>
      <c r="I488" t="s">
        <v>5914</v>
      </c>
      <c r="J488" t="s">
        <v>1733</v>
      </c>
      <c r="K488" t="s">
        <v>74</v>
      </c>
      <c r="L488" t="s">
        <v>74</v>
      </c>
      <c r="M488" t="s">
        <v>77</v>
      </c>
      <c r="N488" t="s">
        <v>78</v>
      </c>
      <c r="O488" t="s">
        <v>74</v>
      </c>
      <c r="P488" t="s">
        <v>74</v>
      </c>
      <c r="Q488" t="s">
        <v>74</v>
      </c>
      <c r="R488" t="s">
        <v>74</v>
      </c>
      <c r="S488" t="s">
        <v>74</v>
      </c>
      <c r="T488" t="s">
        <v>74</v>
      </c>
      <c r="U488" t="s">
        <v>5915</v>
      </c>
      <c r="V488" t="s">
        <v>5916</v>
      </c>
      <c r="W488" t="s">
        <v>5917</v>
      </c>
      <c r="X488" t="s">
        <v>1093</v>
      </c>
      <c r="Y488" t="s">
        <v>5918</v>
      </c>
      <c r="Z488" t="s">
        <v>74</v>
      </c>
      <c r="AA488" t="s">
        <v>5919</v>
      </c>
      <c r="AB488" t="s">
        <v>74</v>
      </c>
      <c r="AC488" t="s">
        <v>74</v>
      </c>
      <c r="AD488" t="s">
        <v>74</v>
      </c>
      <c r="AE488" t="s">
        <v>74</v>
      </c>
      <c r="AF488" t="s">
        <v>74</v>
      </c>
      <c r="AG488">
        <v>24</v>
      </c>
      <c r="AH488">
        <v>45</v>
      </c>
      <c r="AI488">
        <v>48</v>
      </c>
      <c r="AJ488">
        <v>0</v>
      </c>
      <c r="AK488">
        <v>29</v>
      </c>
      <c r="AL488" t="s">
        <v>185</v>
      </c>
      <c r="AM488" t="s">
        <v>186</v>
      </c>
      <c r="AN488" t="s">
        <v>187</v>
      </c>
      <c r="AO488" t="s">
        <v>1737</v>
      </c>
      <c r="AP488" t="s">
        <v>74</v>
      </c>
      <c r="AQ488" t="s">
        <v>74</v>
      </c>
      <c r="AR488" t="s">
        <v>1738</v>
      </c>
      <c r="AS488" t="s">
        <v>1739</v>
      </c>
      <c r="AT488" t="s">
        <v>5306</v>
      </c>
      <c r="AU488">
        <v>1996</v>
      </c>
      <c r="AV488">
        <v>16</v>
      </c>
      <c r="AW488">
        <v>3</v>
      </c>
      <c r="AX488" t="s">
        <v>74</v>
      </c>
      <c r="AY488" t="s">
        <v>74</v>
      </c>
      <c r="AZ488" t="s">
        <v>74</v>
      </c>
      <c r="BA488" t="s">
        <v>74</v>
      </c>
      <c r="BB488">
        <v>221</v>
      </c>
      <c r="BC488">
        <v>225</v>
      </c>
      <c r="BD488" t="s">
        <v>74</v>
      </c>
      <c r="BE488" t="s">
        <v>5920</v>
      </c>
      <c r="BF488" t="str">
        <f>HYPERLINK("http://dx.doi.org/10.1007/BF02329210","http://dx.doi.org/10.1007/BF02329210")</f>
        <v>http://dx.doi.org/10.1007/BF02329210</v>
      </c>
      <c r="BG488" t="s">
        <v>74</v>
      </c>
      <c r="BH488" t="s">
        <v>74</v>
      </c>
      <c r="BI488">
        <v>5</v>
      </c>
      <c r="BJ488" t="s">
        <v>1740</v>
      </c>
      <c r="BK488" t="s">
        <v>93</v>
      </c>
      <c r="BL488" t="s">
        <v>1741</v>
      </c>
      <c r="BM488" t="s">
        <v>5902</v>
      </c>
      <c r="BN488" t="s">
        <v>74</v>
      </c>
      <c r="BO488" t="s">
        <v>74</v>
      </c>
      <c r="BP488" t="s">
        <v>74</v>
      </c>
      <c r="BQ488" t="s">
        <v>74</v>
      </c>
      <c r="BR488" t="s">
        <v>96</v>
      </c>
      <c r="BS488" t="s">
        <v>5921</v>
      </c>
      <c r="BT488" t="str">
        <f>HYPERLINK("https%3A%2F%2Fwww.webofscience.com%2Fwos%2Fwoscc%2Ffull-record%2FWOS:A1996TW04100008","View Full Record in Web of Science")</f>
        <v>View Full Record in Web of Science</v>
      </c>
    </row>
    <row r="489" spans="1:72" x14ac:dyDescent="0.15">
      <c r="A489" t="s">
        <v>72</v>
      </c>
      <c r="B489" t="s">
        <v>5922</v>
      </c>
      <c r="C489" t="s">
        <v>74</v>
      </c>
      <c r="D489" t="s">
        <v>74</v>
      </c>
      <c r="E489" t="s">
        <v>74</v>
      </c>
      <c r="F489" t="s">
        <v>5922</v>
      </c>
      <c r="G489" t="s">
        <v>74</v>
      </c>
      <c r="H489" t="s">
        <v>74</v>
      </c>
      <c r="I489" t="s">
        <v>5923</v>
      </c>
      <c r="J489" t="s">
        <v>4994</v>
      </c>
      <c r="K489" t="s">
        <v>74</v>
      </c>
      <c r="L489" t="s">
        <v>74</v>
      </c>
      <c r="M489" t="s">
        <v>77</v>
      </c>
      <c r="N489" t="s">
        <v>78</v>
      </c>
      <c r="O489" t="s">
        <v>74</v>
      </c>
      <c r="P489" t="s">
        <v>74</v>
      </c>
      <c r="Q489" t="s">
        <v>74</v>
      </c>
      <c r="R489" t="s">
        <v>74</v>
      </c>
      <c r="S489" t="s">
        <v>74</v>
      </c>
      <c r="T489" t="s">
        <v>74</v>
      </c>
      <c r="U489" t="s">
        <v>5924</v>
      </c>
      <c r="V489" t="s">
        <v>5925</v>
      </c>
      <c r="W489" t="s">
        <v>74</v>
      </c>
      <c r="X489" t="s">
        <v>74</v>
      </c>
      <c r="Y489" t="s">
        <v>5926</v>
      </c>
      <c r="Z489" t="s">
        <v>74</v>
      </c>
      <c r="AA489" t="s">
        <v>74</v>
      </c>
      <c r="AB489" t="s">
        <v>74</v>
      </c>
      <c r="AC489" t="s">
        <v>74</v>
      </c>
      <c r="AD489" t="s">
        <v>74</v>
      </c>
      <c r="AE489" t="s">
        <v>74</v>
      </c>
      <c r="AF489" t="s">
        <v>74</v>
      </c>
      <c r="AG489">
        <v>86</v>
      </c>
      <c r="AH489">
        <v>34</v>
      </c>
      <c r="AI489">
        <v>40</v>
      </c>
      <c r="AJ489">
        <v>0</v>
      </c>
      <c r="AK489">
        <v>6</v>
      </c>
      <c r="AL489" t="s">
        <v>261</v>
      </c>
      <c r="AM489" t="s">
        <v>262</v>
      </c>
      <c r="AN489" t="s">
        <v>263</v>
      </c>
      <c r="AO489" t="s">
        <v>4999</v>
      </c>
      <c r="AP489" t="s">
        <v>74</v>
      </c>
      <c r="AQ489" t="s">
        <v>74</v>
      </c>
      <c r="AR489" t="s">
        <v>5000</v>
      </c>
      <c r="AS489" t="s">
        <v>5001</v>
      </c>
      <c r="AT489" t="s">
        <v>5306</v>
      </c>
      <c r="AU489">
        <v>1996</v>
      </c>
      <c r="AV489">
        <v>91</v>
      </c>
      <c r="AW489" t="s">
        <v>268</v>
      </c>
      <c r="AX489" t="s">
        <v>74</v>
      </c>
      <c r="AY489" t="s">
        <v>74</v>
      </c>
      <c r="AZ489" t="s">
        <v>74</v>
      </c>
      <c r="BA489" t="s">
        <v>74</v>
      </c>
      <c r="BB489">
        <v>241</v>
      </c>
      <c r="BC489">
        <v>281</v>
      </c>
      <c r="BD489" t="s">
        <v>74</v>
      </c>
      <c r="BE489" t="s">
        <v>5927</v>
      </c>
      <c r="BF489" t="str">
        <f>HYPERLINK("http://dx.doi.org/10.1016/0034-6667(95)00094-1","http://dx.doi.org/10.1016/0034-6667(95)00094-1")</f>
        <v>http://dx.doi.org/10.1016/0034-6667(95)00094-1</v>
      </c>
      <c r="BG489" t="s">
        <v>74</v>
      </c>
      <c r="BH489" t="s">
        <v>74</v>
      </c>
      <c r="BI489">
        <v>41</v>
      </c>
      <c r="BJ489" t="s">
        <v>5003</v>
      </c>
      <c r="BK489" t="s">
        <v>93</v>
      </c>
      <c r="BL489" t="s">
        <v>5003</v>
      </c>
      <c r="BM489" t="s">
        <v>5928</v>
      </c>
      <c r="BN489" t="s">
        <v>74</v>
      </c>
      <c r="BO489" t="s">
        <v>74</v>
      </c>
      <c r="BP489" t="s">
        <v>74</v>
      </c>
      <c r="BQ489" t="s">
        <v>74</v>
      </c>
      <c r="BR489" t="s">
        <v>96</v>
      </c>
      <c r="BS489" t="s">
        <v>5929</v>
      </c>
      <c r="BT489" t="str">
        <f>HYPERLINK("https%3A%2F%2Fwww.webofscience.com%2Fwos%2Fwoscc%2Ffull-record%2FWOS:A1996UD47800012","View Full Record in Web of Science")</f>
        <v>View Full Record in Web of Science</v>
      </c>
    </row>
    <row r="490" spans="1:72" x14ac:dyDescent="0.15">
      <c r="A490" t="s">
        <v>72</v>
      </c>
      <c r="B490" t="s">
        <v>5930</v>
      </c>
      <c r="C490" t="s">
        <v>74</v>
      </c>
      <c r="D490" t="s">
        <v>74</v>
      </c>
      <c r="E490" t="s">
        <v>74</v>
      </c>
      <c r="F490" t="s">
        <v>5930</v>
      </c>
      <c r="G490" t="s">
        <v>74</v>
      </c>
      <c r="H490" t="s">
        <v>74</v>
      </c>
      <c r="I490" t="s">
        <v>5931</v>
      </c>
      <c r="J490" t="s">
        <v>1965</v>
      </c>
      <c r="K490" t="s">
        <v>74</v>
      </c>
      <c r="L490" t="s">
        <v>74</v>
      </c>
      <c r="M490" t="s">
        <v>77</v>
      </c>
      <c r="N490" t="s">
        <v>78</v>
      </c>
      <c r="O490" t="s">
        <v>74</v>
      </c>
      <c r="P490" t="s">
        <v>74</v>
      </c>
      <c r="Q490" t="s">
        <v>74</v>
      </c>
      <c r="R490" t="s">
        <v>74</v>
      </c>
      <c r="S490" t="s">
        <v>74</v>
      </c>
      <c r="T490" t="s">
        <v>5932</v>
      </c>
      <c r="U490" t="s">
        <v>5933</v>
      </c>
      <c r="V490" t="s">
        <v>5934</v>
      </c>
      <c r="W490" t="s">
        <v>74</v>
      </c>
      <c r="X490" t="s">
        <v>74</v>
      </c>
      <c r="Y490" t="s">
        <v>5935</v>
      </c>
      <c r="Z490" t="s">
        <v>74</v>
      </c>
      <c r="AA490" t="s">
        <v>74</v>
      </c>
      <c r="AB490" t="s">
        <v>74</v>
      </c>
      <c r="AC490" t="s">
        <v>74</v>
      </c>
      <c r="AD490" t="s">
        <v>74</v>
      </c>
      <c r="AE490" t="s">
        <v>74</v>
      </c>
      <c r="AF490" t="s">
        <v>74</v>
      </c>
      <c r="AG490">
        <v>20</v>
      </c>
      <c r="AH490">
        <v>40</v>
      </c>
      <c r="AI490">
        <v>47</v>
      </c>
      <c r="AJ490">
        <v>0</v>
      </c>
      <c r="AK490">
        <v>8</v>
      </c>
      <c r="AL490" t="s">
        <v>261</v>
      </c>
      <c r="AM490" t="s">
        <v>262</v>
      </c>
      <c r="AN490" t="s">
        <v>263</v>
      </c>
      <c r="AO490" t="s">
        <v>1974</v>
      </c>
      <c r="AP490" t="s">
        <v>74</v>
      </c>
      <c r="AQ490" t="s">
        <v>74</v>
      </c>
      <c r="AR490" t="s">
        <v>1975</v>
      </c>
      <c r="AS490" t="s">
        <v>1976</v>
      </c>
      <c r="AT490" t="s">
        <v>5605</v>
      </c>
      <c r="AU490">
        <v>1996</v>
      </c>
      <c r="AV490">
        <v>181</v>
      </c>
      <c r="AW490">
        <v>1</v>
      </c>
      <c r="AX490" t="s">
        <v>74</v>
      </c>
      <c r="AY490" t="s">
        <v>74</v>
      </c>
      <c r="AZ490" t="s">
        <v>74</v>
      </c>
      <c r="BA490" t="s">
        <v>74</v>
      </c>
      <c r="BB490">
        <v>25</v>
      </c>
      <c r="BC490">
        <v>30</v>
      </c>
      <c r="BD490" t="s">
        <v>74</v>
      </c>
      <c r="BE490" t="s">
        <v>5936</v>
      </c>
      <c r="BF490" t="str">
        <f>HYPERLINK("http://dx.doi.org/10.1016/0048-9697(95)04955-X","http://dx.doi.org/10.1016/0048-9697(95)04955-X")</f>
        <v>http://dx.doi.org/10.1016/0048-9697(95)04955-X</v>
      </c>
      <c r="BG490" t="s">
        <v>74</v>
      </c>
      <c r="BH490" t="s">
        <v>74</v>
      </c>
      <c r="BI490">
        <v>6</v>
      </c>
      <c r="BJ490" t="s">
        <v>1366</v>
      </c>
      <c r="BK490" t="s">
        <v>93</v>
      </c>
      <c r="BL490" t="s">
        <v>1367</v>
      </c>
      <c r="BM490" t="s">
        <v>5937</v>
      </c>
      <c r="BN490" t="s">
        <v>74</v>
      </c>
      <c r="BO490" t="s">
        <v>74</v>
      </c>
      <c r="BP490" t="s">
        <v>74</v>
      </c>
      <c r="BQ490" t="s">
        <v>74</v>
      </c>
      <c r="BR490" t="s">
        <v>96</v>
      </c>
      <c r="BS490" t="s">
        <v>5938</v>
      </c>
      <c r="BT490" t="str">
        <f>HYPERLINK("https%3A%2F%2Fwww.webofscience.com%2Fwos%2Fwoscc%2Ffull-record%2FWOS:A1996TZ63500005","View Full Record in Web of Science")</f>
        <v>View Full Record in Web of Science</v>
      </c>
    </row>
    <row r="491" spans="1:72" x14ac:dyDescent="0.15">
      <c r="A491" t="s">
        <v>72</v>
      </c>
      <c r="B491" t="s">
        <v>5046</v>
      </c>
      <c r="C491" t="s">
        <v>74</v>
      </c>
      <c r="D491" t="s">
        <v>74</v>
      </c>
      <c r="E491" t="s">
        <v>74</v>
      </c>
      <c r="F491" t="s">
        <v>5046</v>
      </c>
      <c r="G491" t="s">
        <v>74</v>
      </c>
      <c r="H491" t="s">
        <v>74</v>
      </c>
      <c r="I491" t="s">
        <v>5939</v>
      </c>
      <c r="J491" t="s">
        <v>5048</v>
      </c>
      <c r="K491" t="s">
        <v>74</v>
      </c>
      <c r="L491" t="s">
        <v>74</v>
      </c>
      <c r="M491" t="s">
        <v>77</v>
      </c>
      <c r="N491" t="s">
        <v>78</v>
      </c>
      <c r="O491" t="s">
        <v>74</v>
      </c>
      <c r="P491" t="s">
        <v>74</v>
      </c>
      <c r="Q491" t="s">
        <v>74</v>
      </c>
      <c r="R491" t="s">
        <v>74</v>
      </c>
      <c r="S491" t="s">
        <v>74</v>
      </c>
      <c r="T491" t="s">
        <v>74</v>
      </c>
      <c r="U491" t="s">
        <v>74</v>
      </c>
      <c r="V491" t="s">
        <v>74</v>
      </c>
      <c r="W491" t="s">
        <v>74</v>
      </c>
      <c r="X491" t="s">
        <v>74</v>
      </c>
      <c r="Y491" t="s">
        <v>74</v>
      </c>
      <c r="Z491" t="s">
        <v>74</v>
      </c>
      <c r="AA491" t="s">
        <v>74</v>
      </c>
      <c r="AB491" t="s">
        <v>74</v>
      </c>
      <c r="AC491" t="s">
        <v>74</v>
      </c>
      <c r="AD491" t="s">
        <v>74</v>
      </c>
      <c r="AE491" t="s">
        <v>74</v>
      </c>
      <c r="AF491" t="s">
        <v>74</v>
      </c>
      <c r="AG491">
        <v>0</v>
      </c>
      <c r="AH491">
        <v>0</v>
      </c>
      <c r="AI491">
        <v>0</v>
      </c>
      <c r="AJ491">
        <v>0</v>
      </c>
      <c r="AK491">
        <v>0</v>
      </c>
      <c r="AL491" t="s">
        <v>5049</v>
      </c>
      <c r="AM491" t="s">
        <v>5050</v>
      </c>
      <c r="AN491" t="s">
        <v>5051</v>
      </c>
      <c r="AO491" t="s">
        <v>5052</v>
      </c>
      <c r="AP491" t="s">
        <v>74</v>
      </c>
      <c r="AQ491" t="s">
        <v>74</v>
      </c>
      <c r="AR491" t="s">
        <v>5048</v>
      </c>
      <c r="AS491" t="s">
        <v>5053</v>
      </c>
      <c r="AT491" t="s">
        <v>5306</v>
      </c>
      <c r="AU491">
        <v>1996</v>
      </c>
      <c r="AV491">
        <v>27</v>
      </c>
      <c r="AW491">
        <v>2</v>
      </c>
      <c r="AX491" t="s">
        <v>74</v>
      </c>
      <c r="AY491" t="s">
        <v>74</v>
      </c>
      <c r="AZ491" t="s">
        <v>74</v>
      </c>
      <c r="BA491" t="s">
        <v>74</v>
      </c>
      <c r="BB491">
        <v>38</v>
      </c>
      <c r="BC491">
        <v>38</v>
      </c>
      <c r="BD491" t="s">
        <v>74</v>
      </c>
      <c r="BE491" t="s">
        <v>74</v>
      </c>
      <c r="BF491" t="s">
        <v>74</v>
      </c>
      <c r="BG491" t="s">
        <v>74</v>
      </c>
      <c r="BH491" t="s">
        <v>74</v>
      </c>
      <c r="BI491">
        <v>1</v>
      </c>
      <c r="BJ491" t="s">
        <v>237</v>
      </c>
      <c r="BK491" t="s">
        <v>93</v>
      </c>
      <c r="BL491" t="s">
        <v>238</v>
      </c>
      <c r="BM491" t="s">
        <v>5940</v>
      </c>
      <c r="BN491" t="s">
        <v>74</v>
      </c>
      <c r="BO491" t="s">
        <v>74</v>
      </c>
      <c r="BP491" t="s">
        <v>74</v>
      </c>
      <c r="BQ491" t="s">
        <v>74</v>
      </c>
      <c r="BR491" t="s">
        <v>96</v>
      </c>
      <c r="BS491" t="s">
        <v>5941</v>
      </c>
      <c r="BT491" t="str">
        <f>HYPERLINK("https%3A%2F%2Fwww.webofscience.com%2Fwos%2Fwoscc%2Ffull-record%2FWOS:A1996TY41500008","View Full Record in Web of Science")</f>
        <v>View Full Record in Web of Science</v>
      </c>
    </row>
    <row r="492" spans="1:72" x14ac:dyDescent="0.15">
      <c r="A492" t="s">
        <v>72</v>
      </c>
      <c r="B492" t="s">
        <v>5942</v>
      </c>
      <c r="C492" t="s">
        <v>74</v>
      </c>
      <c r="D492" t="s">
        <v>74</v>
      </c>
      <c r="E492" t="s">
        <v>74</v>
      </c>
      <c r="F492" t="s">
        <v>5942</v>
      </c>
      <c r="G492" t="s">
        <v>74</v>
      </c>
      <c r="H492" t="s">
        <v>74</v>
      </c>
      <c r="I492" t="s">
        <v>5943</v>
      </c>
      <c r="J492" t="s">
        <v>5944</v>
      </c>
      <c r="K492" t="s">
        <v>74</v>
      </c>
      <c r="L492" t="s">
        <v>74</v>
      </c>
      <c r="M492" t="s">
        <v>77</v>
      </c>
      <c r="N492" t="s">
        <v>472</v>
      </c>
      <c r="O492" t="s">
        <v>5945</v>
      </c>
      <c r="P492" t="s">
        <v>5946</v>
      </c>
      <c r="Q492" t="s">
        <v>5947</v>
      </c>
      <c r="R492" t="s">
        <v>74</v>
      </c>
      <c r="S492" t="s">
        <v>74</v>
      </c>
      <c r="T492" t="s">
        <v>5948</v>
      </c>
      <c r="U492" t="s">
        <v>74</v>
      </c>
      <c r="V492" t="s">
        <v>5949</v>
      </c>
      <c r="W492" t="s">
        <v>5950</v>
      </c>
      <c r="X492" t="s">
        <v>5951</v>
      </c>
      <c r="Y492" t="s">
        <v>5952</v>
      </c>
      <c r="Z492" t="s">
        <v>74</v>
      </c>
      <c r="AA492" t="s">
        <v>74</v>
      </c>
      <c r="AB492" t="s">
        <v>5953</v>
      </c>
      <c r="AC492" t="s">
        <v>74</v>
      </c>
      <c r="AD492" t="s">
        <v>74</v>
      </c>
      <c r="AE492" t="s">
        <v>74</v>
      </c>
      <c r="AF492" t="s">
        <v>74</v>
      </c>
      <c r="AG492">
        <v>10</v>
      </c>
      <c r="AH492">
        <v>12</v>
      </c>
      <c r="AI492">
        <v>13</v>
      </c>
      <c r="AJ492">
        <v>0</v>
      </c>
      <c r="AK492">
        <v>0</v>
      </c>
      <c r="AL492" t="s">
        <v>1342</v>
      </c>
      <c r="AM492" t="s">
        <v>117</v>
      </c>
      <c r="AN492" t="s">
        <v>1343</v>
      </c>
      <c r="AO492" t="s">
        <v>5954</v>
      </c>
      <c r="AP492" t="s">
        <v>74</v>
      </c>
      <c r="AQ492" t="s">
        <v>74</v>
      </c>
      <c r="AR492" t="s">
        <v>5955</v>
      </c>
      <c r="AS492" t="s">
        <v>5956</v>
      </c>
      <c r="AT492" t="s">
        <v>5306</v>
      </c>
      <c r="AU492">
        <v>1996</v>
      </c>
      <c r="AV492">
        <v>164</v>
      </c>
      <c r="AW492" t="s">
        <v>684</v>
      </c>
      <c r="AX492" t="s">
        <v>74</v>
      </c>
      <c r="AY492" t="s">
        <v>74</v>
      </c>
      <c r="AZ492" t="s">
        <v>74</v>
      </c>
      <c r="BA492" t="s">
        <v>74</v>
      </c>
      <c r="BB492">
        <v>403</v>
      </c>
      <c r="BC492">
        <v>415</v>
      </c>
      <c r="BD492" t="s">
        <v>74</v>
      </c>
      <c r="BE492" t="s">
        <v>5957</v>
      </c>
      <c r="BF492" t="str">
        <f>HYPERLINK("http://dx.doi.org/10.1007/BF00146652","http://dx.doi.org/10.1007/BF00146652")</f>
        <v>http://dx.doi.org/10.1007/BF00146652</v>
      </c>
      <c r="BG492" t="s">
        <v>74</v>
      </c>
      <c r="BH492" t="s">
        <v>74</v>
      </c>
      <c r="BI492">
        <v>13</v>
      </c>
      <c r="BJ492" t="s">
        <v>936</v>
      </c>
      <c r="BK492" t="s">
        <v>492</v>
      </c>
      <c r="BL492" t="s">
        <v>936</v>
      </c>
      <c r="BM492" t="s">
        <v>5958</v>
      </c>
      <c r="BN492" t="s">
        <v>74</v>
      </c>
      <c r="BO492" t="s">
        <v>74</v>
      </c>
      <c r="BP492" t="s">
        <v>74</v>
      </c>
      <c r="BQ492" t="s">
        <v>74</v>
      </c>
      <c r="BR492" t="s">
        <v>96</v>
      </c>
      <c r="BS492" t="s">
        <v>5959</v>
      </c>
      <c r="BT492" t="str">
        <f>HYPERLINK("https%3A%2F%2Fwww.webofscience.com%2Fwos%2Fwoscc%2Ffull-record%2FWOS:A1996UB69800035","View Full Record in Web of Science")</f>
        <v>View Full Record in Web of Science</v>
      </c>
    </row>
    <row r="493" spans="1:72" x14ac:dyDescent="0.15">
      <c r="A493" t="s">
        <v>72</v>
      </c>
      <c r="B493" t="s">
        <v>5960</v>
      </c>
      <c r="C493" t="s">
        <v>74</v>
      </c>
      <c r="D493" t="s">
        <v>74</v>
      </c>
      <c r="E493" t="s">
        <v>74</v>
      </c>
      <c r="F493" t="s">
        <v>5960</v>
      </c>
      <c r="G493" t="s">
        <v>74</v>
      </c>
      <c r="H493" t="s">
        <v>74</v>
      </c>
      <c r="I493" t="s">
        <v>5961</v>
      </c>
      <c r="J493" t="s">
        <v>5962</v>
      </c>
      <c r="K493" t="s">
        <v>74</v>
      </c>
      <c r="L493" t="s">
        <v>74</v>
      </c>
      <c r="M493" t="s">
        <v>77</v>
      </c>
      <c r="N493" t="s">
        <v>78</v>
      </c>
      <c r="O493" t="s">
        <v>74</v>
      </c>
      <c r="P493" t="s">
        <v>74</v>
      </c>
      <c r="Q493" t="s">
        <v>74</v>
      </c>
      <c r="R493" t="s">
        <v>74</v>
      </c>
      <c r="S493" t="s">
        <v>74</v>
      </c>
      <c r="T493" t="s">
        <v>74</v>
      </c>
      <c r="U493" t="s">
        <v>74</v>
      </c>
      <c r="V493" t="s">
        <v>5963</v>
      </c>
      <c r="W493" t="s">
        <v>5964</v>
      </c>
      <c r="X493" t="s">
        <v>5965</v>
      </c>
      <c r="Y493" t="s">
        <v>5966</v>
      </c>
      <c r="Z493" t="s">
        <v>74</v>
      </c>
      <c r="AA493" t="s">
        <v>74</v>
      </c>
      <c r="AB493" t="s">
        <v>74</v>
      </c>
      <c r="AC493" t="s">
        <v>74</v>
      </c>
      <c r="AD493" t="s">
        <v>74</v>
      </c>
      <c r="AE493" t="s">
        <v>74</v>
      </c>
      <c r="AF493" t="s">
        <v>74</v>
      </c>
      <c r="AG493">
        <v>10</v>
      </c>
      <c r="AH493">
        <v>9</v>
      </c>
      <c r="AI493">
        <v>9</v>
      </c>
      <c r="AJ493">
        <v>0</v>
      </c>
      <c r="AK493">
        <v>1</v>
      </c>
      <c r="AL493" t="s">
        <v>5967</v>
      </c>
      <c r="AM493" t="s">
        <v>436</v>
      </c>
      <c r="AN493" t="s">
        <v>5968</v>
      </c>
      <c r="AO493" t="s">
        <v>5969</v>
      </c>
      <c r="AP493" t="s">
        <v>74</v>
      </c>
      <c r="AQ493" t="s">
        <v>74</v>
      </c>
      <c r="AR493" t="s">
        <v>5970</v>
      </c>
      <c r="AS493" t="s">
        <v>5971</v>
      </c>
      <c r="AT493" t="s">
        <v>5807</v>
      </c>
      <c r="AU493">
        <v>1996</v>
      </c>
      <c r="AV493">
        <v>21</v>
      </c>
      <c r="AW493">
        <v>4</v>
      </c>
      <c r="AX493" t="s">
        <v>74</v>
      </c>
      <c r="AY493" t="s">
        <v>74</v>
      </c>
      <c r="AZ493" t="s">
        <v>74</v>
      </c>
      <c r="BA493" t="s">
        <v>74</v>
      </c>
      <c r="BB493">
        <v>15</v>
      </c>
      <c r="BC493">
        <v>21</v>
      </c>
      <c r="BD493" t="s">
        <v>74</v>
      </c>
      <c r="BE493" t="s">
        <v>5972</v>
      </c>
      <c r="BF493" t="str">
        <f>HYPERLINK("http://dx.doi.org/10.3723/175605496783328493","http://dx.doi.org/10.3723/175605496783328493")</f>
        <v>http://dx.doi.org/10.3723/175605496783328493</v>
      </c>
      <c r="BG493" t="s">
        <v>74</v>
      </c>
      <c r="BH493" t="s">
        <v>74</v>
      </c>
      <c r="BI493">
        <v>7</v>
      </c>
      <c r="BJ493" t="s">
        <v>3447</v>
      </c>
      <c r="BK493" t="s">
        <v>93</v>
      </c>
      <c r="BL493" t="s">
        <v>1626</v>
      </c>
      <c r="BM493" t="s">
        <v>5973</v>
      </c>
      <c r="BN493" t="s">
        <v>74</v>
      </c>
      <c r="BO493" t="s">
        <v>74</v>
      </c>
      <c r="BP493" t="s">
        <v>74</v>
      </c>
      <c r="BQ493" t="s">
        <v>74</v>
      </c>
      <c r="BR493" t="s">
        <v>96</v>
      </c>
      <c r="BS493" t="s">
        <v>5974</v>
      </c>
      <c r="BT493" t="str">
        <f>HYPERLINK("https%3A%2F%2Fwww.webofscience.com%2Fwos%2Fwoscc%2Ffull-record%2FWOS:A1996UN70700004","View Full Record in Web of Science")</f>
        <v>View Full Record in Web of Science</v>
      </c>
    </row>
    <row r="494" spans="1:72" x14ac:dyDescent="0.15">
      <c r="A494" t="s">
        <v>72</v>
      </c>
      <c r="B494" t="s">
        <v>5975</v>
      </c>
      <c r="C494" t="s">
        <v>74</v>
      </c>
      <c r="D494" t="s">
        <v>74</v>
      </c>
      <c r="E494" t="s">
        <v>74</v>
      </c>
      <c r="F494" t="s">
        <v>5975</v>
      </c>
      <c r="G494" t="s">
        <v>74</v>
      </c>
      <c r="H494" t="s">
        <v>74</v>
      </c>
      <c r="I494" t="s">
        <v>5976</v>
      </c>
      <c r="J494" t="s">
        <v>1551</v>
      </c>
      <c r="K494" t="s">
        <v>74</v>
      </c>
      <c r="L494" t="s">
        <v>74</v>
      </c>
      <c r="M494" t="s">
        <v>77</v>
      </c>
      <c r="N494" t="s">
        <v>78</v>
      </c>
      <c r="O494" t="s">
        <v>74</v>
      </c>
      <c r="P494" t="s">
        <v>74</v>
      </c>
      <c r="Q494" t="s">
        <v>74</v>
      </c>
      <c r="R494" t="s">
        <v>74</v>
      </c>
      <c r="S494" t="s">
        <v>74</v>
      </c>
      <c r="T494" t="s">
        <v>74</v>
      </c>
      <c r="U494" t="s">
        <v>5977</v>
      </c>
      <c r="V494" t="s">
        <v>5978</v>
      </c>
      <c r="W494" t="s">
        <v>5979</v>
      </c>
      <c r="X494" t="s">
        <v>5980</v>
      </c>
      <c r="Y494" t="s">
        <v>74</v>
      </c>
      <c r="Z494" t="s">
        <v>74</v>
      </c>
      <c r="AA494" t="s">
        <v>5981</v>
      </c>
      <c r="AB494" t="s">
        <v>74</v>
      </c>
      <c r="AC494" t="s">
        <v>74</v>
      </c>
      <c r="AD494" t="s">
        <v>74</v>
      </c>
      <c r="AE494" t="s">
        <v>74</v>
      </c>
      <c r="AF494" t="s">
        <v>74</v>
      </c>
      <c r="AG494">
        <v>40</v>
      </c>
      <c r="AH494">
        <v>28</v>
      </c>
      <c r="AI494">
        <v>29</v>
      </c>
      <c r="AJ494">
        <v>0</v>
      </c>
      <c r="AK494">
        <v>8</v>
      </c>
      <c r="AL494" t="s">
        <v>311</v>
      </c>
      <c r="AM494" t="s">
        <v>312</v>
      </c>
      <c r="AN494" t="s">
        <v>1051</v>
      </c>
      <c r="AO494" t="s">
        <v>1557</v>
      </c>
      <c r="AP494" t="s">
        <v>74</v>
      </c>
      <c r="AQ494" t="s">
        <v>74</v>
      </c>
      <c r="AR494" t="s">
        <v>1558</v>
      </c>
      <c r="AS494" t="s">
        <v>1559</v>
      </c>
      <c r="AT494" t="s">
        <v>5982</v>
      </c>
      <c r="AU494">
        <v>1996</v>
      </c>
      <c r="AV494">
        <v>100</v>
      </c>
      <c r="AW494">
        <v>8</v>
      </c>
      <c r="AX494" t="s">
        <v>74</v>
      </c>
      <c r="AY494" t="s">
        <v>74</v>
      </c>
      <c r="AZ494" t="s">
        <v>74</v>
      </c>
      <c r="BA494" t="s">
        <v>74</v>
      </c>
      <c r="BB494">
        <v>3115</v>
      </c>
      <c r="BC494">
        <v>3120</v>
      </c>
      <c r="BD494" t="s">
        <v>74</v>
      </c>
      <c r="BE494" t="s">
        <v>5983</v>
      </c>
      <c r="BF494" t="str">
        <f>HYPERLINK("http://dx.doi.org/10.1021/jp9516654","http://dx.doi.org/10.1021/jp9516654")</f>
        <v>http://dx.doi.org/10.1021/jp9516654</v>
      </c>
      <c r="BG494" t="s">
        <v>74</v>
      </c>
      <c r="BH494" t="s">
        <v>74</v>
      </c>
      <c r="BI494">
        <v>6</v>
      </c>
      <c r="BJ494" t="s">
        <v>1561</v>
      </c>
      <c r="BK494" t="s">
        <v>93</v>
      </c>
      <c r="BL494" t="s">
        <v>926</v>
      </c>
      <c r="BM494" t="s">
        <v>5984</v>
      </c>
      <c r="BN494" t="s">
        <v>74</v>
      </c>
      <c r="BO494" t="s">
        <v>74</v>
      </c>
      <c r="BP494" t="s">
        <v>74</v>
      </c>
      <c r="BQ494" t="s">
        <v>74</v>
      </c>
      <c r="BR494" t="s">
        <v>96</v>
      </c>
      <c r="BS494" t="s">
        <v>5985</v>
      </c>
      <c r="BT494" t="str">
        <f>HYPERLINK("https%3A%2F%2Fwww.webofscience.com%2Fwos%2Fwoscc%2Ffull-record%2FWOS:A1996TX25700046","View Full Record in Web of Science")</f>
        <v>View Full Record in Web of Science</v>
      </c>
    </row>
    <row r="495" spans="1:72" x14ac:dyDescent="0.15">
      <c r="A495" t="s">
        <v>72</v>
      </c>
      <c r="B495" t="s">
        <v>5986</v>
      </c>
      <c r="C495" t="s">
        <v>74</v>
      </c>
      <c r="D495" t="s">
        <v>74</v>
      </c>
      <c r="E495" t="s">
        <v>74</v>
      </c>
      <c r="F495" t="s">
        <v>5986</v>
      </c>
      <c r="G495" t="s">
        <v>74</v>
      </c>
      <c r="H495" t="s">
        <v>74</v>
      </c>
      <c r="I495" t="s">
        <v>5987</v>
      </c>
      <c r="J495" t="s">
        <v>1551</v>
      </c>
      <c r="K495" t="s">
        <v>74</v>
      </c>
      <c r="L495" t="s">
        <v>74</v>
      </c>
      <c r="M495" t="s">
        <v>77</v>
      </c>
      <c r="N495" t="s">
        <v>78</v>
      </c>
      <c r="O495" t="s">
        <v>74</v>
      </c>
      <c r="P495" t="s">
        <v>74</v>
      </c>
      <c r="Q495" t="s">
        <v>74</v>
      </c>
      <c r="R495" t="s">
        <v>74</v>
      </c>
      <c r="S495" t="s">
        <v>74</v>
      </c>
      <c r="T495" t="s">
        <v>74</v>
      </c>
      <c r="U495" t="s">
        <v>5988</v>
      </c>
      <c r="V495" t="s">
        <v>5989</v>
      </c>
      <c r="W495" t="s">
        <v>5990</v>
      </c>
      <c r="X495" t="s">
        <v>5991</v>
      </c>
      <c r="Y495" t="s">
        <v>74</v>
      </c>
      <c r="Z495" t="s">
        <v>74</v>
      </c>
      <c r="AA495" t="s">
        <v>5981</v>
      </c>
      <c r="AB495" t="s">
        <v>74</v>
      </c>
      <c r="AC495" t="s">
        <v>74</v>
      </c>
      <c r="AD495" t="s">
        <v>74</v>
      </c>
      <c r="AE495" t="s">
        <v>74</v>
      </c>
      <c r="AF495" t="s">
        <v>74</v>
      </c>
      <c r="AG495">
        <v>47</v>
      </c>
      <c r="AH495">
        <v>24</v>
      </c>
      <c r="AI495">
        <v>24</v>
      </c>
      <c r="AJ495">
        <v>0</v>
      </c>
      <c r="AK495">
        <v>8</v>
      </c>
      <c r="AL495" t="s">
        <v>311</v>
      </c>
      <c r="AM495" t="s">
        <v>312</v>
      </c>
      <c r="AN495" t="s">
        <v>1051</v>
      </c>
      <c r="AO495" t="s">
        <v>1557</v>
      </c>
      <c r="AP495" t="s">
        <v>74</v>
      </c>
      <c r="AQ495" t="s">
        <v>74</v>
      </c>
      <c r="AR495" t="s">
        <v>1558</v>
      </c>
      <c r="AS495" t="s">
        <v>1559</v>
      </c>
      <c r="AT495" t="s">
        <v>5982</v>
      </c>
      <c r="AU495">
        <v>1996</v>
      </c>
      <c r="AV495">
        <v>100</v>
      </c>
      <c r="AW495">
        <v>8</v>
      </c>
      <c r="AX495" t="s">
        <v>74</v>
      </c>
      <c r="AY495" t="s">
        <v>74</v>
      </c>
      <c r="AZ495" t="s">
        <v>74</v>
      </c>
      <c r="BA495" t="s">
        <v>74</v>
      </c>
      <c r="BB495">
        <v>3121</v>
      </c>
      <c r="BC495">
        <v>3125</v>
      </c>
      <c r="BD495" t="s">
        <v>74</v>
      </c>
      <c r="BE495" t="s">
        <v>5992</v>
      </c>
      <c r="BF495" t="str">
        <f>HYPERLINK("http://dx.doi.org/10.1021/jp951664b","http://dx.doi.org/10.1021/jp951664b")</f>
        <v>http://dx.doi.org/10.1021/jp951664b</v>
      </c>
      <c r="BG495" t="s">
        <v>74</v>
      </c>
      <c r="BH495" t="s">
        <v>74</v>
      </c>
      <c r="BI495">
        <v>5</v>
      </c>
      <c r="BJ495" t="s">
        <v>1561</v>
      </c>
      <c r="BK495" t="s">
        <v>93</v>
      </c>
      <c r="BL495" t="s">
        <v>926</v>
      </c>
      <c r="BM495" t="s">
        <v>5984</v>
      </c>
      <c r="BN495" t="s">
        <v>74</v>
      </c>
      <c r="BO495" t="s">
        <v>74</v>
      </c>
      <c r="BP495" t="s">
        <v>74</v>
      </c>
      <c r="BQ495" t="s">
        <v>74</v>
      </c>
      <c r="BR495" t="s">
        <v>96</v>
      </c>
      <c r="BS495" t="s">
        <v>5993</v>
      </c>
      <c r="BT495" t="str">
        <f>HYPERLINK("https%3A%2F%2Fwww.webofscience.com%2Fwos%2Fwoscc%2Ffull-record%2FWOS:A1996TX25700047","View Full Record in Web of Science")</f>
        <v>View Full Record in Web of Science</v>
      </c>
    </row>
    <row r="496" spans="1:72" x14ac:dyDescent="0.15">
      <c r="A496" t="s">
        <v>72</v>
      </c>
      <c r="B496" t="s">
        <v>5994</v>
      </c>
      <c r="C496" t="s">
        <v>74</v>
      </c>
      <c r="D496" t="s">
        <v>74</v>
      </c>
      <c r="E496" t="s">
        <v>74</v>
      </c>
      <c r="F496" t="s">
        <v>5994</v>
      </c>
      <c r="G496" t="s">
        <v>74</v>
      </c>
      <c r="H496" t="s">
        <v>74</v>
      </c>
      <c r="I496" t="s">
        <v>5995</v>
      </c>
      <c r="J496" t="s">
        <v>5996</v>
      </c>
      <c r="K496" t="s">
        <v>74</v>
      </c>
      <c r="L496" t="s">
        <v>74</v>
      </c>
      <c r="M496" t="s">
        <v>77</v>
      </c>
      <c r="N496" t="s">
        <v>78</v>
      </c>
      <c r="O496" t="s">
        <v>74</v>
      </c>
      <c r="P496" t="s">
        <v>74</v>
      </c>
      <c r="Q496" t="s">
        <v>74</v>
      </c>
      <c r="R496" t="s">
        <v>74</v>
      </c>
      <c r="S496" t="s">
        <v>74</v>
      </c>
      <c r="T496" t="s">
        <v>74</v>
      </c>
      <c r="U496" t="s">
        <v>5997</v>
      </c>
      <c r="V496" t="s">
        <v>5998</v>
      </c>
      <c r="W496" t="s">
        <v>74</v>
      </c>
      <c r="X496" t="s">
        <v>74</v>
      </c>
      <c r="Y496" t="s">
        <v>5999</v>
      </c>
      <c r="Z496" t="s">
        <v>74</v>
      </c>
      <c r="AA496" t="s">
        <v>74</v>
      </c>
      <c r="AB496" t="s">
        <v>74</v>
      </c>
      <c r="AC496" t="s">
        <v>74</v>
      </c>
      <c r="AD496" t="s">
        <v>74</v>
      </c>
      <c r="AE496" t="s">
        <v>74</v>
      </c>
      <c r="AF496" t="s">
        <v>74</v>
      </c>
      <c r="AG496">
        <v>48</v>
      </c>
      <c r="AH496">
        <v>44</v>
      </c>
      <c r="AI496">
        <v>45</v>
      </c>
      <c r="AJ496">
        <v>0</v>
      </c>
      <c r="AK496">
        <v>7</v>
      </c>
      <c r="AL496" t="s">
        <v>962</v>
      </c>
      <c r="AM496" t="s">
        <v>436</v>
      </c>
      <c r="AN496" t="s">
        <v>963</v>
      </c>
      <c r="AO496" t="s">
        <v>6000</v>
      </c>
      <c r="AP496" t="s">
        <v>74</v>
      </c>
      <c r="AQ496" t="s">
        <v>74</v>
      </c>
      <c r="AR496" t="s">
        <v>6001</v>
      </c>
      <c r="AS496" t="s">
        <v>6002</v>
      </c>
      <c r="AT496" t="s">
        <v>5982</v>
      </c>
      <c r="AU496">
        <v>1996</v>
      </c>
      <c r="AV496">
        <v>263</v>
      </c>
      <c r="AW496">
        <v>1367</v>
      </c>
      <c r="AX496" t="s">
        <v>74</v>
      </c>
      <c r="AY496" t="s">
        <v>74</v>
      </c>
      <c r="AZ496" t="s">
        <v>74</v>
      </c>
      <c r="BA496" t="s">
        <v>74</v>
      </c>
      <c r="BB496">
        <v>223</v>
      </c>
      <c r="BC496">
        <v>228</v>
      </c>
      <c r="BD496" t="s">
        <v>74</v>
      </c>
      <c r="BE496" t="s">
        <v>6003</v>
      </c>
      <c r="BF496" t="str">
        <f>HYPERLINK("http://dx.doi.org/10.1098/rspb.1996.0035","http://dx.doi.org/10.1098/rspb.1996.0035")</f>
        <v>http://dx.doi.org/10.1098/rspb.1996.0035</v>
      </c>
      <c r="BG496" t="s">
        <v>74</v>
      </c>
      <c r="BH496" t="s">
        <v>74</v>
      </c>
      <c r="BI496">
        <v>6</v>
      </c>
      <c r="BJ496" t="s">
        <v>6004</v>
      </c>
      <c r="BK496" t="s">
        <v>93</v>
      </c>
      <c r="BL496" t="s">
        <v>6005</v>
      </c>
      <c r="BM496" t="s">
        <v>6006</v>
      </c>
      <c r="BN496" t="s">
        <v>74</v>
      </c>
      <c r="BO496" t="s">
        <v>74</v>
      </c>
      <c r="BP496" t="s">
        <v>74</v>
      </c>
      <c r="BQ496" t="s">
        <v>74</v>
      </c>
      <c r="BR496" t="s">
        <v>96</v>
      </c>
      <c r="BS496" t="s">
        <v>6007</v>
      </c>
      <c r="BT496" t="str">
        <f>HYPERLINK("https%3A%2F%2Fwww.webofscience.com%2Fwos%2Fwoscc%2Ffull-record%2FWOS:A1996TZ47300015","View Full Record in Web of Science")</f>
        <v>View Full Record in Web of Science</v>
      </c>
    </row>
    <row r="497" spans="1:72" x14ac:dyDescent="0.15">
      <c r="A497" t="s">
        <v>72</v>
      </c>
      <c r="B497" t="s">
        <v>6008</v>
      </c>
      <c r="C497" t="s">
        <v>74</v>
      </c>
      <c r="D497" t="s">
        <v>74</v>
      </c>
      <c r="E497" t="s">
        <v>74</v>
      </c>
      <c r="F497" t="s">
        <v>6008</v>
      </c>
      <c r="G497" t="s">
        <v>74</v>
      </c>
      <c r="H497" t="s">
        <v>74</v>
      </c>
      <c r="I497" t="s">
        <v>6009</v>
      </c>
      <c r="J497" t="s">
        <v>1011</v>
      </c>
      <c r="K497" t="s">
        <v>74</v>
      </c>
      <c r="L497" t="s">
        <v>74</v>
      </c>
      <c r="M497" t="s">
        <v>77</v>
      </c>
      <c r="N497" t="s">
        <v>78</v>
      </c>
      <c r="O497" t="s">
        <v>74</v>
      </c>
      <c r="P497" t="s">
        <v>74</v>
      </c>
      <c r="Q497" t="s">
        <v>74</v>
      </c>
      <c r="R497" t="s">
        <v>74</v>
      </c>
      <c r="S497" t="s">
        <v>74</v>
      </c>
      <c r="T497" t="s">
        <v>74</v>
      </c>
      <c r="U497" t="s">
        <v>6010</v>
      </c>
      <c r="V497" t="s">
        <v>6011</v>
      </c>
      <c r="W497" t="s">
        <v>6012</v>
      </c>
      <c r="X497" t="s">
        <v>376</v>
      </c>
      <c r="Y497" t="s">
        <v>6013</v>
      </c>
      <c r="Z497" t="s">
        <v>74</v>
      </c>
      <c r="AA497" t="s">
        <v>6014</v>
      </c>
      <c r="AB497" t="s">
        <v>74</v>
      </c>
      <c r="AC497" t="s">
        <v>74</v>
      </c>
      <c r="AD497" t="s">
        <v>74</v>
      </c>
      <c r="AE497" t="s">
        <v>74</v>
      </c>
      <c r="AF497" t="s">
        <v>74</v>
      </c>
      <c r="AG497">
        <v>51</v>
      </c>
      <c r="AH497">
        <v>81</v>
      </c>
      <c r="AI497">
        <v>83</v>
      </c>
      <c r="AJ497">
        <v>0</v>
      </c>
      <c r="AK497">
        <v>10</v>
      </c>
      <c r="AL497" t="s">
        <v>946</v>
      </c>
      <c r="AM497" t="s">
        <v>312</v>
      </c>
      <c r="AN497" t="s">
        <v>1017</v>
      </c>
      <c r="AO497" t="s">
        <v>1018</v>
      </c>
      <c r="AP497" t="s">
        <v>74</v>
      </c>
      <c r="AQ497" t="s">
        <v>74</v>
      </c>
      <c r="AR497" t="s">
        <v>1019</v>
      </c>
      <c r="AS497" t="s">
        <v>1020</v>
      </c>
      <c r="AT497" t="s">
        <v>6015</v>
      </c>
      <c r="AU497">
        <v>1996</v>
      </c>
      <c r="AV497">
        <v>101</v>
      </c>
      <c r="AW497" t="s">
        <v>6016</v>
      </c>
      <c r="AX497" t="s">
        <v>74</v>
      </c>
      <c r="AY497" t="s">
        <v>74</v>
      </c>
      <c r="AZ497" t="s">
        <v>74</v>
      </c>
      <c r="BA497" t="s">
        <v>74</v>
      </c>
      <c r="BB497">
        <v>3885</v>
      </c>
      <c r="BC497">
        <v>3890</v>
      </c>
      <c r="BD497" t="s">
        <v>74</v>
      </c>
      <c r="BE497" t="s">
        <v>6017</v>
      </c>
      <c r="BF497" t="str">
        <f>HYPERLINK("http://dx.doi.org/10.1029/95JD03009","http://dx.doi.org/10.1029/95JD03009")</f>
        <v>http://dx.doi.org/10.1029/95JD03009</v>
      </c>
      <c r="BG497" t="s">
        <v>74</v>
      </c>
      <c r="BH497" t="s">
        <v>74</v>
      </c>
      <c r="BI497">
        <v>6</v>
      </c>
      <c r="BJ497" t="s">
        <v>159</v>
      </c>
      <c r="BK497" t="s">
        <v>93</v>
      </c>
      <c r="BL497" t="s">
        <v>159</v>
      </c>
      <c r="BM497" t="s">
        <v>6018</v>
      </c>
      <c r="BN497" t="s">
        <v>74</v>
      </c>
      <c r="BO497" t="s">
        <v>74</v>
      </c>
      <c r="BP497" t="s">
        <v>74</v>
      </c>
      <c r="BQ497" t="s">
        <v>74</v>
      </c>
      <c r="BR497" t="s">
        <v>96</v>
      </c>
      <c r="BS497" t="s">
        <v>6019</v>
      </c>
      <c r="BT497" t="str">
        <f>HYPERLINK("https%3A%2F%2Fwww.webofscience.com%2Fwos%2Fwoscc%2Ffull-record%2FWOS:A1996TW97000004","View Full Record in Web of Science")</f>
        <v>View Full Record in Web of Science</v>
      </c>
    </row>
    <row r="498" spans="1:72" x14ac:dyDescent="0.15">
      <c r="A498" t="s">
        <v>72</v>
      </c>
      <c r="B498" t="s">
        <v>6020</v>
      </c>
      <c r="C498" t="s">
        <v>74</v>
      </c>
      <c r="D498" t="s">
        <v>74</v>
      </c>
      <c r="E498" t="s">
        <v>74</v>
      </c>
      <c r="F498" t="s">
        <v>6020</v>
      </c>
      <c r="G498" t="s">
        <v>74</v>
      </c>
      <c r="H498" t="s">
        <v>74</v>
      </c>
      <c r="I498" t="s">
        <v>6021</v>
      </c>
      <c r="J498" t="s">
        <v>1011</v>
      </c>
      <c r="K498" t="s">
        <v>74</v>
      </c>
      <c r="L498" t="s">
        <v>74</v>
      </c>
      <c r="M498" t="s">
        <v>77</v>
      </c>
      <c r="N498" t="s">
        <v>78</v>
      </c>
      <c r="O498" t="s">
        <v>74</v>
      </c>
      <c r="P498" t="s">
        <v>74</v>
      </c>
      <c r="Q498" t="s">
        <v>74</v>
      </c>
      <c r="R498" t="s">
        <v>74</v>
      </c>
      <c r="S498" t="s">
        <v>74</v>
      </c>
      <c r="T498" t="s">
        <v>74</v>
      </c>
      <c r="U498" t="s">
        <v>6022</v>
      </c>
      <c r="V498" t="s">
        <v>6023</v>
      </c>
      <c r="W498" t="s">
        <v>6024</v>
      </c>
      <c r="X498" t="s">
        <v>6025</v>
      </c>
      <c r="Y498" t="s">
        <v>6026</v>
      </c>
      <c r="Z498" t="s">
        <v>74</v>
      </c>
      <c r="AA498" t="s">
        <v>6027</v>
      </c>
      <c r="AB498" t="s">
        <v>6028</v>
      </c>
      <c r="AC498" t="s">
        <v>74</v>
      </c>
      <c r="AD498" t="s">
        <v>74</v>
      </c>
      <c r="AE498" t="s">
        <v>74</v>
      </c>
      <c r="AF498" t="s">
        <v>74</v>
      </c>
      <c r="AG498">
        <v>52</v>
      </c>
      <c r="AH498">
        <v>38</v>
      </c>
      <c r="AI498">
        <v>46</v>
      </c>
      <c r="AJ498">
        <v>0</v>
      </c>
      <c r="AK498">
        <v>14</v>
      </c>
      <c r="AL498" t="s">
        <v>946</v>
      </c>
      <c r="AM498" t="s">
        <v>312</v>
      </c>
      <c r="AN498" t="s">
        <v>1017</v>
      </c>
      <c r="AO498" t="s">
        <v>1018</v>
      </c>
      <c r="AP498" t="s">
        <v>74</v>
      </c>
      <c r="AQ498" t="s">
        <v>74</v>
      </c>
      <c r="AR498" t="s">
        <v>1019</v>
      </c>
      <c r="AS498" t="s">
        <v>1020</v>
      </c>
      <c r="AT498" t="s">
        <v>6015</v>
      </c>
      <c r="AU498">
        <v>1996</v>
      </c>
      <c r="AV498">
        <v>101</v>
      </c>
      <c r="AW498" t="s">
        <v>6016</v>
      </c>
      <c r="AX498" t="s">
        <v>74</v>
      </c>
      <c r="AY498" t="s">
        <v>74</v>
      </c>
      <c r="AZ498" t="s">
        <v>74</v>
      </c>
      <c r="BA498" t="s">
        <v>74</v>
      </c>
      <c r="BB498">
        <v>3921</v>
      </c>
      <c r="BC498">
        <v>3928</v>
      </c>
      <c r="BD498" t="s">
        <v>74</v>
      </c>
      <c r="BE498" t="s">
        <v>6029</v>
      </c>
      <c r="BF498" t="str">
        <f>HYPERLINK("http://dx.doi.org/10.1029/95JD02462","http://dx.doi.org/10.1029/95JD02462")</f>
        <v>http://dx.doi.org/10.1029/95JD02462</v>
      </c>
      <c r="BG498" t="s">
        <v>74</v>
      </c>
      <c r="BH498" t="s">
        <v>74</v>
      </c>
      <c r="BI498">
        <v>8</v>
      </c>
      <c r="BJ498" t="s">
        <v>159</v>
      </c>
      <c r="BK498" t="s">
        <v>93</v>
      </c>
      <c r="BL498" t="s">
        <v>159</v>
      </c>
      <c r="BM498" t="s">
        <v>6018</v>
      </c>
      <c r="BN498" t="s">
        <v>74</v>
      </c>
      <c r="BO498" t="s">
        <v>74</v>
      </c>
      <c r="BP498" t="s">
        <v>74</v>
      </c>
      <c r="BQ498" t="s">
        <v>74</v>
      </c>
      <c r="BR498" t="s">
        <v>96</v>
      </c>
      <c r="BS498" t="s">
        <v>6030</v>
      </c>
      <c r="BT498" t="str">
        <f>HYPERLINK("https%3A%2F%2Fwww.webofscience.com%2Fwos%2Fwoscc%2Ffull-record%2FWOS:A1996TW97000007","View Full Record in Web of Science")</f>
        <v>View Full Record in Web of Science</v>
      </c>
    </row>
    <row r="499" spans="1:72" x14ac:dyDescent="0.15">
      <c r="A499" t="s">
        <v>72</v>
      </c>
      <c r="B499" t="s">
        <v>6031</v>
      </c>
      <c r="C499" t="s">
        <v>74</v>
      </c>
      <c r="D499" t="s">
        <v>74</v>
      </c>
      <c r="E499" t="s">
        <v>74</v>
      </c>
      <c r="F499" t="s">
        <v>6031</v>
      </c>
      <c r="G499" t="s">
        <v>74</v>
      </c>
      <c r="H499" t="s">
        <v>74</v>
      </c>
      <c r="I499" t="s">
        <v>6032</v>
      </c>
      <c r="J499" t="s">
        <v>1011</v>
      </c>
      <c r="K499" t="s">
        <v>74</v>
      </c>
      <c r="L499" t="s">
        <v>74</v>
      </c>
      <c r="M499" t="s">
        <v>77</v>
      </c>
      <c r="N499" t="s">
        <v>78</v>
      </c>
      <c r="O499" t="s">
        <v>74</v>
      </c>
      <c r="P499" t="s">
        <v>74</v>
      </c>
      <c r="Q499" t="s">
        <v>74</v>
      </c>
      <c r="R499" t="s">
        <v>74</v>
      </c>
      <c r="S499" t="s">
        <v>74</v>
      </c>
      <c r="T499" t="s">
        <v>74</v>
      </c>
      <c r="U499" t="s">
        <v>6033</v>
      </c>
      <c r="V499" t="s">
        <v>6034</v>
      </c>
      <c r="W499" t="s">
        <v>6035</v>
      </c>
      <c r="X499" t="s">
        <v>6036</v>
      </c>
      <c r="Y499" t="s">
        <v>6037</v>
      </c>
      <c r="Z499" t="s">
        <v>74</v>
      </c>
      <c r="AA499" t="s">
        <v>6038</v>
      </c>
      <c r="AB499" t="s">
        <v>6039</v>
      </c>
      <c r="AC499" t="s">
        <v>74</v>
      </c>
      <c r="AD499" t="s">
        <v>74</v>
      </c>
      <c r="AE499" t="s">
        <v>74</v>
      </c>
      <c r="AF499" t="s">
        <v>74</v>
      </c>
      <c r="AG499">
        <v>60</v>
      </c>
      <c r="AH499">
        <v>763</v>
      </c>
      <c r="AI499">
        <v>912</v>
      </c>
      <c r="AJ499">
        <v>4</v>
      </c>
      <c r="AK499">
        <v>233</v>
      </c>
      <c r="AL499" t="s">
        <v>946</v>
      </c>
      <c r="AM499" t="s">
        <v>312</v>
      </c>
      <c r="AN499" t="s">
        <v>1017</v>
      </c>
      <c r="AO499" t="s">
        <v>1018</v>
      </c>
      <c r="AP499" t="s">
        <v>1094</v>
      </c>
      <c r="AQ499" t="s">
        <v>74</v>
      </c>
      <c r="AR499" t="s">
        <v>1019</v>
      </c>
      <c r="AS499" t="s">
        <v>1020</v>
      </c>
      <c r="AT499" t="s">
        <v>6015</v>
      </c>
      <c r="AU499">
        <v>1996</v>
      </c>
      <c r="AV499">
        <v>101</v>
      </c>
      <c r="AW499" t="s">
        <v>6016</v>
      </c>
      <c r="AX499" t="s">
        <v>74</v>
      </c>
      <c r="AY499" t="s">
        <v>74</v>
      </c>
      <c r="AZ499" t="s">
        <v>74</v>
      </c>
      <c r="BA499" t="s">
        <v>74</v>
      </c>
      <c r="BB499">
        <v>4115</v>
      </c>
      <c r="BC499">
        <v>4128</v>
      </c>
      <c r="BD499" t="s">
        <v>74</v>
      </c>
      <c r="BE499" t="s">
        <v>6040</v>
      </c>
      <c r="BF499" t="str">
        <f>HYPERLINK("http://dx.doi.org/10.1029/95JD03410","http://dx.doi.org/10.1029/95JD03410")</f>
        <v>http://dx.doi.org/10.1029/95JD03410</v>
      </c>
      <c r="BG499" t="s">
        <v>74</v>
      </c>
      <c r="BH499" t="s">
        <v>74</v>
      </c>
      <c r="BI499">
        <v>14</v>
      </c>
      <c r="BJ499" t="s">
        <v>159</v>
      </c>
      <c r="BK499" t="s">
        <v>93</v>
      </c>
      <c r="BL499" t="s">
        <v>159</v>
      </c>
      <c r="BM499" t="s">
        <v>6018</v>
      </c>
      <c r="BN499" t="s">
        <v>74</v>
      </c>
      <c r="BO499" t="s">
        <v>74</v>
      </c>
      <c r="BP499" t="s">
        <v>74</v>
      </c>
      <c r="BQ499" t="s">
        <v>74</v>
      </c>
      <c r="BR499" t="s">
        <v>96</v>
      </c>
      <c r="BS499" t="s">
        <v>6041</v>
      </c>
      <c r="BT499" t="str">
        <f>HYPERLINK("https%3A%2F%2Fwww.webofscience.com%2Fwos%2Fwoscc%2Ffull-record%2FWOS:A1996TW97000021","View Full Record in Web of Science")</f>
        <v>View Full Record in Web of Science</v>
      </c>
    </row>
    <row r="500" spans="1:72" x14ac:dyDescent="0.15">
      <c r="A500" t="s">
        <v>72</v>
      </c>
      <c r="B500" t="s">
        <v>6042</v>
      </c>
      <c r="C500" t="s">
        <v>74</v>
      </c>
      <c r="D500" t="s">
        <v>74</v>
      </c>
      <c r="E500" t="s">
        <v>74</v>
      </c>
      <c r="F500" t="s">
        <v>6042</v>
      </c>
      <c r="G500" t="s">
        <v>74</v>
      </c>
      <c r="H500" t="s">
        <v>74</v>
      </c>
      <c r="I500" t="s">
        <v>6043</v>
      </c>
      <c r="J500" t="s">
        <v>1120</v>
      </c>
      <c r="K500" t="s">
        <v>74</v>
      </c>
      <c r="L500" t="s">
        <v>74</v>
      </c>
      <c r="M500" t="s">
        <v>77</v>
      </c>
      <c r="N500" t="s">
        <v>78</v>
      </c>
      <c r="O500" t="s">
        <v>74</v>
      </c>
      <c r="P500" t="s">
        <v>74</v>
      </c>
      <c r="Q500" t="s">
        <v>74</v>
      </c>
      <c r="R500" t="s">
        <v>74</v>
      </c>
      <c r="S500" t="s">
        <v>74</v>
      </c>
      <c r="T500" t="s">
        <v>74</v>
      </c>
      <c r="U500" t="s">
        <v>6044</v>
      </c>
      <c r="V500" t="s">
        <v>6045</v>
      </c>
      <c r="W500" t="s">
        <v>74</v>
      </c>
      <c r="X500" t="s">
        <v>74</v>
      </c>
      <c r="Y500" t="s">
        <v>6046</v>
      </c>
      <c r="Z500" t="s">
        <v>74</v>
      </c>
      <c r="AA500" t="s">
        <v>6047</v>
      </c>
      <c r="AB500" t="s">
        <v>6048</v>
      </c>
      <c r="AC500" t="s">
        <v>74</v>
      </c>
      <c r="AD500" t="s">
        <v>74</v>
      </c>
      <c r="AE500" t="s">
        <v>74</v>
      </c>
      <c r="AF500" t="s">
        <v>74</v>
      </c>
      <c r="AG500">
        <v>29</v>
      </c>
      <c r="AH500">
        <v>179</v>
      </c>
      <c r="AI500">
        <v>201</v>
      </c>
      <c r="AJ500">
        <v>1</v>
      </c>
      <c r="AK500">
        <v>13</v>
      </c>
      <c r="AL500" t="s">
        <v>946</v>
      </c>
      <c r="AM500" t="s">
        <v>312</v>
      </c>
      <c r="AN500" t="s">
        <v>947</v>
      </c>
      <c r="AO500" t="s">
        <v>1126</v>
      </c>
      <c r="AP500" t="s">
        <v>74</v>
      </c>
      <c r="AQ500" t="s">
        <v>74</v>
      </c>
      <c r="AR500" t="s">
        <v>1127</v>
      </c>
      <c r="AS500" t="s">
        <v>1128</v>
      </c>
      <c r="AT500" t="s">
        <v>6049</v>
      </c>
      <c r="AU500">
        <v>1996</v>
      </c>
      <c r="AV500">
        <v>23</v>
      </c>
      <c r="AW500">
        <v>4</v>
      </c>
      <c r="AX500" t="s">
        <v>74</v>
      </c>
      <c r="AY500" t="s">
        <v>74</v>
      </c>
      <c r="AZ500" t="s">
        <v>74</v>
      </c>
      <c r="BA500" t="s">
        <v>74</v>
      </c>
      <c r="BB500">
        <v>363</v>
      </c>
      <c r="BC500">
        <v>366</v>
      </c>
      <c r="BD500" t="s">
        <v>74</v>
      </c>
      <c r="BE500" t="s">
        <v>6050</v>
      </c>
      <c r="BF500" t="str">
        <f>HYPERLINK("http://dx.doi.org/10.1029/96gl00151","http://dx.doi.org/10.1029/96gl00151")</f>
        <v>http://dx.doi.org/10.1029/96gl00151</v>
      </c>
      <c r="BG500" t="s">
        <v>74</v>
      </c>
      <c r="BH500" t="s">
        <v>74</v>
      </c>
      <c r="BI500">
        <v>4</v>
      </c>
      <c r="BJ500" t="s">
        <v>364</v>
      </c>
      <c r="BK500" t="s">
        <v>93</v>
      </c>
      <c r="BL500" t="s">
        <v>365</v>
      </c>
      <c r="BM500" t="s">
        <v>6051</v>
      </c>
      <c r="BN500" t="s">
        <v>74</v>
      </c>
      <c r="BO500" t="s">
        <v>74</v>
      </c>
      <c r="BP500" t="s">
        <v>74</v>
      </c>
      <c r="BQ500" t="s">
        <v>74</v>
      </c>
      <c r="BR500" t="s">
        <v>96</v>
      </c>
      <c r="BS500" t="s">
        <v>6052</v>
      </c>
      <c r="BT500" t="str">
        <f>HYPERLINK("https%3A%2F%2Fwww.webofscience.com%2Fwos%2Fwoscc%2Ffull-record%2FWOS:A1996TW55100012","View Full Record in Web of Science")</f>
        <v>View Full Record in Web of Science</v>
      </c>
    </row>
    <row r="501" spans="1:72" x14ac:dyDescent="0.15">
      <c r="A501" t="s">
        <v>72</v>
      </c>
      <c r="B501" t="s">
        <v>6053</v>
      </c>
      <c r="C501" t="s">
        <v>74</v>
      </c>
      <c r="D501" t="s">
        <v>74</v>
      </c>
      <c r="E501" t="s">
        <v>74</v>
      </c>
      <c r="F501" t="s">
        <v>6053</v>
      </c>
      <c r="G501" t="s">
        <v>74</v>
      </c>
      <c r="H501" t="s">
        <v>74</v>
      </c>
      <c r="I501" t="s">
        <v>6054</v>
      </c>
      <c r="J501" t="s">
        <v>1205</v>
      </c>
      <c r="K501" t="s">
        <v>74</v>
      </c>
      <c r="L501" t="s">
        <v>74</v>
      </c>
      <c r="M501" t="s">
        <v>77</v>
      </c>
      <c r="N501" t="s">
        <v>371</v>
      </c>
      <c r="O501" t="s">
        <v>74</v>
      </c>
      <c r="P501" t="s">
        <v>74</v>
      </c>
      <c r="Q501" t="s">
        <v>74</v>
      </c>
      <c r="R501" t="s">
        <v>74</v>
      </c>
      <c r="S501" t="s">
        <v>74</v>
      </c>
      <c r="T501" t="s">
        <v>74</v>
      </c>
      <c r="U501" t="s">
        <v>6055</v>
      </c>
      <c r="V501" t="s">
        <v>6056</v>
      </c>
      <c r="W501" t="s">
        <v>6057</v>
      </c>
      <c r="X501" t="s">
        <v>6058</v>
      </c>
      <c r="Y501" t="s">
        <v>6059</v>
      </c>
      <c r="Z501" t="s">
        <v>74</v>
      </c>
      <c r="AA501" t="s">
        <v>6060</v>
      </c>
      <c r="AB501" t="s">
        <v>6061</v>
      </c>
      <c r="AC501" t="s">
        <v>74</v>
      </c>
      <c r="AD501" t="s">
        <v>74</v>
      </c>
      <c r="AE501" t="s">
        <v>74</v>
      </c>
      <c r="AF501" t="s">
        <v>74</v>
      </c>
      <c r="AG501">
        <v>107</v>
      </c>
      <c r="AH501">
        <v>595</v>
      </c>
      <c r="AI501">
        <v>634</v>
      </c>
      <c r="AJ501">
        <v>3</v>
      </c>
      <c r="AK501">
        <v>88</v>
      </c>
      <c r="AL501" t="s">
        <v>946</v>
      </c>
      <c r="AM501" t="s">
        <v>312</v>
      </c>
      <c r="AN501" t="s">
        <v>1017</v>
      </c>
      <c r="AO501" t="s">
        <v>1212</v>
      </c>
      <c r="AP501" t="s">
        <v>1213</v>
      </c>
      <c r="AQ501" t="s">
        <v>74</v>
      </c>
      <c r="AR501" t="s">
        <v>1214</v>
      </c>
      <c r="AS501" t="s">
        <v>1215</v>
      </c>
      <c r="AT501" t="s">
        <v>6049</v>
      </c>
      <c r="AU501">
        <v>1996</v>
      </c>
      <c r="AV501">
        <v>101</v>
      </c>
      <c r="AW501" t="s">
        <v>6062</v>
      </c>
      <c r="AX501" t="s">
        <v>74</v>
      </c>
      <c r="AY501" t="s">
        <v>74</v>
      </c>
      <c r="AZ501" t="s">
        <v>74</v>
      </c>
      <c r="BA501" t="s">
        <v>74</v>
      </c>
      <c r="BB501">
        <v>3675</v>
      </c>
      <c r="BC501">
        <v>3696</v>
      </c>
      <c r="BD501" t="s">
        <v>74</v>
      </c>
      <c r="BE501" t="s">
        <v>6063</v>
      </c>
      <c r="BF501" t="str">
        <f>HYPERLINK("http://dx.doi.org/10.1029/95JC02750","http://dx.doi.org/10.1029/95JC02750")</f>
        <v>http://dx.doi.org/10.1029/95JC02750</v>
      </c>
      <c r="BG501" t="s">
        <v>74</v>
      </c>
      <c r="BH501" t="s">
        <v>74</v>
      </c>
      <c r="BI501">
        <v>22</v>
      </c>
      <c r="BJ501" t="s">
        <v>209</v>
      </c>
      <c r="BK501" t="s">
        <v>93</v>
      </c>
      <c r="BL501" t="s">
        <v>209</v>
      </c>
      <c r="BM501" t="s">
        <v>6064</v>
      </c>
      <c r="BN501" t="s">
        <v>74</v>
      </c>
      <c r="BO501" t="s">
        <v>74</v>
      </c>
      <c r="BP501" t="s">
        <v>74</v>
      </c>
      <c r="BQ501" t="s">
        <v>74</v>
      </c>
      <c r="BR501" t="s">
        <v>96</v>
      </c>
      <c r="BS501" t="s">
        <v>6065</v>
      </c>
      <c r="BT501" t="str">
        <f>HYPERLINK("https%3A%2F%2Fwww.webofscience.com%2Fwos%2Fwoscc%2Ffull-record%2FWOS:A1996TW39000017","View Full Record in Web of Science")</f>
        <v>View Full Record in Web of Science</v>
      </c>
    </row>
    <row r="502" spans="1:72" x14ac:dyDescent="0.15">
      <c r="A502" t="s">
        <v>72</v>
      </c>
      <c r="B502" t="s">
        <v>6066</v>
      </c>
      <c r="C502" t="s">
        <v>74</v>
      </c>
      <c r="D502" t="s">
        <v>74</v>
      </c>
      <c r="E502" t="s">
        <v>74</v>
      </c>
      <c r="F502" t="s">
        <v>6066</v>
      </c>
      <c r="G502" t="s">
        <v>74</v>
      </c>
      <c r="H502" t="s">
        <v>74</v>
      </c>
      <c r="I502" t="s">
        <v>6067</v>
      </c>
      <c r="J502" t="s">
        <v>2615</v>
      </c>
      <c r="K502" t="s">
        <v>74</v>
      </c>
      <c r="L502" t="s">
        <v>74</v>
      </c>
      <c r="M502" t="s">
        <v>77</v>
      </c>
      <c r="N502" t="s">
        <v>78</v>
      </c>
      <c r="O502" t="s">
        <v>74</v>
      </c>
      <c r="P502" t="s">
        <v>74</v>
      </c>
      <c r="Q502" t="s">
        <v>74</v>
      </c>
      <c r="R502" t="s">
        <v>74</v>
      </c>
      <c r="S502" t="s">
        <v>74</v>
      </c>
      <c r="T502" t="s">
        <v>74</v>
      </c>
      <c r="U502" t="s">
        <v>6068</v>
      </c>
      <c r="V502" t="s">
        <v>6069</v>
      </c>
      <c r="W502" t="s">
        <v>6070</v>
      </c>
      <c r="X502" t="s">
        <v>6071</v>
      </c>
      <c r="Y502" t="s">
        <v>6072</v>
      </c>
      <c r="Z502" t="s">
        <v>74</v>
      </c>
      <c r="AA502" t="s">
        <v>74</v>
      </c>
      <c r="AB502" t="s">
        <v>74</v>
      </c>
      <c r="AC502" t="s">
        <v>74</v>
      </c>
      <c r="AD502" t="s">
        <v>74</v>
      </c>
      <c r="AE502" t="s">
        <v>74</v>
      </c>
      <c r="AF502" t="s">
        <v>74</v>
      </c>
      <c r="AG502">
        <v>20</v>
      </c>
      <c r="AH502">
        <v>305</v>
      </c>
      <c r="AI502">
        <v>325</v>
      </c>
      <c r="AJ502">
        <v>0</v>
      </c>
      <c r="AK502">
        <v>32</v>
      </c>
      <c r="AL502" t="s">
        <v>2621</v>
      </c>
      <c r="AM502" t="s">
        <v>312</v>
      </c>
      <c r="AN502" t="s">
        <v>5220</v>
      </c>
      <c r="AO502" t="s">
        <v>2623</v>
      </c>
      <c r="AP502" t="s">
        <v>5221</v>
      </c>
      <c r="AQ502" t="s">
        <v>74</v>
      </c>
      <c r="AR502" t="s">
        <v>2615</v>
      </c>
      <c r="AS502" t="s">
        <v>2624</v>
      </c>
      <c r="AT502" t="s">
        <v>6073</v>
      </c>
      <c r="AU502">
        <v>1996</v>
      </c>
      <c r="AV502">
        <v>271</v>
      </c>
      <c r="AW502">
        <v>5250</v>
      </c>
      <c r="AX502" t="s">
        <v>74</v>
      </c>
      <c r="AY502" t="s">
        <v>74</v>
      </c>
      <c r="AZ502" t="s">
        <v>74</v>
      </c>
      <c r="BA502" t="s">
        <v>74</v>
      </c>
      <c r="BB502">
        <v>788</v>
      </c>
      <c r="BC502">
        <v>792</v>
      </c>
      <c r="BD502" t="s">
        <v>74</v>
      </c>
      <c r="BE502" t="s">
        <v>6074</v>
      </c>
      <c r="BF502" t="str">
        <f>HYPERLINK("http://dx.doi.org/10.1126/science.271.5250.788","http://dx.doi.org/10.1126/science.271.5250.788")</f>
        <v>http://dx.doi.org/10.1126/science.271.5250.788</v>
      </c>
      <c r="BG502" t="s">
        <v>74</v>
      </c>
      <c r="BH502" t="s">
        <v>74</v>
      </c>
      <c r="BI502">
        <v>5</v>
      </c>
      <c r="BJ502" t="s">
        <v>237</v>
      </c>
      <c r="BK502" t="s">
        <v>93</v>
      </c>
      <c r="BL502" t="s">
        <v>238</v>
      </c>
      <c r="BM502" t="s">
        <v>6075</v>
      </c>
      <c r="BN502" t="s">
        <v>74</v>
      </c>
      <c r="BO502" t="s">
        <v>74</v>
      </c>
      <c r="BP502" t="s">
        <v>74</v>
      </c>
      <c r="BQ502" t="s">
        <v>74</v>
      </c>
      <c r="BR502" t="s">
        <v>96</v>
      </c>
      <c r="BS502" t="s">
        <v>6076</v>
      </c>
      <c r="BT502" t="str">
        <f>HYPERLINK("https%3A%2F%2Fwww.webofscience.com%2Fwos%2Fwoscc%2Ffull-record%2FWOS:A1996TU69400040","View Full Record in Web of Science")</f>
        <v>View Full Record in Web of Science</v>
      </c>
    </row>
    <row r="503" spans="1:72" x14ac:dyDescent="0.15">
      <c r="A503" t="s">
        <v>72</v>
      </c>
      <c r="B503" t="s">
        <v>6077</v>
      </c>
      <c r="C503" t="s">
        <v>74</v>
      </c>
      <c r="D503" t="s">
        <v>74</v>
      </c>
      <c r="E503" t="s">
        <v>74</v>
      </c>
      <c r="F503" t="s">
        <v>6077</v>
      </c>
      <c r="G503" t="s">
        <v>74</v>
      </c>
      <c r="H503" t="s">
        <v>74</v>
      </c>
      <c r="I503" t="s">
        <v>6078</v>
      </c>
      <c r="J503" t="s">
        <v>6079</v>
      </c>
      <c r="K503" t="s">
        <v>74</v>
      </c>
      <c r="L503" t="s">
        <v>74</v>
      </c>
      <c r="M503" t="s">
        <v>77</v>
      </c>
      <c r="N503" t="s">
        <v>78</v>
      </c>
      <c r="O503" t="s">
        <v>74</v>
      </c>
      <c r="P503" t="s">
        <v>74</v>
      </c>
      <c r="Q503" t="s">
        <v>74</v>
      </c>
      <c r="R503" t="s">
        <v>74</v>
      </c>
      <c r="S503" t="s">
        <v>74</v>
      </c>
      <c r="T503" t="s">
        <v>6080</v>
      </c>
      <c r="U503" t="s">
        <v>74</v>
      </c>
      <c r="V503" t="s">
        <v>6081</v>
      </c>
      <c r="W503" t="s">
        <v>6082</v>
      </c>
      <c r="X503" t="s">
        <v>2328</v>
      </c>
      <c r="Y503" t="s">
        <v>74</v>
      </c>
      <c r="Z503" t="s">
        <v>74</v>
      </c>
      <c r="AA503" t="s">
        <v>74</v>
      </c>
      <c r="AB503" t="s">
        <v>74</v>
      </c>
      <c r="AC503" t="s">
        <v>74</v>
      </c>
      <c r="AD503" t="s">
        <v>74</v>
      </c>
      <c r="AE503" t="s">
        <v>74</v>
      </c>
      <c r="AF503" t="s">
        <v>74</v>
      </c>
      <c r="AG503">
        <v>7</v>
      </c>
      <c r="AH503">
        <v>1</v>
      </c>
      <c r="AI503">
        <v>1</v>
      </c>
      <c r="AJ503">
        <v>0</v>
      </c>
      <c r="AK503">
        <v>2</v>
      </c>
      <c r="AL503" t="s">
        <v>6083</v>
      </c>
      <c r="AM503" t="s">
        <v>6084</v>
      </c>
      <c r="AN503" t="s">
        <v>6085</v>
      </c>
      <c r="AO503" t="s">
        <v>6086</v>
      </c>
      <c r="AP503" t="s">
        <v>74</v>
      </c>
      <c r="AQ503" t="s">
        <v>74</v>
      </c>
      <c r="AR503" t="s">
        <v>6087</v>
      </c>
      <c r="AS503" t="s">
        <v>6088</v>
      </c>
      <c r="AT503" t="s">
        <v>6089</v>
      </c>
      <c r="AU503">
        <v>1996</v>
      </c>
      <c r="AV503">
        <v>5</v>
      </c>
      <c r="AW503">
        <v>1</v>
      </c>
      <c r="AX503" t="s">
        <v>74</v>
      </c>
      <c r="AY503" t="s">
        <v>74</v>
      </c>
      <c r="AZ503" t="s">
        <v>74</v>
      </c>
      <c r="BA503" t="s">
        <v>74</v>
      </c>
      <c r="BB503">
        <v>57</v>
      </c>
      <c r="BC503">
        <v>62</v>
      </c>
      <c r="BD503" t="s">
        <v>74</v>
      </c>
      <c r="BE503" t="s">
        <v>74</v>
      </c>
      <c r="BF503" t="s">
        <v>74</v>
      </c>
      <c r="BG503" t="s">
        <v>74</v>
      </c>
      <c r="BH503" t="s">
        <v>74</v>
      </c>
      <c r="BI503">
        <v>6</v>
      </c>
      <c r="BJ503" t="s">
        <v>6090</v>
      </c>
      <c r="BK503" t="s">
        <v>93</v>
      </c>
      <c r="BL503" t="s">
        <v>6090</v>
      </c>
      <c r="BM503" t="s">
        <v>6091</v>
      </c>
      <c r="BN503" t="s">
        <v>74</v>
      </c>
      <c r="BO503" t="s">
        <v>74</v>
      </c>
      <c r="BP503" t="s">
        <v>74</v>
      </c>
      <c r="BQ503" t="s">
        <v>74</v>
      </c>
      <c r="BR503" t="s">
        <v>96</v>
      </c>
      <c r="BS503" t="s">
        <v>6092</v>
      </c>
      <c r="BT503" t="str">
        <f>HYPERLINK("https%3A%2F%2Fwww.webofscience.com%2Fwos%2Fwoscc%2Ffull-record%2FWOS:A1996TT54800007","View Full Record in Web of Science")</f>
        <v>View Full Record in Web of Science</v>
      </c>
    </row>
    <row r="504" spans="1:72" x14ac:dyDescent="0.15">
      <c r="A504" t="s">
        <v>72</v>
      </c>
      <c r="B504" t="s">
        <v>6093</v>
      </c>
      <c r="C504" t="s">
        <v>74</v>
      </c>
      <c r="D504" t="s">
        <v>74</v>
      </c>
      <c r="E504" t="s">
        <v>74</v>
      </c>
      <c r="F504" t="s">
        <v>6093</v>
      </c>
      <c r="G504" t="s">
        <v>74</v>
      </c>
      <c r="H504" t="s">
        <v>74</v>
      </c>
      <c r="I504" t="s">
        <v>6094</v>
      </c>
      <c r="J504" t="s">
        <v>6095</v>
      </c>
      <c r="K504" t="s">
        <v>74</v>
      </c>
      <c r="L504" t="s">
        <v>74</v>
      </c>
      <c r="M504" t="s">
        <v>77</v>
      </c>
      <c r="N504" t="s">
        <v>78</v>
      </c>
      <c r="O504" t="s">
        <v>74</v>
      </c>
      <c r="P504" t="s">
        <v>74</v>
      </c>
      <c r="Q504" t="s">
        <v>74</v>
      </c>
      <c r="R504" t="s">
        <v>74</v>
      </c>
      <c r="S504" t="s">
        <v>74</v>
      </c>
      <c r="T504" t="s">
        <v>74</v>
      </c>
      <c r="U504" t="s">
        <v>6096</v>
      </c>
      <c r="V504" t="s">
        <v>6097</v>
      </c>
      <c r="W504" t="s">
        <v>6098</v>
      </c>
      <c r="X504" t="s">
        <v>4980</v>
      </c>
      <c r="Y504" t="s">
        <v>6099</v>
      </c>
      <c r="Z504" t="s">
        <v>74</v>
      </c>
      <c r="AA504" t="s">
        <v>74</v>
      </c>
      <c r="AB504" t="s">
        <v>74</v>
      </c>
      <c r="AC504" t="s">
        <v>74</v>
      </c>
      <c r="AD504" t="s">
        <v>74</v>
      </c>
      <c r="AE504" t="s">
        <v>74</v>
      </c>
      <c r="AF504" t="s">
        <v>74</v>
      </c>
      <c r="AG504">
        <v>70</v>
      </c>
      <c r="AH504">
        <v>24</v>
      </c>
      <c r="AI504">
        <v>26</v>
      </c>
      <c r="AJ504">
        <v>0</v>
      </c>
      <c r="AK504">
        <v>4</v>
      </c>
      <c r="AL504" t="s">
        <v>2135</v>
      </c>
      <c r="AM504" t="s">
        <v>312</v>
      </c>
      <c r="AN504" t="s">
        <v>6100</v>
      </c>
      <c r="AO504" t="s">
        <v>6101</v>
      </c>
      <c r="AP504" t="s">
        <v>6102</v>
      </c>
      <c r="AQ504" t="s">
        <v>74</v>
      </c>
      <c r="AR504" t="s">
        <v>6103</v>
      </c>
      <c r="AS504" t="s">
        <v>6104</v>
      </c>
      <c r="AT504" t="s">
        <v>6089</v>
      </c>
      <c r="AU504">
        <v>1996</v>
      </c>
      <c r="AV504">
        <v>62</v>
      </c>
      <c r="AW504">
        <v>2</v>
      </c>
      <c r="AX504" t="s">
        <v>74</v>
      </c>
      <c r="AY504" t="s">
        <v>74</v>
      </c>
      <c r="AZ504" t="s">
        <v>74</v>
      </c>
      <c r="BA504" t="s">
        <v>74</v>
      </c>
      <c r="BB504">
        <v>694</v>
      </c>
      <c r="BC504">
        <v>701</v>
      </c>
      <c r="BD504" t="s">
        <v>74</v>
      </c>
      <c r="BE504" t="s">
        <v>6105</v>
      </c>
      <c r="BF504" t="str">
        <f>HYPERLINK("http://dx.doi.org/10.1128/AEM.62.2.694-701.1996","http://dx.doi.org/10.1128/AEM.62.2.694-701.1996")</f>
        <v>http://dx.doi.org/10.1128/AEM.62.2.694-701.1996</v>
      </c>
      <c r="BG504" t="s">
        <v>74</v>
      </c>
      <c r="BH504" t="s">
        <v>74</v>
      </c>
      <c r="BI504">
        <v>8</v>
      </c>
      <c r="BJ504" t="s">
        <v>6106</v>
      </c>
      <c r="BK504" t="s">
        <v>93</v>
      </c>
      <c r="BL504" t="s">
        <v>6106</v>
      </c>
      <c r="BM504" t="s">
        <v>6107</v>
      </c>
      <c r="BN504">
        <v>16535246</v>
      </c>
      <c r="BO504" t="s">
        <v>6108</v>
      </c>
      <c r="BP504" t="s">
        <v>74</v>
      </c>
      <c r="BQ504" t="s">
        <v>74</v>
      </c>
      <c r="BR504" t="s">
        <v>96</v>
      </c>
      <c r="BS504" t="s">
        <v>6109</v>
      </c>
      <c r="BT504" t="str">
        <f>HYPERLINK("https%3A%2F%2Fwww.webofscience.com%2Fwos%2Fwoscc%2Ffull-record%2FWOS:A1996TT69000060","View Full Record in Web of Science")</f>
        <v>View Full Record in Web of Science</v>
      </c>
    </row>
    <row r="505" spans="1:72" x14ac:dyDescent="0.15">
      <c r="A505" t="s">
        <v>72</v>
      </c>
      <c r="B505" t="s">
        <v>6110</v>
      </c>
      <c r="C505" t="s">
        <v>74</v>
      </c>
      <c r="D505" t="s">
        <v>74</v>
      </c>
      <c r="E505" t="s">
        <v>74</v>
      </c>
      <c r="F505" t="s">
        <v>6110</v>
      </c>
      <c r="G505" t="s">
        <v>74</v>
      </c>
      <c r="H505" t="s">
        <v>74</v>
      </c>
      <c r="I505" t="s">
        <v>6111</v>
      </c>
      <c r="J505" t="s">
        <v>6112</v>
      </c>
      <c r="K505" t="s">
        <v>74</v>
      </c>
      <c r="L505" t="s">
        <v>74</v>
      </c>
      <c r="M505" t="s">
        <v>77</v>
      </c>
      <c r="N505" t="s">
        <v>78</v>
      </c>
      <c r="O505" t="s">
        <v>74</v>
      </c>
      <c r="P505" t="s">
        <v>74</v>
      </c>
      <c r="Q505" t="s">
        <v>74</v>
      </c>
      <c r="R505" t="s">
        <v>74</v>
      </c>
      <c r="S505" t="s">
        <v>74</v>
      </c>
      <c r="T505" t="s">
        <v>6113</v>
      </c>
      <c r="U505" t="s">
        <v>6114</v>
      </c>
      <c r="V505" t="s">
        <v>6115</v>
      </c>
      <c r="W505" t="s">
        <v>74</v>
      </c>
      <c r="X505" t="s">
        <v>74</v>
      </c>
      <c r="Y505" t="s">
        <v>6116</v>
      </c>
      <c r="Z505" t="s">
        <v>74</v>
      </c>
      <c r="AA505" t="s">
        <v>74</v>
      </c>
      <c r="AB505" t="s">
        <v>74</v>
      </c>
      <c r="AC505" t="s">
        <v>74</v>
      </c>
      <c r="AD505" t="s">
        <v>74</v>
      </c>
      <c r="AE505" t="s">
        <v>74</v>
      </c>
      <c r="AF505" t="s">
        <v>74</v>
      </c>
      <c r="AG505">
        <v>39</v>
      </c>
      <c r="AH505">
        <v>16</v>
      </c>
      <c r="AI505">
        <v>16</v>
      </c>
      <c r="AJ505">
        <v>0</v>
      </c>
      <c r="AK505">
        <v>9</v>
      </c>
      <c r="AL505" t="s">
        <v>6117</v>
      </c>
      <c r="AM505" t="s">
        <v>6118</v>
      </c>
      <c r="AN505" t="s">
        <v>6119</v>
      </c>
      <c r="AO505" t="s">
        <v>6120</v>
      </c>
      <c r="AP505" t="s">
        <v>74</v>
      </c>
      <c r="AQ505" t="s">
        <v>74</v>
      </c>
      <c r="AR505" t="s">
        <v>6121</v>
      </c>
      <c r="AS505" t="s">
        <v>6122</v>
      </c>
      <c r="AT505" t="s">
        <v>6089</v>
      </c>
      <c r="AU505">
        <v>1996</v>
      </c>
      <c r="AV505">
        <v>109</v>
      </c>
      <c r="AW505">
        <v>1</v>
      </c>
      <c r="AX505" t="s">
        <v>74</v>
      </c>
      <c r="AY505" t="s">
        <v>74</v>
      </c>
      <c r="AZ505" t="s">
        <v>74</v>
      </c>
      <c r="BA505" t="s">
        <v>74</v>
      </c>
      <c r="BB505">
        <v>35</v>
      </c>
      <c r="BC505">
        <v>42</v>
      </c>
      <c r="BD505" t="s">
        <v>74</v>
      </c>
      <c r="BE505" t="s">
        <v>74</v>
      </c>
      <c r="BF505" t="s">
        <v>74</v>
      </c>
      <c r="BG505" t="s">
        <v>74</v>
      </c>
      <c r="BH505" t="s">
        <v>74</v>
      </c>
      <c r="BI505">
        <v>8</v>
      </c>
      <c r="BJ505" t="s">
        <v>859</v>
      </c>
      <c r="BK505" t="s">
        <v>93</v>
      </c>
      <c r="BL505" t="s">
        <v>859</v>
      </c>
      <c r="BM505" t="s">
        <v>6123</v>
      </c>
      <c r="BN505" t="s">
        <v>74</v>
      </c>
      <c r="BO505" t="s">
        <v>74</v>
      </c>
      <c r="BP505" t="s">
        <v>74</v>
      </c>
      <c r="BQ505" t="s">
        <v>74</v>
      </c>
      <c r="BR505" t="s">
        <v>96</v>
      </c>
      <c r="BS505" t="s">
        <v>6124</v>
      </c>
      <c r="BT505" t="str">
        <f>HYPERLINK("https%3A%2F%2Fwww.webofscience.com%2Fwos%2Fwoscc%2Ffull-record%2FWOS:A1996UA92300007","View Full Record in Web of Science")</f>
        <v>View Full Record in Web of Science</v>
      </c>
    </row>
    <row r="506" spans="1:72" x14ac:dyDescent="0.15">
      <c r="A506" t="s">
        <v>72</v>
      </c>
      <c r="B506" t="s">
        <v>6125</v>
      </c>
      <c r="C506" t="s">
        <v>74</v>
      </c>
      <c r="D506" t="s">
        <v>74</v>
      </c>
      <c r="E506" t="s">
        <v>74</v>
      </c>
      <c r="F506" t="s">
        <v>6125</v>
      </c>
      <c r="G506" t="s">
        <v>74</v>
      </c>
      <c r="H506" t="s">
        <v>74</v>
      </c>
      <c r="I506" t="s">
        <v>6126</v>
      </c>
      <c r="J506" t="s">
        <v>6127</v>
      </c>
      <c r="K506" t="s">
        <v>74</v>
      </c>
      <c r="L506" t="s">
        <v>74</v>
      </c>
      <c r="M506" t="s">
        <v>77</v>
      </c>
      <c r="N506" t="s">
        <v>78</v>
      </c>
      <c r="O506" t="s">
        <v>74</v>
      </c>
      <c r="P506" t="s">
        <v>74</v>
      </c>
      <c r="Q506" t="s">
        <v>74</v>
      </c>
      <c r="R506" t="s">
        <v>74</v>
      </c>
      <c r="S506" t="s">
        <v>74</v>
      </c>
      <c r="T506" t="s">
        <v>74</v>
      </c>
      <c r="U506" t="s">
        <v>74</v>
      </c>
      <c r="V506" t="s">
        <v>6128</v>
      </c>
      <c r="W506" t="s">
        <v>6129</v>
      </c>
      <c r="X506" t="s">
        <v>6130</v>
      </c>
      <c r="Y506" t="s">
        <v>74</v>
      </c>
      <c r="Z506" t="s">
        <v>74</v>
      </c>
      <c r="AA506" t="s">
        <v>74</v>
      </c>
      <c r="AB506" t="s">
        <v>74</v>
      </c>
      <c r="AC506" t="s">
        <v>74</v>
      </c>
      <c r="AD506" t="s">
        <v>74</v>
      </c>
      <c r="AE506" t="s">
        <v>74</v>
      </c>
      <c r="AF506" t="s">
        <v>74</v>
      </c>
      <c r="AG506">
        <v>17</v>
      </c>
      <c r="AH506">
        <v>16</v>
      </c>
      <c r="AI506">
        <v>21</v>
      </c>
      <c r="AJ506">
        <v>0</v>
      </c>
      <c r="AK506">
        <v>9</v>
      </c>
      <c r="AL506" t="s">
        <v>6131</v>
      </c>
      <c r="AM506" t="s">
        <v>170</v>
      </c>
      <c r="AN506" t="s">
        <v>6132</v>
      </c>
      <c r="AO506" t="s">
        <v>172</v>
      </c>
      <c r="AP506" t="s">
        <v>6133</v>
      </c>
      <c r="AQ506" t="s">
        <v>74</v>
      </c>
      <c r="AR506" t="s">
        <v>173</v>
      </c>
      <c r="AS506" t="s">
        <v>6134</v>
      </c>
      <c r="AT506" t="s">
        <v>6089</v>
      </c>
      <c r="AU506">
        <v>1996</v>
      </c>
      <c r="AV506">
        <v>74</v>
      </c>
      <c r="AW506">
        <v>2</v>
      </c>
      <c r="AX506" t="s">
        <v>74</v>
      </c>
      <c r="AY506" t="s">
        <v>74</v>
      </c>
      <c r="AZ506" t="s">
        <v>74</v>
      </c>
      <c r="BA506" t="s">
        <v>74</v>
      </c>
      <c r="BB506">
        <v>388</v>
      </c>
      <c r="BC506">
        <v>393</v>
      </c>
      <c r="BD506" t="s">
        <v>74</v>
      </c>
      <c r="BE506" t="s">
        <v>6135</v>
      </c>
      <c r="BF506" t="str">
        <f>HYPERLINK("http://dx.doi.org/10.1139/z96-045","http://dx.doi.org/10.1139/z96-045")</f>
        <v>http://dx.doi.org/10.1139/z96-045</v>
      </c>
      <c r="BG506" t="s">
        <v>74</v>
      </c>
      <c r="BH506" t="s">
        <v>74</v>
      </c>
      <c r="BI506">
        <v>6</v>
      </c>
      <c r="BJ506" t="s">
        <v>176</v>
      </c>
      <c r="BK506" t="s">
        <v>93</v>
      </c>
      <c r="BL506" t="s">
        <v>176</v>
      </c>
      <c r="BM506" t="s">
        <v>6136</v>
      </c>
      <c r="BN506" t="s">
        <v>74</v>
      </c>
      <c r="BO506" t="s">
        <v>74</v>
      </c>
      <c r="BP506" t="s">
        <v>74</v>
      </c>
      <c r="BQ506" t="s">
        <v>74</v>
      </c>
      <c r="BR506" t="s">
        <v>96</v>
      </c>
      <c r="BS506" t="s">
        <v>6137</v>
      </c>
      <c r="BT506" t="str">
        <f>HYPERLINK("https%3A%2F%2Fwww.webofscience.com%2Fwos%2Fwoscc%2Ffull-record%2FWOS:A1996UB98500021","View Full Record in Web of Science")</f>
        <v>View Full Record in Web of Science</v>
      </c>
    </row>
    <row r="507" spans="1:72" x14ac:dyDescent="0.15">
      <c r="A507" t="s">
        <v>72</v>
      </c>
      <c r="B507" t="s">
        <v>6138</v>
      </c>
      <c r="C507" t="s">
        <v>74</v>
      </c>
      <c r="D507" t="s">
        <v>74</v>
      </c>
      <c r="E507" t="s">
        <v>74</v>
      </c>
      <c r="F507" t="s">
        <v>6138</v>
      </c>
      <c r="G507" t="s">
        <v>74</v>
      </c>
      <c r="H507" t="s">
        <v>74</v>
      </c>
      <c r="I507" t="s">
        <v>6139</v>
      </c>
      <c r="J507" t="s">
        <v>165</v>
      </c>
      <c r="K507" t="s">
        <v>74</v>
      </c>
      <c r="L507" t="s">
        <v>74</v>
      </c>
      <c r="M507" t="s">
        <v>77</v>
      </c>
      <c r="N507" t="s">
        <v>78</v>
      </c>
      <c r="O507" t="s">
        <v>74</v>
      </c>
      <c r="P507" t="s">
        <v>74</v>
      </c>
      <c r="Q507" t="s">
        <v>74</v>
      </c>
      <c r="R507" t="s">
        <v>74</v>
      </c>
      <c r="S507" t="s">
        <v>74</v>
      </c>
      <c r="T507" t="s">
        <v>74</v>
      </c>
      <c r="U507" t="s">
        <v>6140</v>
      </c>
      <c r="V507" t="s">
        <v>6141</v>
      </c>
      <c r="W507" t="s">
        <v>74</v>
      </c>
      <c r="X507" t="s">
        <v>74</v>
      </c>
      <c r="Y507" t="s">
        <v>6142</v>
      </c>
      <c r="Z507" t="s">
        <v>74</v>
      </c>
      <c r="AA507" t="s">
        <v>74</v>
      </c>
      <c r="AB507" t="s">
        <v>74</v>
      </c>
      <c r="AC507" t="s">
        <v>74</v>
      </c>
      <c r="AD507" t="s">
        <v>74</v>
      </c>
      <c r="AE507" t="s">
        <v>74</v>
      </c>
      <c r="AF507" t="s">
        <v>74</v>
      </c>
      <c r="AG507">
        <v>74</v>
      </c>
      <c r="AH507">
        <v>101</v>
      </c>
      <c r="AI507">
        <v>109</v>
      </c>
      <c r="AJ507">
        <v>1</v>
      </c>
      <c r="AK507">
        <v>16</v>
      </c>
      <c r="AL507" t="s">
        <v>169</v>
      </c>
      <c r="AM507" t="s">
        <v>170</v>
      </c>
      <c r="AN507" t="s">
        <v>171</v>
      </c>
      <c r="AO507" t="s">
        <v>172</v>
      </c>
      <c r="AP507" t="s">
        <v>74</v>
      </c>
      <c r="AQ507" t="s">
        <v>74</v>
      </c>
      <c r="AR507" t="s">
        <v>173</v>
      </c>
      <c r="AS507" t="s">
        <v>174</v>
      </c>
      <c r="AT507" t="s">
        <v>6089</v>
      </c>
      <c r="AU507">
        <v>1996</v>
      </c>
      <c r="AV507">
        <v>74</v>
      </c>
      <c r="AW507">
        <v>2</v>
      </c>
      <c r="AX507" t="s">
        <v>74</v>
      </c>
      <c r="AY507" t="s">
        <v>74</v>
      </c>
      <c r="AZ507" t="s">
        <v>74</v>
      </c>
      <c r="BA507" t="s">
        <v>74</v>
      </c>
      <c r="BB507">
        <v>254</v>
      </c>
      <c r="BC507">
        <v>266</v>
      </c>
      <c r="BD507" t="s">
        <v>74</v>
      </c>
      <c r="BE507" t="s">
        <v>6143</v>
      </c>
      <c r="BF507" t="str">
        <f>HYPERLINK("http://dx.doi.org/10.1139/z96-032","http://dx.doi.org/10.1139/z96-032")</f>
        <v>http://dx.doi.org/10.1139/z96-032</v>
      </c>
      <c r="BG507" t="s">
        <v>74</v>
      </c>
      <c r="BH507" t="s">
        <v>74</v>
      </c>
      <c r="BI507">
        <v>13</v>
      </c>
      <c r="BJ507" t="s">
        <v>176</v>
      </c>
      <c r="BK507" t="s">
        <v>93</v>
      </c>
      <c r="BL507" t="s">
        <v>176</v>
      </c>
      <c r="BM507" t="s">
        <v>6136</v>
      </c>
      <c r="BN507" t="s">
        <v>74</v>
      </c>
      <c r="BO507" t="s">
        <v>74</v>
      </c>
      <c r="BP507" t="s">
        <v>74</v>
      </c>
      <c r="BQ507" t="s">
        <v>74</v>
      </c>
      <c r="BR507" t="s">
        <v>96</v>
      </c>
      <c r="BS507" t="s">
        <v>6144</v>
      </c>
      <c r="BT507" t="str">
        <f>HYPERLINK("https%3A%2F%2Fwww.webofscience.com%2Fwos%2Fwoscc%2Ffull-record%2FWOS:A1996UB98500008","View Full Record in Web of Science")</f>
        <v>View Full Record in Web of Science</v>
      </c>
    </row>
    <row r="508" spans="1:72" x14ac:dyDescent="0.15">
      <c r="A508" t="s">
        <v>72</v>
      </c>
      <c r="B508" t="s">
        <v>6145</v>
      </c>
      <c r="C508" t="s">
        <v>74</v>
      </c>
      <c r="D508" t="s">
        <v>74</v>
      </c>
      <c r="E508" t="s">
        <v>74</v>
      </c>
      <c r="F508" t="s">
        <v>6145</v>
      </c>
      <c r="G508" t="s">
        <v>74</v>
      </c>
      <c r="H508" t="s">
        <v>74</v>
      </c>
      <c r="I508" t="s">
        <v>6146</v>
      </c>
      <c r="J508" t="s">
        <v>6147</v>
      </c>
      <c r="K508" t="s">
        <v>74</v>
      </c>
      <c r="L508" t="s">
        <v>74</v>
      </c>
      <c r="M508" t="s">
        <v>77</v>
      </c>
      <c r="N508" t="s">
        <v>5099</v>
      </c>
      <c r="O508" t="s">
        <v>74</v>
      </c>
      <c r="P508" t="s">
        <v>74</v>
      </c>
      <c r="Q508" t="s">
        <v>74</v>
      </c>
      <c r="R508" t="s">
        <v>74</v>
      </c>
      <c r="S508" t="s">
        <v>74</v>
      </c>
      <c r="T508" t="s">
        <v>74</v>
      </c>
      <c r="U508" t="s">
        <v>74</v>
      </c>
      <c r="V508" t="s">
        <v>74</v>
      </c>
      <c r="W508" t="s">
        <v>74</v>
      </c>
      <c r="X508" t="s">
        <v>74</v>
      </c>
      <c r="Y508" t="s">
        <v>6148</v>
      </c>
      <c r="Z508" t="s">
        <v>74</v>
      </c>
      <c r="AA508" t="s">
        <v>6149</v>
      </c>
      <c r="AB508" t="s">
        <v>6150</v>
      </c>
      <c r="AC508" t="s">
        <v>74</v>
      </c>
      <c r="AD508" t="s">
        <v>74</v>
      </c>
      <c r="AE508" t="s">
        <v>74</v>
      </c>
      <c r="AF508" t="s">
        <v>74</v>
      </c>
      <c r="AG508">
        <v>1</v>
      </c>
      <c r="AH508">
        <v>0</v>
      </c>
      <c r="AI508">
        <v>0</v>
      </c>
      <c r="AJ508">
        <v>0</v>
      </c>
      <c r="AK508">
        <v>4</v>
      </c>
      <c r="AL508" t="s">
        <v>484</v>
      </c>
      <c r="AM508" t="s">
        <v>485</v>
      </c>
      <c r="AN508" t="s">
        <v>486</v>
      </c>
      <c r="AO508" t="s">
        <v>6151</v>
      </c>
      <c r="AP508" t="s">
        <v>74</v>
      </c>
      <c r="AQ508" t="s">
        <v>74</v>
      </c>
      <c r="AR508" t="s">
        <v>6152</v>
      </c>
      <c r="AS508" t="s">
        <v>6153</v>
      </c>
      <c r="AT508" t="s">
        <v>6089</v>
      </c>
      <c r="AU508">
        <v>1996</v>
      </c>
      <c r="AV508">
        <v>32</v>
      </c>
      <c r="AW508">
        <v>2</v>
      </c>
      <c r="AX508" t="s">
        <v>74</v>
      </c>
      <c r="AY508" t="s">
        <v>74</v>
      </c>
      <c r="AZ508" t="s">
        <v>74</v>
      </c>
      <c r="BA508" t="s">
        <v>74</v>
      </c>
      <c r="BB508">
        <v>30</v>
      </c>
      <c r="BC508">
        <v>30</v>
      </c>
      <c r="BD508" t="s">
        <v>74</v>
      </c>
      <c r="BE508" t="s">
        <v>74</v>
      </c>
      <c r="BF508" t="s">
        <v>74</v>
      </c>
      <c r="BG508" t="s">
        <v>74</v>
      </c>
      <c r="BH508" t="s">
        <v>74</v>
      </c>
      <c r="BI508">
        <v>1</v>
      </c>
      <c r="BJ508" t="s">
        <v>925</v>
      </c>
      <c r="BK508" t="s">
        <v>93</v>
      </c>
      <c r="BL508" t="s">
        <v>926</v>
      </c>
      <c r="BM508" t="s">
        <v>6154</v>
      </c>
      <c r="BN508" t="s">
        <v>74</v>
      </c>
      <c r="BO508" t="s">
        <v>74</v>
      </c>
      <c r="BP508" t="s">
        <v>74</v>
      </c>
      <c r="BQ508" t="s">
        <v>74</v>
      </c>
      <c r="BR508" t="s">
        <v>96</v>
      </c>
      <c r="BS508" t="s">
        <v>6155</v>
      </c>
      <c r="BT508" t="str">
        <f>HYPERLINK("https%3A%2F%2Fwww.webofscience.com%2Fwos%2Fwoscc%2Ffull-record%2FWOS:A1996TZ40000050","View Full Record in Web of Science")</f>
        <v>View Full Record in Web of Science</v>
      </c>
    </row>
    <row r="509" spans="1:72" x14ac:dyDescent="0.15">
      <c r="A509" t="s">
        <v>72</v>
      </c>
      <c r="B509" t="s">
        <v>6156</v>
      </c>
      <c r="C509" t="s">
        <v>74</v>
      </c>
      <c r="D509" t="s">
        <v>74</v>
      </c>
      <c r="E509" t="s">
        <v>74</v>
      </c>
      <c r="F509" t="s">
        <v>6156</v>
      </c>
      <c r="G509" t="s">
        <v>74</v>
      </c>
      <c r="H509" t="s">
        <v>74</v>
      </c>
      <c r="I509" t="s">
        <v>6157</v>
      </c>
      <c r="J509" t="s">
        <v>2012</v>
      </c>
      <c r="K509" t="s">
        <v>74</v>
      </c>
      <c r="L509" t="s">
        <v>74</v>
      </c>
      <c r="M509" t="s">
        <v>2013</v>
      </c>
      <c r="N509" t="s">
        <v>78</v>
      </c>
      <c r="O509" t="s">
        <v>74</v>
      </c>
      <c r="P509" t="s">
        <v>74</v>
      </c>
      <c r="Q509" t="s">
        <v>74</v>
      </c>
      <c r="R509" t="s">
        <v>74</v>
      </c>
      <c r="S509" t="s">
        <v>74</v>
      </c>
      <c r="T509" t="s">
        <v>6158</v>
      </c>
      <c r="U509" t="s">
        <v>6159</v>
      </c>
      <c r="V509" t="s">
        <v>6160</v>
      </c>
      <c r="W509" t="s">
        <v>6161</v>
      </c>
      <c r="X509" t="s">
        <v>6162</v>
      </c>
      <c r="Y509" t="s">
        <v>6163</v>
      </c>
      <c r="Z509" t="s">
        <v>74</v>
      </c>
      <c r="AA509" t="s">
        <v>74</v>
      </c>
      <c r="AB509" t="s">
        <v>74</v>
      </c>
      <c r="AC509" t="s">
        <v>74</v>
      </c>
      <c r="AD509" t="s">
        <v>74</v>
      </c>
      <c r="AE509" t="s">
        <v>74</v>
      </c>
      <c r="AF509" t="s">
        <v>74</v>
      </c>
      <c r="AG509">
        <v>18</v>
      </c>
      <c r="AH509">
        <v>3</v>
      </c>
      <c r="AI509">
        <v>3</v>
      </c>
      <c r="AJ509">
        <v>0</v>
      </c>
      <c r="AK509">
        <v>1</v>
      </c>
      <c r="AL509" t="s">
        <v>6164</v>
      </c>
      <c r="AM509" t="s">
        <v>6165</v>
      </c>
      <c r="AN509" t="s">
        <v>6166</v>
      </c>
      <c r="AO509" t="s">
        <v>6167</v>
      </c>
      <c r="AP509" t="s">
        <v>74</v>
      </c>
      <c r="AQ509" t="s">
        <v>74</v>
      </c>
      <c r="AR509" t="s">
        <v>2022</v>
      </c>
      <c r="AS509" t="s">
        <v>2023</v>
      </c>
      <c r="AT509" t="s">
        <v>6168</v>
      </c>
      <c r="AU509">
        <v>1996</v>
      </c>
      <c r="AV509">
        <v>322</v>
      </c>
      <c r="AW509">
        <v>3</v>
      </c>
      <c r="AX509" t="s">
        <v>74</v>
      </c>
      <c r="AY509" t="s">
        <v>74</v>
      </c>
      <c r="AZ509" t="s">
        <v>74</v>
      </c>
      <c r="BA509" t="s">
        <v>74</v>
      </c>
      <c r="BB509">
        <v>205</v>
      </c>
      <c r="BC509">
        <v>212</v>
      </c>
      <c r="BD509" t="s">
        <v>74</v>
      </c>
      <c r="BE509" t="s">
        <v>74</v>
      </c>
      <c r="BF509" t="s">
        <v>74</v>
      </c>
      <c r="BG509" t="s">
        <v>74</v>
      </c>
      <c r="BH509" t="s">
        <v>74</v>
      </c>
      <c r="BI509">
        <v>8</v>
      </c>
      <c r="BJ509" t="s">
        <v>364</v>
      </c>
      <c r="BK509" t="s">
        <v>93</v>
      </c>
      <c r="BL509" t="s">
        <v>365</v>
      </c>
      <c r="BM509" t="s">
        <v>6169</v>
      </c>
      <c r="BN509" t="s">
        <v>74</v>
      </c>
      <c r="BO509" t="s">
        <v>74</v>
      </c>
      <c r="BP509" t="s">
        <v>74</v>
      </c>
      <c r="BQ509" t="s">
        <v>74</v>
      </c>
      <c r="BR509" t="s">
        <v>96</v>
      </c>
      <c r="BS509" t="s">
        <v>6170</v>
      </c>
      <c r="BT509" t="str">
        <f>HYPERLINK("https%3A%2F%2Fwww.webofscience.com%2Fwos%2Fwoscc%2Ffull-record%2FWOS:A1996TY69700005","View Full Record in Web of Science")</f>
        <v>View Full Record in Web of Science</v>
      </c>
    </row>
    <row r="510" spans="1:72" x14ac:dyDescent="0.15">
      <c r="A510" t="s">
        <v>72</v>
      </c>
      <c r="B510" t="s">
        <v>6171</v>
      </c>
      <c r="C510" t="s">
        <v>74</v>
      </c>
      <c r="D510" t="s">
        <v>74</v>
      </c>
      <c r="E510" t="s">
        <v>74</v>
      </c>
      <c r="F510" t="s">
        <v>6171</v>
      </c>
      <c r="G510" t="s">
        <v>74</v>
      </c>
      <c r="H510" t="s">
        <v>74</v>
      </c>
      <c r="I510" t="s">
        <v>6172</v>
      </c>
      <c r="J510" t="s">
        <v>214</v>
      </c>
      <c r="K510" t="s">
        <v>74</v>
      </c>
      <c r="L510" t="s">
        <v>74</v>
      </c>
      <c r="M510" t="s">
        <v>77</v>
      </c>
      <c r="N510" t="s">
        <v>78</v>
      </c>
      <c r="O510" t="s">
        <v>74</v>
      </c>
      <c r="P510" t="s">
        <v>74</v>
      </c>
      <c r="Q510" t="s">
        <v>74</v>
      </c>
      <c r="R510" t="s">
        <v>74</v>
      </c>
      <c r="S510" t="s">
        <v>74</v>
      </c>
      <c r="T510" t="s">
        <v>74</v>
      </c>
      <c r="U510" t="s">
        <v>6173</v>
      </c>
      <c r="V510" t="s">
        <v>6174</v>
      </c>
      <c r="W510" t="s">
        <v>6175</v>
      </c>
      <c r="X510" t="s">
        <v>1773</v>
      </c>
      <c r="Y510" t="s">
        <v>6176</v>
      </c>
      <c r="Z510" t="s">
        <v>74</v>
      </c>
      <c r="AA510" t="s">
        <v>74</v>
      </c>
      <c r="AB510" t="s">
        <v>4753</v>
      </c>
      <c r="AC510" t="s">
        <v>74</v>
      </c>
      <c r="AD510" t="s">
        <v>74</v>
      </c>
      <c r="AE510" t="s">
        <v>74</v>
      </c>
      <c r="AF510" t="s">
        <v>74</v>
      </c>
      <c r="AG510">
        <v>74</v>
      </c>
      <c r="AH510">
        <v>103</v>
      </c>
      <c r="AI510">
        <v>107</v>
      </c>
      <c r="AJ510">
        <v>0</v>
      </c>
      <c r="AK510">
        <v>11</v>
      </c>
      <c r="AL510" t="s">
        <v>203</v>
      </c>
      <c r="AM510" t="s">
        <v>85</v>
      </c>
      <c r="AN510" t="s">
        <v>204</v>
      </c>
      <c r="AO510" t="s">
        <v>220</v>
      </c>
      <c r="AP510" t="s">
        <v>74</v>
      </c>
      <c r="AQ510" t="s">
        <v>74</v>
      </c>
      <c r="AR510" t="s">
        <v>221</v>
      </c>
      <c r="AS510" t="s">
        <v>222</v>
      </c>
      <c r="AT510" t="s">
        <v>6089</v>
      </c>
      <c r="AU510">
        <v>1996</v>
      </c>
      <c r="AV510">
        <v>43</v>
      </c>
      <c r="AW510">
        <v>2</v>
      </c>
      <c r="AX510" t="s">
        <v>74</v>
      </c>
      <c r="AY510" t="s">
        <v>74</v>
      </c>
      <c r="AZ510" t="s">
        <v>74</v>
      </c>
      <c r="BA510" t="s">
        <v>74</v>
      </c>
      <c r="BB510">
        <v>139</v>
      </c>
      <c r="BC510">
        <v>158</v>
      </c>
      <c r="BD510" t="s">
        <v>74</v>
      </c>
      <c r="BE510" t="s">
        <v>6177</v>
      </c>
      <c r="BF510" t="str">
        <f>HYPERLINK("http://dx.doi.org/10.1016/0967-0637(96)00001-5","http://dx.doi.org/10.1016/0967-0637(96)00001-5")</f>
        <v>http://dx.doi.org/10.1016/0967-0637(96)00001-5</v>
      </c>
      <c r="BG510" t="s">
        <v>74</v>
      </c>
      <c r="BH510" t="s">
        <v>74</v>
      </c>
      <c r="BI510">
        <v>20</v>
      </c>
      <c r="BJ510" t="s">
        <v>209</v>
      </c>
      <c r="BK510" t="s">
        <v>93</v>
      </c>
      <c r="BL510" t="s">
        <v>209</v>
      </c>
      <c r="BM510" t="s">
        <v>6178</v>
      </c>
      <c r="BN510" t="s">
        <v>74</v>
      </c>
      <c r="BO510" t="s">
        <v>74</v>
      </c>
      <c r="BP510" t="s">
        <v>74</v>
      </c>
      <c r="BQ510" t="s">
        <v>74</v>
      </c>
      <c r="BR510" t="s">
        <v>96</v>
      </c>
      <c r="BS510" t="s">
        <v>6179</v>
      </c>
      <c r="BT510" t="str">
        <f>HYPERLINK("https%3A%2F%2Fwww.webofscience.com%2Fwos%2Fwoscc%2Ffull-record%2FWOS:A1996UQ53800003","View Full Record in Web of Science")</f>
        <v>View Full Record in Web of Science</v>
      </c>
    </row>
    <row r="511" spans="1:72" x14ac:dyDescent="0.15">
      <c r="A511" t="s">
        <v>72</v>
      </c>
      <c r="B511" t="s">
        <v>6180</v>
      </c>
      <c r="C511" t="s">
        <v>74</v>
      </c>
      <c r="D511" t="s">
        <v>74</v>
      </c>
      <c r="E511" t="s">
        <v>74</v>
      </c>
      <c r="F511" t="s">
        <v>6180</v>
      </c>
      <c r="G511" t="s">
        <v>74</v>
      </c>
      <c r="H511" t="s">
        <v>74</v>
      </c>
      <c r="I511" t="s">
        <v>6181</v>
      </c>
      <c r="J511" t="s">
        <v>228</v>
      </c>
      <c r="K511" t="s">
        <v>74</v>
      </c>
      <c r="L511" t="s">
        <v>74</v>
      </c>
      <c r="M511" t="s">
        <v>229</v>
      </c>
      <c r="N511" t="s">
        <v>78</v>
      </c>
      <c r="O511" t="s">
        <v>74</v>
      </c>
      <c r="P511" t="s">
        <v>74</v>
      </c>
      <c r="Q511" t="s">
        <v>74</v>
      </c>
      <c r="R511" t="s">
        <v>74</v>
      </c>
      <c r="S511" t="s">
        <v>74</v>
      </c>
      <c r="T511" t="s">
        <v>74</v>
      </c>
      <c r="U511" t="s">
        <v>74</v>
      </c>
      <c r="V511" t="s">
        <v>74</v>
      </c>
      <c r="W511" t="s">
        <v>6182</v>
      </c>
      <c r="X511" t="s">
        <v>6183</v>
      </c>
      <c r="Y511" t="s">
        <v>6184</v>
      </c>
      <c r="Z511" t="s">
        <v>74</v>
      </c>
      <c r="AA511" t="s">
        <v>6185</v>
      </c>
      <c r="AB511" t="s">
        <v>74</v>
      </c>
      <c r="AC511" t="s">
        <v>74</v>
      </c>
      <c r="AD511" t="s">
        <v>74</v>
      </c>
      <c r="AE511" t="s">
        <v>74</v>
      </c>
      <c r="AF511" t="s">
        <v>74</v>
      </c>
      <c r="AG511">
        <v>10</v>
      </c>
      <c r="AH511">
        <v>3</v>
      </c>
      <c r="AI511">
        <v>3</v>
      </c>
      <c r="AJ511">
        <v>0</v>
      </c>
      <c r="AK511">
        <v>1</v>
      </c>
      <c r="AL511" t="s">
        <v>231</v>
      </c>
      <c r="AM511" t="s">
        <v>232</v>
      </c>
      <c r="AN511" t="s">
        <v>233</v>
      </c>
      <c r="AO511" t="s">
        <v>234</v>
      </c>
      <c r="AP511" t="s">
        <v>74</v>
      </c>
      <c r="AQ511" t="s">
        <v>74</v>
      </c>
      <c r="AR511" t="s">
        <v>235</v>
      </c>
      <c r="AS511" t="s">
        <v>236</v>
      </c>
      <c r="AT511" t="s">
        <v>6089</v>
      </c>
      <c r="AU511">
        <v>1996</v>
      </c>
      <c r="AV511">
        <v>346</v>
      </c>
      <c r="AW511">
        <v>4</v>
      </c>
      <c r="AX511" t="s">
        <v>74</v>
      </c>
      <c r="AY511" t="s">
        <v>74</v>
      </c>
      <c r="AZ511" t="s">
        <v>74</v>
      </c>
      <c r="BA511" t="s">
        <v>74</v>
      </c>
      <c r="BB511">
        <v>545</v>
      </c>
      <c r="BC511">
        <v>548</v>
      </c>
      <c r="BD511" t="s">
        <v>74</v>
      </c>
      <c r="BE511" t="s">
        <v>74</v>
      </c>
      <c r="BF511" t="s">
        <v>74</v>
      </c>
      <c r="BG511" t="s">
        <v>74</v>
      </c>
      <c r="BH511" t="s">
        <v>74</v>
      </c>
      <c r="BI511">
        <v>4</v>
      </c>
      <c r="BJ511" t="s">
        <v>237</v>
      </c>
      <c r="BK511" t="s">
        <v>93</v>
      </c>
      <c r="BL511" t="s">
        <v>238</v>
      </c>
      <c r="BM511" t="s">
        <v>6186</v>
      </c>
      <c r="BN511" t="s">
        <v>74</v>
      </c>
      <c r="BO511" t="s">
        <v>74</v>
      </c>
      <c r="BP511" t="s">
        <v>74</v>
      </c>
      <c r="BQ511" t="s">
        <v>74</v>
      </c>
      <c r="BR511" t="s">
        <v>96</v>
      </c>
      <c r="BS511" t="s">
        <v>6187</v>
      </c>
      <c r="BT511" t="str">
        <f>HYPERLINK("https%3A%2F%2Fwww.webofscience.com%2Fwos%2Fwoscc%2Ffull-record%2FWOS:A1996UC04900029","View Full Record in Web of Science")</f>
        <v>View Full Record in Web of Science</v>
      </c>
    </row>
    <row r="512" spans="1:72" x14ac:dyDescent="0.15">
      <c r="A512" t="s">
        <v>72</v>
      </c>
      <c r="B512" t="s">
        <v>6188</v>
      </c>
      <c r="C512" t="s">
        <v>74</v>
      </c>
      <c r="D512" t="s">
        <v>74</v>
      </c>
      <c r="E512" t="s">
        <v>74</v>
      </c>
      <c r="F512" t="s">
        <v>6188</v>
      </c>
      <c r="G512" t="s">
        <v>74</v>
      </c>
      <c r="H512" t="s">
        <v>74</v>
      </c>
      <c r="I512" t="s">
        <v>6189</v>
      </c>
      <c r="J512" t="s">
        <v>304</v>
      </c>
      <c r="K512" t="s">
        <v>74</v>
      </c>
      <c r="L512" t="s">
        <v>74</v>
      </c>
      <c r="M512" t="s">
        <v>77</v>
      </c>
      <c r="N512" t="s">
        <v>78</v>
      </c>
      <c r="O512" t="s">
        <v>74</v>
      </c>
      <c r="P512" t="s">
        <v>74</v>
      </c>
      <c r="Q512" t="s">
        <v>74</v>
      </c>
      <c r="R512" t="s">
        <v>74</v>
      </c>
      <c r="S512" t="s">
        <v>74</v>
      </c>
      <c r="T512" t="s">
        <v>74</v>
      </c>
      <c r="U512" t="s">
        <v>6190</v>
      </c>
      <c r="V512" t="s">
        <v>6191</v>
      </c>
      <c r="W512" t="s">
        <v>6192</v>
      </c>
      <c r="X512" t="s">
        <v>6193</v>
      </c>
      <c r="Y512" t="s">
        <v>6194</v>
      </c>
      <c r="Z512" t="s">
        <v>74</v>
      </c>
      <c r="AA512" t="s">
        <v>6195</v>
      </c>
      <c r="AB512" t="s">
        <v>6196</v>
      </c>
      <c r="AC512" t="s">
        <v>74</v>
      </c>
      <c r="AD512" t="s">
        <v>74</v>
      </c>
      <c r="AE512" t="s">
        <v>74</v>
      </c>
      <c r="AF512" t="s">
        <v>74</v>
      </c>
      <c r="AG512">
        <v>36</v>
      </c>
      <c r="AH512">
        <v>19</v>
      </c>
      <c r="AI512">
        <v>22</v>
      </c>
      <c r="AJ512">
        <v>1</v>
      </c>
      <c r="AK512">
        <v>8</v>
      </c>
      <c r="AL512" t="s">
        <v>311</v>
      </c>
      <c r="AM512" t="s">
        <v>312</v>
      </c>
      <c r="AN512" t="s">
        <v>1051</v>
      </c>
      <c r="AO512" t="s">
        <v>314</v>
      </c>
      <c r="AP512" t="s">
        <v>74</v>
      </c>
      <c r="AQ512" t="s">
        <v>74</v>
      </c>
      <c r="AR512" t="s">
        <v>316</v>
      </c>
      <c r="AS512" t="s">
        <v>317</v>
      </c>
      <c r="AT512" t="s">
        <v>6089</v>
      </c>
      <c r="AU512">
        <v>1996</v>
      </c>
      <c r="AV512">
        <v>30</v>
      </c>
      <c r="AW512">
        <v>2</v>
      </c>
      <c r="AX512" t="s">
        <v>74</v>
      </c>
      <c r="AY512" t="s">
        <v>74</v>
      </c>
      <c r="AZ512" t="s">
        <v>74</v>
      </c>
      <c r="BA512" t="s">
        <v>74</v>
      </c>
      <c r="BB512">
        <v>385</v>
      </c>
      <c r="BC512">
        <v>391</v>
      </c>
      <c r="BD512" t="s">
        <v>74</v>
      </c>
      <c r="BE512" t="s">
        <v>6197</v>
      </c>
      <c r="BF512" t="str">
        <f>HYPERLINK("http://dx.doi.org/10.1021/es9407305","http://dx.doi.org/10.1021/es9407305")</f>
        <v>http://dx.doi.org/10.1021/es9407305</v>
      </c>
      <c r="BG512" t="s">
        <v>74</v>
      </c>
      <c r="BH512" t="s">
        <v>74</v>
      </c>
      <c r="BI512">
        <v>7</v>
      </c>
      <c r="BJ512" t="s">
        <v>319</v>
      </c>
      <c r="BK512" t="s">
        <v>93</v>
      </c>
      <c r="BL512" t="s">
        <v>320</v>
      </c>
      <c r="BM512" t="s">
        <v>6198</v>
      </c>
      <c r="BN512" t="s">
        <v>74</v>
      </c>
      <c r="BO512" t="s">
        <v>74</v>
      </c>
      <c r="BP512" t="s">
        <v>74</v>
      </c>
      <c r="BQ512" t="s">
        <v>74</v>
      </c>
      <c r="BR512" t="s">
        <v>96</v>
      </c>
      <c r="BS512" t="s">
        <v>6199</v>
      </c>
      <c r="BT512" t="str">
        <f>HYPERLINK("https%3A%2F%2Fwww.webofscience.com%2Fwos%2Fwoscc%2Ffull-record%2FWOS:A1996TT49600023","View Full Record in Web of Science")</f>
        <v>View Full Record in Web of Science</v>
      </c>
    </row>
    <row r="513" spans="1:72" x14ac:dyDescent="0.15">
      <c r="A513" t="s">
        <v>72</v>
      </c>
      <c r="B513" t="s">
        <v>6200</v>
      </c>
      <c r="C513" t="s">
        <v>74</v>
      </c>
      <c r="D513" t="s">
        <v>74</v>
      </c>
      <c r="E513" t="s">
        <v>74</v>
      </c>
      <c r="F513" t="s">
        <v>6200</v>
      </c>
      <c r="G513" t="s">
        <v>74</v>
      </c>
      <c r="H513" t="s">
        <v>74</v>
      </c>
      <c r="I513" t="s">
        <v>6201</v>
      </c>
      <c r="J513" t="s">
        <v>304</v>
      </c>
      <c r="K513" t="s">
        <v>74</v>
      </c>
      <c r="L513" t="s">
        <v>74</v>
      </c>
      <c r="M513" t="s">
        <v>77</v>
      </c>
      <c r="N513" t="s">
        <v>78</v>
      </c>
      <c r="O513" t="s">
        <v>74</v>
      </c>
      <c r="P513" t="s">
        <v>74</v>
      </c>
      <c r="Q513" t="s">
        <v>74</v>
      </c>
      <c r="R513" t="s">
        <v>74</v>
      </c>
      <c r="S513" t="s">
        <v>74</v>
      </c>
      <c r="T513" t="s">
        <v>74</v>
      </c>
      <c r="U513" t="s">
        <v>6202</v>
      </c>
      <c r="V513" t="s">
        <v>6203</v>
      </c>
      <c r="W513" t="s">
        <v>6204</v>
      </c>
      <c r="X513" t="s">
        <v>6205</v>
      </c>
      <c r="Y513" t="s">
        <v>6206</v>
      </c>
      <c r="Z513" t="s">
        <v>74</v>
      </c>
      <c r="AA513" t="s">
        <v>74</v>
      </c>
      <c r="AB513" t="s">
        <v>74</v>
      </c>
      <c r="AC513" t="s">
        <v>74</v>
      </c>
      <c r="AD513" t="s">
        <v>74</v>
      </c>
      <c r="AE513" t="s">
        <v>74</v>
      </c>
      <c r="AF513" t="s">
        <v>74</v>
      </c>
      <c r="AG513">
        <v>18</v>
      </c>
      <c r="AH513">
        <v>26</v>
      </c>
      <c r="AI513">
        <v>29</v>
      </c>
      <c r="AJ513">
        <v>1</v>
      </c>
      <c r="AK513">
        <v>9</v>
      </c>
      <c r="AL513" t="s">
        <v>311</v>
      </c>
      <c r="AM513" t="s">
        <v>312</v>
      </c>
      <c r="AN513" t="s">
        <v>1051</v>
      </c>
      <c r="AO513" t="s">
        <v>314</v>
      </c>
      <c r="AP513" t="s">
        <v>74</v>
      </c>
      <c r="AQ513" t="s">
        <v>74</v>
      </c>
      <c r="AR513" t="s">
        <v>316</v>
      </c>
      <c r="AS513" t="s">
        <v>317</v>
      </c>
      <c r="AT513" t="s">
        <v>6089</v>
      </c>
      <c r="AU513">
        <v>1996</v>
      </c>
      <c r="AV513">
        <v>30</v>
      </c>
      <c r="AW513">
        <v>2</v>
      </c>
      <c r="AX513" t="s">
        <v>74</v>
      </c>
      <c r="AY513" t="s">
        <v>74</v>
      </c>
      <c r="AZ513" t="s">
        <v>74</v>
      </c>
      <c r="BA513" t="s">
        <v>74</v>
      </c>
      <c r="BB513">
        <v>555</v>
      </c>
      <c r="BC513">
        <v>561</v>
      </c>
      <c r="BD513" t="s">
        <v>74</v>
      </c>
      <c r="BE513" t="s">
        <v>6207</v>
      </c>
      <c r="BF513" t="str">
        <f>HYPERLINK("http://dx.doi.org/10.1021/es950309w","http://dx.doi.org/10.1021/es950309w")</f>
        <v>http://dx.doi.org/10.1021/es950309w</v>
      </c>
      <c r="BG513" t="s">
        <v>74</v>
      </c>
      <c r="BH513" t="s">
        <v>74</v>
      </c>
      <c r="BI513">
        <v>7</v>
      </c>
      <c r="BJ513" t="s">
        <v>319</v>
      </c>
      <c r="BK513" t="s">
        <v>93</v>
      </c>
      <c r="BL513" t="s">
        <v>320</v>
      </c>
      <c r="BM513" t="s">
        <v>6198</v>
      </c>
      <c r="BN513" t="s">
        <v>74</v>
      </c>
      <c r="BO513" t="s">
        <v>74</v>
      </c>
      <c r="BP513" t="s">
        <v>74</v>
      </c>
      <c r="BQ513" t="s">
        <v>74</v>
      </c>
      <c r="BR513" t="s">
        <v>96</v>
      </c>
      <c r="BS513" t="s">
        <v>6208</v>
      </c>
      <c r="BT513" t="str">
        <f>HYPERLINK("https%3A%2F%2Fwww.webofscience.com%2Fwos%2Fwoscc%2Ffull-record%2FWOS:A1996TT49600046","View Full Record in Web of Science")</f>
        <v>View Full Record in Web of Science</v>
      </c>
    </row>
    <row r="514" spans="1:72" x14ac:dyDescent="0.15">
      <c r="A514" t="s">
        <v>72</v>
      </c>
      <c r="B514" t="s">
        <v>6209</v>
      </c>
      <c r="C514" t="s">
        <v>74</v>
      </c>
      <c r="D514" t="s">
        <v>74</v>
      </c>
      <c r="E514" t="s">
        <v>74</v>
      </c>
      <c r="F514" t="s">
        <v>6209</v>
      </c>
      <c r="G514" t="s">
        <v>74</v>
      </c>
      <c r="H514" t="s">
        <v>74</v>
      </c>
      <c r="I514" t="s">
        <v>6210</v>
      </c>
      <c r="J514" t="s">
        <v>6211</v>
      </c>
      <c r="K514" t="s">
        <v>74</v>
      </c>
      <c r="L514" t="s">
        <v>74</v>
      </c>
      <c r="M514" t="s">
        <v>77</v>
      </c>
      <c r="N514" t="s">
        <v>78</v>
      </c>
      <c r="O514" t="s">
        <v>74</v>
      </c>
      <c r="P514" t="s">
        <v>74</v>
      </c>
      <c r="Q514" t="s">
        <v>74</v>
      </c>
      <c r="R514" t="s">
        <v>74</v>
      </c>
      <c r="S514" t="s">
        <v>74</v>
      </c>
      <c r="T514" t="s">
        <v>74</v>
      </c>
      <c r="U514" t="s">
        <v>6212</v>
      </c>
      <c r="V514" t="s">
        <v>6213</v>
      </c>
      <c r="W514" t="s">
        <v>6214</v>
      </c>
      <c r="X514" t="s">
        <v>6215</v>
      </c>
      <c r="Y514" t="s">
        <v>74</v>
      </c>
      <c r="Z514" t="s">
        <v>74</v>
      </c>
      <c r="AA514" t="s">
        <v>74</v>
      </c>
      <c r="AB514" t="s">
        <v>74</v>
      </c>
      <c r="AC514" t="s">
        <v>74</v>
      </c>
      <c r="AD514" t="s">
        <v>74</v>
      </c>
      <c r="AE514" t="s">
        <v>74</v>
      </c>
      <c r="AF514" t="s">
        <v>74</v>
      </c>
      <c r="AG514">
        <v>54</v>
      </c>
      <c r="AH514">
        <v>32</v>
      </c>
      <c r="AI514">
        <v>34</v>
      </c>
      <c r="AJ514">
        <v>0</v>
      </c>
      <c r="AK514">
        <v>4</v>
      </c>
      <c r="AL514" t="s">
        <v>84</v>
      </c>
      <c r="AM514" t="s">
        <v>85</v>
      </c>
      <c r="AN514" t="s">
        <v>86</v>
      </c>
      <c r="AO514" t="s">
        <v>6216</v>
      </c>
      <c r="AP514" t="s">
        <v>74</v>
      </c>
      <c r="AQ514" t="s">
        <v>74</v>
      </c>
      <c r="AR514" t="s">
        <v>6217</v>
      </c>
      <c r="AS514" t="s">
        <v>6218</v>
      </c>
      <c r="AT514" t="s">
        <v>6089</v>
      </c>
      <c r="AU514">
        <v>1996</v>
      </c>
      <c r="AV514">
        <v>35</v>
      </c>
      <c r="AW514">
        <v>1</v>
      </c>
      <c r="AX514" t="s">
        <v>74</v>
      </c>
      <c r="AY514" t="s">
        <v>74</v>
      </c>
      <c r="AZ514" t="s">
        <v>74</v>
      </c>
      <c r="BA514" t="s">
        <v>74</v>
      </c>
      <c r="BB514">
        <v>57</v>
      </c>
      <c r="BC514">
        <v>67</v>
      </c>
      <c r="BD514" t="s">
        <v>74</v>
      </c>
      <c r="BE514" t="s">
        <v>6219</v>
      </c>
      <c r="BF514" t="str">
        <f>HYPERLINK("http://dx.doi.org/10.1046/j.1365-2427.1996.00480.x","http://dx.doi.org/10.1046/j.1365-2427.1996.00480.x")</f>
        <v>http://dx.doi.org/10.1046/j.1365-2427.1996.00480.x</v>
      </c>
      <c r="BG514" t="s">
        <v>74</v>
      </c>
      <c r="BH514" t="s">
        <v>74</v>
      </c>
      <c r="BI514">
        <v>11</v>
      </c>
      <c r="BJ514" t="s">
        <v>298</v>
      </c>
      <c r="BK514" t="s">
        <v>93</v>
      </c>
      <c r="BL514" t="s">
        <v>299</v>
      </c>
      <c r="BM514" t="s">
        <v>6220</v>
      </c>
      <c r="BN514" t="s">
        <v>74</v>
      </c>
      <c r="BO514" t="s">
        <v>74</v>
      </c>
      <c r="BP514" t="s">
        <v>74</v>
      </c>
      <c r="BQ514" t="s">
        <v>74</v>
      </c>
      <c r="BR514" t="s">
        <v>96</v>
      </c>
      <c r="BS514" t="s">
        <v>6221</v>
      </c>
      <c r="BT514" t="str">
        <f>HYPERLINK("https%3A%2F%2Fwww.webofscience.com%2Fwos%2Fwoscc%2Ffull-record%2FWOS:A1996TW36600006","View Full Record in Web of Science")</f>
        <v>View Full Record in Web of Science</v>
      </c>
    </row>
    <row r="515" spans="1:72" x14ac:dyDescent="0.15">
      <c r="A515" t="s">
        <v>72</v>
      </c>
      <c r="B515" t="s">
        <v>6222</v>
      </c>
      <c r="C515" t="s">
        <v>74</v>
      </c>
      <c r="D515" t="s">
        <v>74</v>
      </c>
      <c r="E515" t="s">
        <v>74</v>
      </c>
      <c r="F515" t="s">
        <v>6222</v>
      </c>
      <c r="G515" t="s">
        <v>74</v>
      </c>
      <c r="H515" t="s">
        <v>74</v>
      </c>
      <c r="I515" t="s">
        <v>6223</v>
      </c>
      <c r="J515" t="s">
        <v>3165</v>
      </c>
      <c r="K515" t="s">
        <v>74</v>
      </c>
      <c r="L515" t="s">
        <v>74</v>
      </c>
      <c r="M515" t="s">
        <v>77</v>
      </c>
      <c r="N515" t="s">
        <v>78</v>
      </c>
      <c r="O515" t="s">
        <v>74</v>
      </c>
      <c r="P515" t="s">
        <v>74</v>
      </c>
      <c r="Q515" t="s">
        <v>74</v>
      </c>
      <c r="R515" t="s">
        <v>74</v>
      </c>
      <c r="S515" t="s">
        <v>74</v>
      </c>
      <c r="T515" t="s">
        <v>74</v>
      </c>
      <c r="U515" t="s">
        <v>6224</v>
      </c>
      <c r="V515" t="s">
        <v>6225</v>
      </c>
      <c r="W515" t="s">
        <v>6226</v>
      </c>
      <c r="X515" t="s">
        <v>6227</v>
      </c>
      <c r="Y515" t="s">
        <v>74</v>
      </c>
      <c r="Z515" t="s">
        <v>74</v>
      </c>
      <c r="AA515" t="s">
        <v>74</v>
      </c>
      <c r="AB515" t="s">
        <v>74</v>
      </c>
      <c r="AC515" t="s">
        <v>74</v>
      </c>
      <c r="AD515" t="s">
        <v>74</v>
      </c>
      <c r="AE515" t="s">
        <v>74</v>
      </c>
      <c r="AF515" t="s">
        <v>74</v>
      </c>
      <c r="AG515">
        <v>77</v>
      </c>
      <c r="AH515">
        <v>112</v>
      </c>
      <c r="AI515">
        <v>131</v>
      </c>
      <c r="AJ515">
        <v>0</v>
      </c>
      <c r="AK515">
        <v>11</v>
      </c>
      <c r="AL515" t="s">
        <v>1411</v>
      </c>
      <c r="AM515" t="s">
        <v>414</v>
      </c>
      <c r="AN515" t="s">
        <v>1412</v>
      </c>
      <c r="AO515" t="s">
        <v>3171</v>
      </c>
      <c r="AP515" t="s">
        <v>3172</v>
      </c>
      <c r="AQ515" t="s">
        <v>74</v>
      </c>
      <c r="AR515" t="s">
        <v>3173</v>
      </c>
      <c r="AS515" t="s">
        <v>3174</v>
      </c>
      <c r="AT515" t="s">
        <v>6089</v>
      </c>
      <c r="AU515">
        <v>1996</v>
      </c>
      <c r="AV515">
        <v>108</v>
      </c>
      <c r="AW515">
        <v>2</v>
      </c>
      <c r="AX515" t="s">
        <v>74</v>
      </c>
      <c r="AY515" t="s">
        <v>74</v>
      </c>
      <c r="AZ515" t="s">
        <v>74</v>
      </c>
      <c r="BA515" t="s">
        <v>74</v>
      </c>
      <c r="BB515">
        <v>181</v>
      </c>
      <c r="BC515">
        <v>194</v>
      </c>
      <c r="BD515" t="s">
        <v>74</v>
      </c>
      <c r="BE515" t="s">
        <v>6228</v>
      </c>
      <c r="BF515" t="str">
        <f>HYPERLINK("http://dx.doi.org/10.1130/0016-7606(1996)108&lt;0181:LCAPRF&gt;2.3.CO;2","http://dx.doi.org/10.1130/0016-7606(1996)108&lt;0181:LCAPRF&gt;2.3.CO;2")</f>
        <v>http://dx.doi.org/10.1130/0016-7606(1996)108&lt;0181:LCAPRF&gt;2.3.CO;2</v>
      </c>
      <c r="BG515" t="s">
        <v>74</v>
      </c>
      <c r="BH515" t="s">
        <v>74</v>
      </c>
      <c r="BI515">
        <v>14</v>
      </c>
      <c r="BJ515" t="s">
        <v>364</v>
      </c>
      <c r="BK515" t="s">
        <v>93</v>
      </c>
      <c r="BL515" t="s">
        <v>365</v>
      </c>
      <c r="BM515" t="s">
        <v>6229</v>
      </c>
      <c r="BN515" t="s">
        <v>74</v>
      </c>
      <c r="BO515" t="s">
        <v>74</v>
      </c>
      <c r="BP515" t="s">
        <v>74</v>
      </c>
      <c r="BQ515" t="s">
        <v>74</v>
      </c>
      <c r="BR515" t="s">
        <v>96</v>
      </c>
      <c r="BS515" t="s">
        <v>6230</v>
      </c>
      <c r="BT515" t="str">
        <f>HYPERLINK("https%3A%2F%2Fwww.webofscience.com%2Fwos%2Fwoscc%2Ffull-record%2FWOS:A1996TT57900005","View Full Record in Web of Science")</f>
        <v>View Full Record in Web of Science</v>
      </c>
    </row>
    <row r="516" spans="1:72" x14ac:dyDescent="0.15">
      <c r="A516" t="s">
        <v>72</v>
      </c>
      <c r="B516" t="s">
        <v>6231</v>
      </c>
      <c r="C516" t="s">
        <v>74</v>
      </c>
      <c r="D516" t="s">
        <v>74</v>
      </c>
      <c r="E516" t="s">
        <v>74</v>
      </c>
      <c r="F516" t="s">
        <v>6231</v>
      </c>
      <c r="G516" t="s">
        <v>74</v>
      </c>
      <c r="H516" t="s">
        <v>74</v>
      </c>
      <c r="I516" t="s">
        <v>6232</v>
      </c>
      <c r="J516" t="s">
        <v>407</v>
      </c>
      <c r="K516" t="s">
        <v>74</v>
      </c>
      <c r="L516" t="s">
        <v>74</v>
      </c>
      <c r="M516" t="s">
        <v>77</v>
      </c>
      <c r="N516" t="s">
        <v>78</v>
      </c>
      <c r="O516" t="s">
        <v>74</v>
      </c>
      <c r="P516" t="s">
        <v>74</v>
      </c>
      <c r="Q516" t="s">
        <v>74</v>
      </c>
      <c r="R516" t="s">
        <v>74</v>
      </c>
      <c r="S516" t="s">
        <v>74</v>
      </c>
      <c r="T516" t="s">
        <v>74</v>
      </c>
      <c r="U516" t="s">
        <v>6233</v>
      </c>
      <c r="V516" t="s">
        <v>6234</v>
      </c>
      <c r="W516" t="s">
        <v>6235</v>
      </c>
      <c r="X516" t="s">
        <v>6236</v>
      </c>
      <c r="Y516" t="s">
        <v>6237</v>
      </c>
      <c r="Z516" t="s">
        <v>74</v>
      </c>
      <c r="AA516" t="s">
        <v>74</v>
      </c>
      <c r="AB516" t="s">
        <v>74</v>
      </c>
      <c r="AC516" t="s">
        <v>74</v>
      </c>
      <c r="AD516" t="s">
        <v>74</v>
      </c>
      <c r="AE516" t="s">
        <v>74</v>
      </c>
      <c r="AF516" t="s">
        <v>74</v>
      </c>
      <c r="AG516">
        <v>40</v>
      </c>
      <c r="AH516">
        <v>50</v>
      </c>
      <c r="AI516">
        <v>54</v>
      </c>
      <c r="AJ516">
        <v>0</v>
      </c>
      <c r="AK516">
        <v>10</v>
      </c>
      <c r="AL516" t="s">
        <v>1411</v>
      </c>
      <c r="AM516" t="s">
        <v>414</v>
      </c>
      <c r="AN516" t="s">
        <v>1412</v>
      </c>
      <c r="AO516" t="s">
        <v>416</v>
      </c>
      <c r="AP516" t="s">
        <v>1413</v>
      </c>
      <c r="AQ516" t="s">
        <v>74</v>
      </c>
      <c r="AR516" t="s">
        <v>407</v>
      </c>
      <c r="AS516" t="s">
        <v>365</v>
      </c>
      <c r="AT516" t="s">
        <v>6089</v>
      </c>
      <c r="AU516">
        <v>1996</v>
      </c>
      <c r="AV516">
        <v>24</v>
      </c>
      <c r="AW516">
        <v>2</v>
      </c>
      <c r="AX516" t="s">
        <v>74</v>
      </c>
      <c r="AY516" t="s">
        <v>74</v>
      </c>
      <c r="AZ516" t="s">
        <v>74</v>
      </c>
      <c r="BA516" t="s">
        <v>74</v>
      </c>
      <c r="BB516">
        <v>115</v>
      </c>
      <c r="BC516">
        <v>118</v>
      </c>
      <c r="BD516" t="s">
        <v>74</v>
      </c>
      <c r="BE516" t="s">
        <v>6238</v>
      </c>
      <c r="BF516" t="str">
        <f>HYPERLINK("http://dx.doi.org/10.1130/0091-7613(1996)024&lt;0115:DISPII&gt;2.3.CO;2","http://dx.doi.org/10.1130/0091-7613(1996)024&lt;0115:DISPII&gt;2.3.CO;2")</f>
        <v>http://dx.doi.org/10.1130/0091-7613(1996)024&lt;0115:DISPII&gt;2.3.CO;2</v>
      </c>
      <c r="BG516" t="s">
        <v>74</v>
      </c>
      <c r="BH516" t="s">
        <v>74</v>
      </c>
      <c r="BI516">
        <v>4</v>
      </c>
      <c r="BJ516" t="s">
        <v>365</v>
      </c>
      <c r="BK516" t="s">
        <v>93</v>
      </c>
      <c r="BL516" t="s">
        <v>365</v>
      </c>
      <c r="BM516" t="s">
        <v>6239</v>
      </c>
      <c r="BN516" t="s">
        <v>74</v>
      </c>
      <c r="BO516" t="s">
        <v>74</v>
      </c>
      <c r="BP516" t="s">
        <v>74</v>
      </c>
      <c r="BQ516" t="s">
        <v>74</v>
      </c>
      <c r="BR516" t="s">
        <v>96</v>
      </c>
      <c r="BS516" t="s">
        <v>6240</v>
      </c>
      <c r="BT516" t="str">
        <f>HYPERLINK("https%3A%2F%2Fwww.webofscience.com%2Fwos%2Fwoscc%2Ffull-record%2FWOS:A1996TT58000005","View Full Record in Web of Science")</f>
        <v>View Full Record in Web of Science</v>
      </c>
    </row>
    <row r="517" spans="1:72" x14ac:dyDescent="0.15">
      <c r="A517" t="s">
        <v>72</v>
      </c>
      <c r="B517" t="s">
        <v>6241</v>
      </c>
      <c r="C517" t="s">
        <v>74</v>
      </c>
      <c r="D517" t="s">
        <v>74</v>
      </c>
      <c r="E517" t="s">
        <v>74</v>
      </c>
      <c r="F517" t="s">
        <v>6241</v>
      </c>
      <c r="G517" t="s">
        <v>74</v>
      </c>
      <c r="H517" t="s">
        <v>74</v>
      </c>
      <c r="I517" t="s">
        <v>6242</v>
      </c>
      <c r="J517" t="s">
        <v>407</v>
      </c>
      <c r="K517" t="s">
        <v>74</v>
      </c>
      <c r="L517" t="s">
        <v>74</v>
      </c>
      <c r="M517" t="s">
        <v>77</v>
      </c>
      <c r="N517" t="s">
        <v>78</v>
      </c>
      <c r="O517" t="s">
        <v>74</v>
      </c>
      <c r="P517" t="s">
        <v>74</v>
      </c>
      <c r="Q517" t="s">
        <v>74</v>
      </c>
      <c r="R517" t="s">
        <v>74</v>
      </c>
      <c r="S517" t="s">
        <v>74</v>
      </c>
      <c r="T517" t="s">
        <v>74</v>
      </c>
      <c r="U517" t="s">
        <v>6243</v>
      </c>
      <c r="V517" t="s">
        <v>6244</v>
      </c>
      <c r="W517" t="s">
        <v>6245</v>
      </c>
      <c r="X517" t="s">
        <v>6246</v>
      </c>
      <c r="Y517" t="s">
        <v>6247</v>
      </c>
      <c r="Z517" t="s">
        <v>74</v>
      </c>
      <c r="AA517" t="s">
        <v>74</v>
      </c>
      <c r="AB517" t="s">
        <v>74</v>
      </c>
      <c r="AC517" t="s">
        <v>74</v>
      </c>
      <c r="AD517" t="s">
        <v>74</v>
      </c>
      <c r="AE517" t="s">
        <v>74</v>
      </c>
      <c r="AF517" t="s">
        <v>74</v>
      </c>
      <c r="AG517">
        <v>42</v>
      </c>
      <c r="AH517">
        <v>144</v>
      </c>
      <c r="AI517">
        <v>165</v>
      </c>
      <c r="AJ517">
        <v>2</v>
      </c>
      <c r="AK517">
        <v>41</v>
      </c>
      <c r="AL517" t="s">
        <v>413</v>
      </c>
      <c r="AM517" t="s">
        <v>414</v>
      </c>
      <c r="AN517" t="s">
        <v>415</v>
      </c>
      <c r="AO517" t="s">
        <v>416</v>
      </c>
      <c r="AP517" t="s">
        <v>74</v>
      </c>
      <c r="AQ517" t="s">
        <v>74</v>
      </c>
      <c r="AR517" t="s">
        <v>407</v>
      </c>
      <c r="AS517" t="s">
        <v>365</v>
      </c>
      <c r="AT517" t="s">
        <v>6089</v>
      </c>
      <c r="AU517">
        <v>1996</v>
      </c>
      <c r="AV517">
        <v>24</v>
      </c>
      <c r="AW517">
        <v>2</v>
      </c>
      <c r="AX517" t="s">
        <v>74</v>
      </c>
      <c r="AY517" t="s">
        <v>74</v>
      </c>
      <c r="AZ517" t="s">
        <v>74</v>
      </c>
      <c r="BA517" t="s">
        <v>74</v>
      </c>
      <c r="BB517">
        <v>163</v>
      </c>
      <c r="BC517">
        <v>166</v>
      </c>
      <c r="BD517" t="s">
        <v>74</v>
      </c>
      <c r="BE517" t="s">
        <v>6248</v>
      </c>
      <c r="BF517" t="str">
        <f>HYPERLINK("http://dx.doi.org/10.1130/0091-7613(1996)024&lt;0163:EOTITS&gt;2.3.CO;2","http://dx.doi.org/10.1130/0091-7613(1996)024&lt;0163:EOTITS&gt;2.3.CO;2")</f>
        <v>http://dx.doi.org/10.1130/0091-7613(1996)024&lt;0163:EOTITS&gt;2.3.CO;2</v>
      </c>
      <c r="BG517" t="s">
        <v>74</v>
      </c>
      <c r="BH517" t="s">
        <v>74</v>
      </c>
      <c r="BI517">
        <v>4</v>
      </c>
      <c r="BJ517" t="s">
        <v>365</v>
      </c>
      <c r="BK517" t="s">
        <v>93</v>
      </c>
      <c r="BL517" t="s">
        <v>365</v>
      </c>
      <c r="BM517" t="s">
        <v>6239</v>
      </c>
      <c r="BN517" t="s">
        <v>74</v>
      </c>
      <c r="BO517" t="s">
        <v>74</v>
      </c>
      <c r="BP517" t="s">
        <v>74</v>
      </c>
      <c r="BQ517" t="s">
        <v>74</v>
      </c>
      <c r="BR517" t="s">
        <v>96</v>
      </c>
      <c r="BS517" t="s">
        <v>6249</v>
      </c>
      <c r="BT517" t="str">
        <f>HYPERLINK("https%3A%2F%2Fwww.webofscience.com%2Fwos%2Fwoscc%2Ffull-record%2FWOS:A1996TT58000017","View Full Record in Web of Science")</f>
        <v>View Full Record in Web of Science</v>
      </c>
    </row>
    <row r="518" spans="1:72" x14ac:dyDescent="0.15">
      <c r="A518" t="s">
        <v>72</v>
      </c>
      <c r="B518" t="s">
        <v>6250</v>
      </c>
      <c r="C518" t="s">
        <v>74</v>
      </c>
      <c r="D518" t="s">
        <v>74</v>
      </c>
      <c r="E518" t="s">
        <v>74</v>
      </c>
      <c r="F518" t="s">
        <v>6250</v>
      </c>
      <c r="G518" t="s">
        <v>74</v>
      </c>
      <c r="H518" t="s">
        <v>74</v>
      </c>
      <c r="I518" t="s">
        <v>6251</v>
      </c>
      <c r="J518" t="s">
        <v>2116</v>
      </c>
      <c r="K518" t="s">
        <v>74</v>
      </c>
      <c r="L518" t="s">
        <v>74</v>
      </c>
      <c r="M518" t="s">
        <v>77</v>
      </c>
      <c r="N518" t="s">
        <v>78</v>
      </c>
      <c r="O518" t="s">
        <v>74</v>
      </c>
      <c r="P518" t="s">
        <v>74</v>
      </c>
      <c r="Q518" t="s">
        <v>74</v>
      </c>
      <c r="R518" t="s">
        <v>74</v>
      </c>
      <c r="S518" t="s">
        <v>74</v>
      </c>
      <c r="T518" t="s">
        <v>6252</v>
      </c>
      <c r="U518" t="s">
        <v>6253</v>
      </c>
      <c r="V518" t="s">
        <v>6254</v>
      </c>
      <c r="W518" t="s">
        <v>6255</v>
      </c>
      <c r="X518" t="s">
        <v>6256</v>
      </c>
      <c r="Y518" t="s">
        <v>6257</v>
      </c>
      <c r="Z518" t="s">
        <v>74</v>
      </c>
      <c r="AA518" t="s">
        <v>74</v>
      </c>
      <c r="AB518" t="s">
        <v>74</v>
      </c>
      <c r="AC518" t="s">
        <v>74</v>
      </c>
      <c r="AD518" t="s">
        <v>74</v>
      </c>
      <c r="AE518" t="s">
        <v>74</v>
      </c>
      <c r="AF518" t="s">
        <v>74</v>
      </c>
      <c r="AG518">
        <v>52</v>
      </c>
      <c r="AH518">
        <v>30</v>
      </c>
      <c r="AI518">
        <v>33</v>
      </c>
      <c r="AJ518">
        <v>0</v>
      </c>
      <c r="AK518">
        <v>7</v>
      </c>
      <c r="AL518" t="s">
        <v>84</v>
      </c>
      <c r="AM518" t="s">
        <v>85</v>
      </c>
      <c r="AN518" t="s">
        <v>86</v>
      </c>
      <c r="AO518" t="s">
        <v>2121</v>
      </c>
      <c r="AP518" t="s">
        <v>74</v>
      </c>
      <c r="AQ518" t="s">
        <v>74</v>
      </c>
      <c r="AR518" t="s">
        <v>2122</v>
      </c>
      <c r="AS518" t="s">
        <v>2123</v>
      </c>
      <c r="AT518" t="s">
        <v>6089</v>
      </c>
      <c r="AU518">
        <v>1996</v>
      </c>
      <c r="AV518">
        <v>124</v>
      </c>
      <c r="AW518">
        <v>2</v>
      </c>
      <c r="AX518" t="s">
        <v>74</v>
      </c>
      <c r="AY518" t="s">
        <v>74</v>
      </c>
      <c r="AZ518" t="s">
        <v>74</v>
      </c>
      <c r="BA518" t="s">
        <v>74</v>
      </c>
      <c r="BB518">
        <v>433</v>
      </c>
      <c r="BC518">
        <v>455</v>
      </c>
      <c r="BD518" t="s">
        <v>74</v>
      </c>
      <c r="BE518" t="s">
        <v>6258</v>
      </c>
      <c r="BF518" t="str">
        <f>HYPERLINK("http://dx.doi.org/10.1111/j.1365-246X.1996.tb07031.x","http://dx.doi.org/10.1111/j.1365-246X.1996.tb07031.x")</f>
        <v>http://dx.doi.org/10.1111/j.1365-246X.1996.tb07031.x</v>
      </c>
      <c r="BG518" t="s">
        <v>74</v>
      </c>
      <c r="BH518" t="s">
        <v>74</v>
      </c>
      <c r="BI518">
        <v>23</v>
      </c>
      <c r="BJ518" t="s">
        <v>270</v>
      </c>
      <c r="BK518" t="s">
        <v>93</v>
      </c>
      <c r="BL518" t="s">
        <v>270</v>
      </c>
      <c r="BM518" t="s">
        <v>6259</v>
      </c>
      <c r="BN518" t="s">
        <v>74</v>
      </c>
      <c r="BO518" t="s">
        <v>161</v>
      </c>
      <c r="BP518" t="s">
        <v>74</v>
      </c>
      <c r="BQ518" t="s">
        <v>74</v>
      </c>
      <c r="BR518" t="s">
        <v>96</v>
      </c>
      <c r="BS518" t="s">
        <v>6260</v>
      </c>
      <c r="BT518" t="str">
        <f>HYPERLINK("https%3A%2F%2Fwww.webofscience.com%2Fwos%2Fwoscc%2Ffull-record%2FWOS:A1996TU85200010","View Full Record in Web of Science")</f>
        <v>View Full Record in Web of Science</v>
      </c>
    </row>
    <row r="519" spans="1:72" x14ac:dyDescent="0.15">
      <c r="A519" t="s">
        <v>72</v>
      </c>
      <c r="B519" t="s">
        <v>6261</v>
      </c>
      <c r="C519" t="s">
        <v>74</v>
      </c>
      <c r="D519" t="s">
        <v>74</v>
      </c>
      <c r="E519" t="s">
        <v>74</v>
      </c>
      <c r="F519" t="s">
        <v>6261</v>
      </c>
      <c r="G519" t="s">
        <v>74</v>
      </c>
      <c r="H519" t="s">
        <v>74</v>
      </c>
      <c r="I519" t="s">
        <v>6262</v>
      </c>
      <c r="J519" t="s">
        <v>1120</v>
      </c>
      <c r="K519" t="s">
        <v>74</v>
      </c>
      <c r="L519" t="s">
        <v>74</v>
      </c>
      <c r="M519" t="s">
        <v>77</v>
      </c>
      <c r="N519" t="s">
        <v>78</v>
      </c>
      <c r="O519" t="s">
        <v>74</v>
      </c>
      <c r="P519" t="s">
        <v>74</v>
      </c>
      <c r="Q519" t="s">
        <v>74</v>
      </c>
      <c r="R519" t="s">
        <v>74</v>
      </c>
      <c r="S519" t="s">
        <v>74</v>
      </c>
      <c r="T519" t="s">
        <v>74</v>
      </c>
      <c r="U519" t="s">
        <v>6263</v>
      </c>
      <c r="V519" t="s">
        <v>6264</v>
      </c>
      <c r="W519" t="s">
        <v>6265</v>
      </c>
      <c r="X519" t="s">
        <v>4290</v>
      </c>
      <c r="Y519" t="s">
        <v>6266</v>
      </c>
      <c r="Z519" t="s">
        <v>74</v>
      </c>
      <c r="AA519" t="s">
        <v>4292</v>
      </c>
      <c r="AB519" t="s">
        <v>74</v>
      </c>
      <c r="AC519" t="s">
        <v>74</v>
      </c>
      <c r="AD519" t="s">
        <v>74</v>
      </c>
      <c r="AE519" t="s">
        <v>74</v>
      </c>
      <c r="AF519" t="s">
        <v>74</v>
      </c>
      <c r="AG519">
        <v>17</v>
      </c>
      <c r="AH519">
        <v>62</v>
      </c>
      <c r="AI519">
        <v>63</v>
      </c>
      <c r="AJ519">
        <v>0</v>
      </c>
      <c r="AK519">
        <v>2</v>
      </c>
      <c r="AL519" t="s">
        <v>946</v>
      </c>
      <c r="AM519" t="s">
        <v>312</v>
      </c>
      <c r="AN519" t="s">
        <v>947</v>
      </c>
      <c r="AO519" t="s">
        <v>1126</v>
      </c>
      <c r="AP519" t="s">
        <v>74</v>
      </c>
      <c r="AQ519" t="s">
        <v>74</v>
      </c>
      <c r="AR519" t="s">
        <v>1127</v>
      </c>
      <c r="AS519" t="s">
        <v>1128</v>
      </c>
      <c r="AT519" t="s">
        <v>6168</v>
      </c>
      <c r="AU519">
        <v>1996</v>
      </c>
      <c r="AV519">
        <v>23</v>
      </c>
      <c r="AW519">
        <v>3</v>
      </c>
      <c r="AX519" t="s">
        <v>74</v>
      </c>
      <c r="AY519" t="s">
        <v>74</v>
      </c>
      <c r="AZ519" t="s">
        <v>74</v>
      </c>
      <c r="BA519" t="s">
        <v>74</v>
      </c>
      <c r="BB519">
        <v>289</v>
      </c>
      <c r="BC519">
        <v>292</v>
      </c>
      <c r="BD519" t="s">
        <v>74</v>
      </c>
      <c r="BE519" t="s">
        <v>6267</v>
      </c>
      <c r="BF519" t="str">
        <f>HYPERLINK("http://dx.doi.org/10.1029/95GL03336","http://dx.doi.org/10.1029/95GL03336")</f>
        <v>http://dx.doi.org/10.1029/95GL03336</v>
      </c>
      <c r="BG519" t="s">
        <v>74</v>
      </c>
      <c r="BH519" t="s">
        <v>74</v>
      </c>
      <c r="BI519">
        <v>4</v>
      </c>
      <c r="BJ519" t="s">
        <v>364</v>
      </c>
      <c r="BK519" t="s">
        <v>93</v>
      </c>
      <c r="BL519" t="s">
        <v>365</v>
      </c>
      <c r="BM519" t="s">
        <v>6268</v>
      </c>
      <c r="BN519" t="s">
        <v>74</v>
      </c>
      <c r="BO519" t="s">
        <v>161</v>
      </c>
      <c r="BP519" t="s">
        <v>74</v>
      </c>
      <c r="BQ519" t="s">
        <v>74</v>
      </c>
      <c r="BR519" t="s">
        <v>96</v>
      </c>
      <c r="BS519" t="s">
        <v>6269</v>
      </c>
      <c r="BT519" t="str">
        <f>HYPERLINK("https%3A%2F%2Fwww.webofscience.com%2Fwos%2Fwoscc%2Ffull-record%2FWOS:A1996TU59300021","View Full Record in Web of Science")</f>
        <v>View Full Record in Web of Science</v>
      </c>
    </row>
    <row r="520" spans="1:72" x14ac:dyDescent="0.15">
      <c r="A520" t="s">
        <v>72</v>
      </c>
      <c r="B520" t="s">
        <v>6270</v>
      </c>
      <c r="C520" t="s">
        <v>74</v>
      </c>
      <c r="D520" t="s">
        <v>74</v>
      </c>
      <c r="E520" t="s">
        <v>74</v>
      </c>
      <c r="F520" t="s">
        <v>6270</v>
      </c>
      <c r="G520" t="s">
        <v>74</v>
      </c>
      <c r="H520" t="s">
        <v>74</v>
      </c>
      <c r="I520" t="s">
        <v>6271</v>
      </c>
      <c r="J520" t="s">
        <v>6272</v>
      </c>
      <c r="K520" t="s">
        <v>74</v>
      </c>
      <c r="L520" t="s">
        <v>74</v>
      </c>
      <c r="M520" t="s">
        <v>77</v>
      </c>
      <c r="N520" t="s">
        <v>78</v>
      </c>
      <c r="O520" t="s">
        <v>74</v>
      </c>
      <c r="P520" t="s">
        <v>74</v>
      </c>
      <c r="Q520" t="s">
        <v>74</v>
      </c>
      <c r="R520" t="s">
        <v>74</v>
      </c>
      <c r="S520" t="s">
        <v>74</v>
      </c>
      <c r="T520" t="s">
        <v>6273</v>
      </c>
      <c r="U520" t="s">
        <v>6274</v>
      </c>
      <c r="V520" t="s">
        <v>6275</v>
      </c>
      <c r="W520" t="s">
        <v>6276</v>
      </c>
      <c r="X520" t="s">
        <v>6277</v>
      </c>
      <c r="Y520" t="s">
        <v>6278</v>
      </c>
      <c r="Z520" t="s">
        <v>74</v>
      </c>
      <c r="AA520" t="s">
        <v>6279</v>
      </c>
      <c r="AB520" t="s">
        <v>6280</v>
      </c>
      <c r="AC520" t="s">
        <v>74</v>
      </c>
      <c r="AD520" t="s">
        <v>74</v>
      </c>
      <c r="AE520" t="s">
        <v>74</v>
      </c>
      <c r="AF520" t="s">
        <v>74</v>
      </c>
      <c r="AG520">
        <v>36</v>
      </c>
      <c r="AH520">
        <v>7</v>
      </c>
      <c r="AI520">
        <v>9</v>
      </c>
      <c r="AJ520">
        <v>1</v>
      </c>
      <c r="AK520">
        <v>9</v>
      </c>
      <c r="AL520" t="s">
        <v>884</v>
      </c>
      <c r="AM520" t="s">
        <v>1393</v>
      </c>
      <c r="AN520" t="s">
        <v>1394</v>
      </c>
      <c r="AO520" t="s">
        <v>6281</v>
      </c>
      <c r="AP520" t="s">
        <v>6282</v>
      </c>
      <c r="AQ520" t="s">
        <v>74</v>
      </c>
      <c r="AR520" t="s">
        <v>6283</v>
      </c>
      <c r="AS520" t="s">
        <v>6284</v>
      </c>
      <c r="AT520" t="s">
        <v>6089</v>
      </c>
      <c r="AU520">
        <v>1996</v>
      </c>
      <c r="AV520">
        <v>65</v>
      </c>
      <c r="AW520">
        <v>2</v>
      </c>
      <c r="AX520" t="s">
        <v>74</v>
      </c>
      <c r="AY520" t="s">
        <v>74</v>
      </c>
      <c r="AZ520" t="s">
        <v>74</v>
      </c>
      <c r="BA520" t="s">
        <v>74</v>
      </c>
      <c r="BB520">
        <v>193</v>
      </c>
      <c r="BC520">
        <v>199</v>
      </c>
      <c r="BD520" t="s">
        <v>74</v>
      </c>
      <c r="BE520" t="s">
        <v>6285</v>
      </c>
      <c r="BF520" t="str">
        <f>HYPERLINK("http://dx.doi.org/10.1002/(SICI)1097-4660(199602)65:2&lt;193::AID-JCTB398&gt;3.0.CO;2-T","http://dx.doi.org/10.1002/(SICI)1097-4660(199602)65:2&lt;193::AID-JCTB398&gt;3.0.CO;2-T")</f>
        <v>http://dx.doi.org/10.1002/(SICI)1097-4660(199602)65:2&lt;193::AID-JCTB398&gt;3.0.CO;2-T</v>
      </c>
      <c r="BG520" t="s">
        <v>74</v>
      </c>
      <c r="BH520" t="s">
        <v>74</v>
      </c>
      <c r="BI520">
        <v>7</v>
      </c>
      <c r="BJ520" t="s">
        <v>6286</v>
      </c>
      <c r="BK520" t="s">
        <v>93</v>
      </c>
      <c r="BL520" t="s">
        <v>6287</v>
      </c>
      <c r="BM520" t="s">
        <v>6288</v>
      </c>
      <c r="BN520" t="s">
        <v>74</v>
      </c>
      <c r="BO520" t="s">
        <v>74</v>
      </c>
      <c r="BP520" t="s">
        <v>74</v>
      </c>
      <c r="BQ520" t="s">
        <v>74</v>
      </c>
      <c r="BR520" t="s">
        <v>96</v>
      </c>
      <c r="BS520" t="s">
        <v>6289</v>
      </c>
      <c r="BT520" t="str">
        <f>HYPERLINK("https%3A%2F%2Fwww.webofscience.com%2Fwos%2Fwoscc%2Ffull-record%2FWOS:A1996TV53000013","View Full Record in Web of Science")</f>
        <v>View Full Record in Web of Science</v>
      </c>
    </row>
    <row r="521" spans="1:72" x14ac:dyDescent="0.15">
      <c r="A521" t="s">
        <v>72</v>
      </c>
      <c r="B521" t="s">
        <v>6290</v>
      </c>
      <c r="C521" t="s">
        <v>74</v>
      </c>
      <c r="D521" t="s">
        <v>74</v>
      </c>
      <c r="E521" t="s">
        <v>74</v>
      </c>
      <c r="F521" t="s">
        <v>6290</v>
      </c>
      <c r="G521" t="s">
        <v>74</v>
      </c>
      <c r="H521" t="s">
        <v>74</v>
      </c>
      <c r="I521" t="s">
        <v>6291</v>
      </c>
      <c r="J521" t="s">
        <v>6292</v>
      </c>
      <c r="K521" t="s">
        <v>74</v>
      </c>
      <c r="L521" t="s">
        <v>74</v>
      </c>
      <c r="M521" t="s">
        <v>77</v>
      </c>
      <c r="N521" t="s">
        <v>78</v>
      </c>
      <c r="O521" t="s">
        <v>74</v>
      </c>
      <c r="P521" t="s">
        <v>74</v>
      </c>
      <c r="Q521" t="s">
        <v>74</v>
      </c>
      <c r="R521" t="s">
        <v>74</v>
      </c>
      <c r="S521" t="s">
        <v>74</v>
      </c>
      <c r="T521" t="s">
        <v>6293</v>
      </c>
      <c r="U521" t="s">
        <v>6294</v>
      </c>
      <c r="V521" t="s">
        <v>6295</v>
      </c>
      <c r="W521" t="s">
        <v>6296</v>
      </c>
      <c r="X521" t="s">
        <v>6297</v>
      </c>
      <c r="Y521" t="s">
        <v>74</v>
      </c>
      <c r="Z521" t="s">
        <v>74</v>
      </c>
      <c r="AA521" t="s">
        <v>6298</v>
      </c>
      <c r="AB521" t="s">
        <v>6299</v>
      </c>
      <c r="AC521" t="s">
        <v>74</v>
      </c>
      <c r="AD521" t="s">
        <v>74</v>
      </c>
      <c r="AE521" t="s">
        <v>74</v>
      </c>
      <c r="AF521" t="s">
        <v>74</v>
      </c>
      <c r="AG521">
        <v>43</v>
      </c>
      <c r="AH521">
        <v>12</v>
      </c>
      <c r="AI521">
        <v>13</v>
      </c>
      <c r="AJ521">
        <v>0</v>
      </c>
      <c r="AK521">
        <v>8</v>
      </c>
      <c r="AL521" t="s">
        <v>1532</v>
      </c>
      <c r="AM521" t="s">
        <v>85</v>
      </c>
      <c r="AN521" t="s">
        <v>1533</v>
      </c>
      <c r="AO521" t="s">
        <v>6300</v>
      </c>
      <c r="AP521" t="s">
        <v>74</v>
      </c>
      <c r="AQ521" t="s">
        <v>74</v>
      </c>
      <c r="AR521" t="s">
        <v>6301</v>
      </c>
      <c r="AS521" t="s">
        <v>6302</v>
      </c>
      <c r="AT521" t="s">
        <v>6089</v>
      </c>
      <c r="AU521">
        <v>1996</v>
      </c>
      <c r="AV521">
        <v>47</v>
      </c>
      <c r="AW521">
        <v>295</v>
      </c>
      <c r="AX521" t="s">
        <v>74</v>
      </c>
      <c r="AY521" t="s">
        <v>74</v>
      </c>
      <c r="AZ521" t="s">
        <v>74</v>
      </c>
      <c r="BA521" t="s">
        <v>74</v>
      </c>
      <c r="BB521">
        <v>241</v>
      </c>
      <c r="BC521">
        <v>249</v>
      </c>
      <c r="BD521" t="s">
        <v>74</v>
      </c>
      <c r="BE521" t="s">
        <v>6303</v>
      </c>
      <c r="BF521" t="str">
        <f>HYPERLINK("http://dx.doi.org/10.1093/jxb/47.2.241","http://dx.doi.org/10.1093/jxb/47.2.241")</f>
        <v>http://dx.doi.org/10.1093/jxb/47.2.241</v>
      </c>
      <c r="BG521" t="s">
        <v>74</v>
      </c>
      <c r="BH521" t="s">
        <v>74</v>
      </c>
      <c r="BI521">
        <v>9</v>
      </c>
      <c r="BJ521" t="s">
        <v>859</v>
      </c>
      <c r="BK521" t="s">
        <v>93</v>
      </c>
      <c r="BL521" t="s">
        <v>859</v>
      </c>
      <c r="BM521" t="s">
        <v>6304</v>
      </c>
      <c r="BN521" t="s">
        <v>74</v>
      </c>
      <c r="BO521" t="s">
        <v>161</v>
      </c>
      <c r="BP521" t="s">
        <v>74</v>
      </c>
      <c r="BQ521" t="s">
        <v>74</v>
      </c>
      <c r="BR521" t="s">
        <v>96</v>
      </c>
      <c r="BS521" t="s">
        <v>6305</v>
      </c>
      <c r="BT521" t="str">
        <f>HYPERLINK("https%3A%2F%2Fwww.webofscience.com%2Fwos%2Fwoscc%2Ffull-record%2FWOS:A1996UA12100012","View Full Record in Web of Science")</f>
        <v>View Full Record in Web of Science</v>
      </c>
    </row>
    <row r="522" spans="1:72" x14ac:dyDescent="0.15">
      <c r="A522" t="s">
        <v>72</v>
      </c>
      <c r="B522" t="s">
        <v>6306</v>
      </c>
      <c r="C522" t="s">
        <v>74</v>
      </c>
      <c r="D522" t="s">
        <v>74</v>
      </c>
      <c r="E522" t="s">
        <v>74</v>
      </c>
      <c r="F522" t="s">
        <v>6306</v>
      </c>
      <c r="G522" t="s">
        <v>74</v>
      </c>
      <c r="H522" t="s">
        <v>74</v>
      </c>
      <c r="I522" t="s">
        <v>6307</v>
      </c>
      <c r="J522" t="s">
        <v>1493</v>
      </c>
      <c r="K522" t="s">
        <v>74</v>
      </c>
      <c r="L522" t="s">
        <v>74</v>
      </c>
      <c r="M522" t="s">
        <v>77</v>
      </c>
      <c r="N522" t="s">
        <v>78</v>
      </c>
      <c r="O522" t="s">
        <v>74</v>
      </c>
      <c r="P522" t="s">
        <v>74</v>
      </c>
      <c r="Q522" t="s">
        <v>74</v>
      </c>
      <c r="R522" t="s">
        <v>74</v>
      </c>
      <c r="S522" t="s">
        <v>74</v>
      </c>
      <c r="T522" t="s">
        <v>74</v>
      </c>
      <c r="U522" t="s">
        <v>6308</v>
      </c>
      <c r="V522" t="s">
        <v>6309</v>
      </c>
      <c r="W522" t="s">
        <v>6310</v>
      </c>
      <c r="X522" t="s">
        <v>6311</v>
      </c>
      <c r="Y522" t="s">
        <v>6312</v>
      </c>
      <c r="Z522" t="s">
        <v>74</v>
      </c>
      <c r="AA522" t="s">
        <v>74</v>
      </c>
      <c r="AB522" t="s">
        <v>74</v>
      </c>
      <c r="AC522" t="s">
        <v>74</v>
      </c>
      <c r="AD522" t="s">
        <v>74</v>
      </c>
      <c r="AE522" t="s">
        <v>74</v>
      </c>
      <c r="AF522" t="s">
        <v>74</v>
      </c>
      <c r="AG522">
        <v>18</v>
      </c>
      <c r="AH522">
        <v>389</v>
      </c>
      <c r="AI522">
        <v>405</v>
      </c>
      <c r="AJ522">
        <v>0</v>
      </c>
      <c r="AK522">
        <v>27</v>
      </c>
      <c r="AL522" t="s">
        <v>946</v>
      </c>
      <c r="AM522" t="s">
        <v>312</v>
      </c>
      <c r="AN522" t="s">
        <v>1017</v>
      </c>
      <c r="AO522" t="s">
        <v>1501</v>
      </c>
      <c r="AP522" t="s">
        <v>1502</v>
      </c>
      <c r="AQ522" t="s">
        <v>74</v>
      </c>
      <c r="AR522" t="s">
        <v>1503</v>
      </c>
      <c r="AS522" t="s">
        <v>1504</v>
      </c>
      <c r="AT522" t="s">
        <v>6168</v>
      </c>
      <c r="AU522">
        <v>1996</v>
      </c>
      <c r="AV522">
        <v>101</v>
      </c>
      <c r="AW522" t="s">
        <v>6313</v>
      </c>
      <c r="AX522" t="s">
        <v>74</v>
      </c>
      <c r="AY522" t="s">
        <v>74</v>
      </c>
      <c r="AZ522" t="s">
        <v>74</v>
      </c>
      <c r="BA522" t="s">
        <v>74</v>
      </c>
      <c r="BB522">
        <v>2343</v>
      </c>
      <c r="BC522">
        <v>2353</v>
      </c>
      <c r="BD522" t="s">
        <v>74</v>
      </c>
      <c r="BE522" t="s">
        <v>6314</v>
      </c>
      <c r="BF522" t="str">
        <f>HYPERLINK("http://dx.doi.org/10.1029/95JA01614","http://dx.doi.org/10.1029/95JA01614")</f>
        <v>http://dx.doi.org/10.1029/95JA01614</v>
      </c>
      <c r="BG522" t="s">
        <v>74</v>
      </c>
      <c r="BH522" t="s">
        <v>74</v>
      </c>
      <c r="BI522">
        <v>11</v>
      </c>
      <c r="BJ522" t="s">
        <v>936</v>
      </c>
      <c r="BK522" t="s">
        <v>93</v>
      </c>
      <c r="BL522" t="s">
        <v>936</v>
      </c>
      <c r="BM522" t="s">
        <v>6315</v>
      </c>
      <c r="BN522" t="s">
        <v>74</v>
      </c>
      <c r="BO522" t="s">
        <v>74</v>
      </c>
      <c r="BP522" t="s">
        <v>74</v>
      </c>
      <c r="BQ522" t="s">
        <v>74</v>
      </c>
      <c r="BR522" t="s">
        <v>96</v>
      </c>
      <c r="BS522" t="s">
        <v>6316</v>
      </c>
      <c r="BT522" t="str">
        <f>HYPERLINK("https%3A%2F%2Fwww.webofscience.com%2Fwos%2Fwoscc%2Ffull-record%2FWOS:A1996TT92300007","View Full Record in Web of Science")</f>
        <v>View Full Record in Web of Science</v>
      </c>
    </row>
    <row r="523" spans="1:72" x14ac:dyDescent="0.15">
      <c r="A523" t="s">
        <v>72</v>
      </c>
      <c r="B523" t="s">
        <v>6317</v>
      </c>
      <c r="C523" t="s">
        <v>74</v>
      </c>
      <c r="D523" t="s">
        <v>74</v>
      </c>
      <c r="E523" t="s">
        <v>74</v>
      </c>
      <c r="F523" t="s">
        <v>6317</v>
      </c>
      <c r="G523" t="s">
        <v>74</v>
      </c>
      <c r="H523" t="s">
        <v>74</v>
      </c>
      <c r="I523" t="s">
        <v>6318</v>
      </c>
      <c r="J523" t="s">
        <v>1493</v>
      </c>
      <c r="K523" t="s">
        <v>74</v>
      </c>
      <c r="L523" t="s">
        <v>74</v>
      </c>
      <c r="M523" t="s">
        <v>77</v>
      </c>
      <c r="N523" t="s">
        <v>78</v>
      </c>
      <c r="O523" t="s">
        <v>74</v>
      </c>
      <c r="P523" t="s">
        <v>74</v>
      </c>
      <c r="Q523" t="s">
        <v>74</v>
      </c>
      <c r="R523" t="s">
        <v>74</v>
      </c>
      <c r="S523" t="s">
        <v>74</v>
      </c>
      <c r="T523" t="s">
        <v>74</v>
      </c>
      <c r="U523" t="s">
        <v>6319</v>
      </c>
      <c r="V523" t="s">
        <v>6320</v>
      </c>
      <c r="W523" t="s">
        <v>74</v>
      </c>
      <c r="X523" t="s">
        <v>74</v>
      </c>
      <c r="Y523" t="s">
        <v>5554</v>
      </c>
      <c r="Z523" t="s">
        <v>74</v>
      </c>
      <c r="AA523" t="s">
        <v>5672</v>
      </c>
      <c r="AB523" t="s">
        <v>5673</v>
      </c>
      <c r="AC523" t="s">
        <v>74</v>
      </c>
      <c r="AD523" t="s">
        <v>74</v>
      </c>
      <c r="AE523" t="s">
        <v>74</v>
      </c>
      <c r="AF523" t="s">
        <v>74</v>
      </c>
      <c r="AG523">
        <v>44</v>
      </c>
      <c r="AH523">
        <v>22</v>
      </c>
      <c r="AI523">
        <v>23</v>
      </c>
      <c r="AJ523">
        <v>1</v>
      </c>
      <c r="AK523">
        <v>1</v>
      </c>
      <c r="AL523" t="s">
        <v>946</v>
      </c>
      <c r="AM523" t="s">
        <v>312</v>
      </c>
      <c r="AN523" t="s">
        <v>1017</v>
      </c>
      <c r="AO523" t="s">
        <v>1501</v>
      </c>
      <c r="AP523" t="s">
        <v>1502</v>
      </c>
      <c r="AQ523" t="s">
        <v>74</v>
      </c>
      <c r="AR523" t="s">
        <v>1503</v>
      </c>
      <c r="AS523" t="s">
        <v>1504</v>
      </c>
      <c r="AT523" t="s">
        <v>6168</v>
      </c>
      <c r="AU523">
        <v>1996</v>
      </c>
      <c r="AV523">
        <v>101</v>
      </c>
      <c r="AW523" t="s">
        <v>6313</v>
      </c>
      <c r="AX523" t="s">
        <v>74</v>
      </c>
      <c r="AY523" t="s">
        <v>74</v>
      </c>
      <c r="AZ523" t="s">
        <v>74</v>
      </c>
      <c r="BA523" t="s">
        <v>74</v>
      </c>
      <c r="BB523">
        <v>2355</v>
      </c>
      <c r="BC523">
        <v>2367</v>
      </c>
      <c r="BD523" t="s">
        <v>74</v>
      </c>
      <c r="BE523" t="s">
        <v>6321</v>
      </c>
      <c r="BF523" t="str">
        <f>HYPERLINK("http://dx.doi.org/10.1029/95JA03153","http://dx.doi.org/10.1029/95JA03153")</f>
        <v>http://dx.doi.org/10.1029/95JA03153</v>
      </c>
      <c r="BG523" t="s">
        <v>74</v>
      </c>
      <c r="BH523" t="s">
        <v>74</v>
      </c>
      <c r="BI523">
        <v>13</v>
      </c>
      <c r="BJ523" t="s">
        <v>936</v>
      </c>
      <c r="BK523" t="s">
        <v>93</v>
      </c>
      <c r="BL523" t="s">
        <v>936</v>
      </c>
      <c r="BM523" t="s">
        <v>6315</v>
      </c>
      <c r="BN523" t="s">
        <v>74</v>
      </c>
      <c r="BO523" t="s">
        <v>74</v>
      </c>
      <c r="BP523" t="s">
        <v>74</v>
      </c>
      <c r="BQ523" t="s">
        <v>74</v>
      </c>
      <c r="BR523" t="s">
        <v>96</v>
      </c>
      <c r="BS523" t="s">
        <v>6322</v>
      </c>
      <c r="BT523" t="str">
        <f>HYPERLINK("https%3A%2F%2Fwww.webofscience.com%2Fwos%2Fwoscc%2Ffull-record%2FWOS:A1996TT92300008","View Full Record in Web of Science")</f>
        <v>View Full Record in Web of Science</v>
      </c>
    </row>
    <row r="524" spans="1:72" x14ac:dyDescent="0.15">
      <c r="A524" t="s">
        <v>72</v>
      </c>
      <c r="B524" t="s">
        <v>5548</v>
      </c>
      <c r="C524" t="s">
        <v>74</v>
      </c>
      <c r="D524" t="s">
        <v>74</v>
      </c>
      <c r="E524" t="s">
        <v>74</v>
      </c>
      <c r="F524" t="s">
        <v>5548</v>
      </c>
      <c r="G524" t="s">
        <v>74</v>
      </c>
      <c r="H524" t="s">
        <v>74</v>
      </c>
      <c r="I524" t="s">
        <v>6323</v>
      </c>
      <c r="J524" t="s">
        <v>6324</v>
      </c>
      <c r="K524" t="s">
        <v>74</v>
      </c>
      <c r="L524" t="s">
        <v>74</v>
      </c>
      <c r="M524" t="s">
        <v>77</v>
      </c>
      <c r="N524" t="s">
        <v>78</v>
      </c>
      <c r="O524" t="s">
        <v>74</v>
      </c>
      <c r="P524" t="s">
        <v>74</v>
      </c>
      <c r="Q524" t="s">
        <v>74</v>
      </c>
      <c r="R524" t="s">
        <v>74</v>
      </c>
      <c r="S524" t="s">
        <v>74</v>
      </c>
      <c r="T524" t="s">
        <v>6325</v>
      </c>
      <c r="U524" t="s">
        <v>6326</v>
      </c>
      <c r="V524" t="s">
        <v>6327</v>
      </c>
      <c r="W524" t="s">
        <v>74</v>
      </c>
      <c r="X524" t="s">
        <v>74</v>
      </c>
      <c r="Y524" t="s">
        <v>168</v>
      </c>
      <c r="Z524" t="s">
        <v>74</v>
      </c>
      <c r="AA524" t="s">
        <v>74</v>
      </c>
      <c r="AB524" t="s">
        <v>74</v>
      </c>
      <c r="AC524" t="s">
        <v>74</v>
      </c>
      <c r="AD524" t="s">
        <v>74</v>
      </c>
      <c r="AE524" t="s">
        <v>74</v>
      </c>
      <c r="AF524" t="s">
        <v>74</v>
      </c>
      <c r="AG524">
        <v>37</v>
      </c>
      <c r="AH524">
        <v>57</v>
      </c>
      <c r="AI524">
        <v>60</v>
      </c>
      <c r="AJ524">
        <v>0</v>
      </c>
      <c r="AK524">
        <v>10</v>
      </c>
      <c r="AL524" t="s">
        <v>6328</v>
      </c>
      <c r="AM524" t="s">
        <v>6329</v>
      </c>
      <c r="AN524" t="s">
        <v>6330</v>
      </c>
      <c r="AO524" t="s">
        <v>6331</v>
      </c>
      <c r="AP524" t="s">
        <v>74</v>
      </c>
      <c r="AQ524" t="s">
        <v>74</v>
      </c>
      <c r="AR524" t="s">
        <v>6332</v>
      </c>
      <c r="AS524" t="s">
        <v>6333</v>
      </c>
      <c r="AT524" t="s">
        <v>6089</v>
      </c>
      <c r="AU524">
        <v>1996</v>
      </c>
      <c r="AV524">
        <v>77</v>
      </c>
      <c r="AW524">
        <v>1</v>
      </c>
      <c r="AX524" t="s">
        <v>74</v>
      </c>
      <c r="AY524" t="s">
        <v>74</v>
      </c>
      <c r="AZ524" t="s">
        <v>74</v>
      </c>
      <c r="BA524" t="s">
        <v>74</v>
      </c>
      <c r="BB524">
        <v>124</v>
      </c>
      <c r="BC524">
        <v>133</v>
      </c>
      <c r="BD524" t="s">
        <v>74</v>
      </c>
      <c r="BE524" t="s">
        <v>6334</v>
      </c>
      <c r="BF524" t="str">
        <f>HYPERLINK("http://dx.doi.org/10.2307/1382714","http://dx.doi.org/10.2307/1382714")</f>
        <v>http://dx.doi.org/10.2307/1382714</v>
      </c>
      <c r="BG524" t="s">
        <v>74</v>
      </c>
      <c r="BH524" t="s">
        <v>74</v>
      </c>
      <c r="BI524">
        <v>10</v>
      </c>
      <c r="BJ524" t="s">
        <v>176</v>
      </c>
      <c r="BK524" t="s">
        <v>93</v>
      </c>
      <c r="BL524" t="s">
        <v>176</v>
      </c>
      <c r="BM524" t="s">
        <v>6335</v>
      </c>
      <c r="BN524" t="s">
        <v>74</v>
      </c>
      <c r="BO524" t="s">
        <v>74</v>
      </c>
      <c r="BP524" t="s">
        <v>74</v>
      </c>
      <c r="BQ524" t="s">
        <v>74</v>
      </c>
      <c r="BR524" t="s">
        <v>96</v>
      </c>
      <c r="BS524" t="s">
        <v>6336</v>
      </c>
      <c r="BT524" t="str">
        <f>HYPERLINK("https%3A%2F%2Fwww.webofscience.com%2Fwos%2Fwoscc%2Ffull-record%2FWOS:A1996TW08600011","View Full Record in Web of Science")</f>
        <v>View Full Record in Web of Science</v>
      </c>
    </row>
    <row r="525" spans="1:72" x14ac:dyDescent="0.15">
      <c r="A525" t="s">
        <v>72</v>
      </c>
      <c r="B525" t="s">
        <v>6337</v>
      </c>
      <c r="C525" t="s">
        <v>74</v>
      </c>
      <c r="D525" t="s">
        <v>74</v>
      </c>
      <c r="E525" t="s">
        <v>74</v>
      </c>
      <c r="F525" t="s">
        <v>6337</v>
      </c>
      <c r="G525" t="s">
        <v>74</v>
      </c>
      <c r="H525" t="s">
        <v>74</v>
      </c>
      <c r="I525" t="s">
        <v>6338</v>
      </c>
      <c r="J525" t="s">
        <v>640</v>
      </c>
      <c r="K525" t="s">
        <v>74</v>
      </c>
      <c r="L525" t="s">
        <v>74</v>
      </c>
      <c r="M525" t="s">
        <v>77</v>
      </c>
      <c r="N525" t="s">
        <v>78</v>
      </c>
      <c r="O525" t="s">
        <v>74</v>
      </c>
      <c r="P525" t="s">
        <v>74</v>
      </c>
      <c r="Q525" t="s">
        <v>74</v>
      </c>
      <c r="R525" t="s">
        <v>74</v>
      </c>
      <c r="S525" t="s">
        <v>74</v>
      </c>
      <c r="T525" t="s">
        <v>6339</v>
      </c>
      <c r="U525" t="s">
        <v>74</v>
      </c>
      <c r="V525" t="s">
        <v>6340</v>
      </c>
      <c r="W525" t="s">
        <v>74</v>
      </c>
      <c r="X525" t="s">
        <v>74</v>
      </c>
      <c r="Y525" t="s">
        <v>6341</v>
      </c>
      <c r="Z525" t="s">
        <v>74</v>
      </c>
      <c r="AA525" t="s">
        <v>74</v>
      </c>
      <c r="AB525" t="s">
        <v>74</v>
      </c>
      <c r="AC525" t="s">
        <v>74</v>
      </c>
      <c r="AD525" t="s">
        <v>74</v>
      </c>
      <c r="AE525" t="s">
        <v>74</v>
      </c>
      <c r="AF525" t="s">
        <v>74</v>
      </c>
      <c r="AG525">
        <v>1</v>
      </c>
      <c r="AH525">
        <v>1</v>
      </c>
      <c r="AI525">
        <v>1</v>
      </c>
      <c r="AJ525">
        <v>0</v>
      </c>
      <c r="AK525">
        <v>1</v>
      </c>
      <c r="AL525" t="s">
        <v>644</v>
      </c>
      <c r="AM525" t="s">
        <v>436</v>
      </c>
      <c r="AN525" t="s">
        <v>645</v>
      </c>
      <c r="AO525" t="s">
        <v>646</v>
      </c>
      <c r="AP525" t="s">
        <v>74</v>
      </c>
      <c r="AQ525" t="s">
        <v>74</v>
      </c>
      <c r="AR525" t="s">
        <v>647</v>
      </c>
      <c r="AS525" t="s">
        <v>648</v>
      </c>
      <c r="AT525" t="s">
        <v>6089</v>
      </c>
      <c r="AU525">
        <v>1996</v>
      </c>
      <c r="AV525">
        <v>30</v>
      </c>
      <c r="AW525">
        <v>2</v>
      </c>
      <c r="AX525" t="s">
        <v>74</v>
      </c>
      <c r="AY525" t="s">
        <v>74</v>
      </c>
      <c r="AZ525" t="s">
        <v>74</v>
      </c>
      <c r="BA525" t="s">
        <v>74</v>
      </c>
      <c r="BB525">
        <v>299</v>
      </c>
      <c r="BC525">
        <v>302</v>
      </c>
      <c r="BD525" t="s">
        <v>74</v>
      </c>
      <c r="BE525" t="s">
        <v>6342</v>
      </c>
      <c r="BF525" t="str">
        <f>HYPERLINK("http://dx.doi.org/10.1080/00222939600771171","http://dx.doi.org/10.1080/00222939600771171")</f>
        <v>http://dx.doi.org/10.1080/00222939600771171</v>
      </c>
      <c r="BG525" t="s">
        <v>74</v>
      </c>
      <c r="BH525" t="s">
        <v>74</v>
      </c>
      <c r="BI525">
        <v>4</v>
      </c>
      <c r="BJ525" t="s">
        <v>650</v>
      </c>
      <c r="BK525" t="s">
        <v>93</v>
      </c>
      <c r="BL525" t="s">
        <v>651</v>
      </c>
      <c r="BM525" t="s">
        <v>6343</v>
      </c>
      <c r="BN525" t="s">
        <v>74</v>
      </c>
      <c r="BO525" t="s">
        <v>74</v>
      </c>
      <c r="BP525" t="s">
        <v>74</v>
      </c>
      <c r="BQ525" t="s">
        <v>74</v>
      </c>
      <c r="BR525" t="s">
        <v>96</v>
      </c>
      <c r="BS525" t="s">
        <v>6344</v>
      </c>
      <c r="BT525" t="str">
        <f>HYPERLINK("https%3A%2F%2Fwww.webofscience.com%2Fwos%2Fwoscc%2Ffull-record%2FWOS:A1996TX71800006","View Full Record in Web of Science")</f>
        <v>View Full Record in Web of Science</v>
      </c>
    </row>
    <row r="526" spans="1:72" x14ac:dyDescent="0.15">
      <c r="A526" t="s">
        <v>72</v>
      </c>
      <c r="B526" t="s">
        <v>6345</v>
      </c>
      <c r="C526" t="s">
        <v>74</v>
      </c>
      <c r="D526" t="s">
        <v>74</v>
      </c>
      <c r="E526" t="s">
        <v>74</v>
      </c>
      <c r="F526" t="s">
        <v>6345</v>
      </c>
      <c r="G526" t="s">
        <v>74</v>
      </c>
      <c r="H526" t="s">
        <v>74</v>
      </c>
      <c r="I526" t="s">
        <v>6346</v>
      </c>
      <c r="J526" t="s">
        <v>672</v>
      </c>
      <c r="K526" t="s">
        <v>74</v>
      </c>
      <c r="L526" t="s">
        <v>74</v>
      </c>
      <c r="M526" t="s">
        <v>77</v>
      </c>
      <c r="N526" t="s">
        <v>78</v>
      </c>
      <c r="O526" t="s">
        <v>74</v>
      </c>
      <c r="P526" t="s">
        <v>74</v>
      </c>
      <c r="Q526" t="s">
        <v>74</v>
      </c>
      <c r="R526" t="s">
        <v>74</v>
      </c>
      <c r="S526" t="s">
        <v>74</v>
      </c>
      <c r="T526" t="s">
        <v>6347</v>
      </c>
      <c r="U526" t="s">
        <v>6348</v>
      </c>
      <c r="V526" t="s">
        <v>6349</v>
      </c>
      <c r="W526" t="s">
        <v>74</v>
      </c>
      <c r="X526" t="s">
        <v>74</v>
      </c>
      <c r="Y526" t="s">
        <v>6350</v>
      </c>
      <c r="Z526" t="s">
        <v>74</v>
      </c>
      <c r="AA526" t="s">
        <v>6351</v>
      </c>
      <c r="AB526" t="s">
        <v>74</v>
      </c>
      <c r="AC526" t="s">
        <v>74</v>
      </c>
      <c r="AD526" t="s">
        <v>74</v>
      </c>
      <c r="AE526" t="s">
        <v>74</v>
      </c>
      <c r="AF526" t="s">
        <v>74</v>
      </c>
      <c r="AG526">
        <v>50</v>
      </c>
      <c r="AH526">
        <v>38</v>
      </c>
      <c r="AI526">
        <v>42</v>
      </c>
      <c r="AJ526">
        <v>0</v>
      </c>
      <c r="AK526">
        <v>14</v>
      </c>
      <c r="AL526" t="s">
        <v>4826</v>
      </c>
      <c r="AM526" t="s">
        <v>262</v>
      </c>
      <c r="AN526" t="s">
        <v>4827</v>
      </c>
      <c r="AO526" t="s">
        <v>681</v>
      </c>
      <c r="AP526" t="s">
        <v>6352</v>
      </c>
      <c r="AQ526" t="s">
        <v>74</v>
      </c>
      <c r="AR526" t="s">
        <v>682</v>
      </c>
      <c r="AS526" t="s">
        <v>683</v>
      </c>
      <c r="AT526" t="s">
        <v>6089</v>
      </c>
      <c r="AU526">
        <v>1996</v>
      </c>
      <c r="AV526">
        <v>35</v>
      </c>
      <c r="AW526" t="s">
        <v>781</v>
      </c>
      <c r="AX526" t="s">
        <v>74</v>
      </c>
      <c r="AY526" t="s">
        <v>74</v>
      </c>
      <c r="AZ526" t="s">
        <v>74</v>
      </c>
      <c r="BA526" t="s">
        <v>74</v>
      </c>
      <c r="BB526">
        <v>159</v>
      </c>
      <c r="BC526">
        <v>167</v>
      </c>
      <c r="BD526" t="s">
        <v>74</v>
      </c>
      <c r="BE526" t="s">
        <v>6353</v>
      </c>
      <c r="BF526" t="str">
        <f>HYPERLINK("http://dx.doi.org/10.1016/S1385-1101(96)90743-1","http://dx.doi.org/10.1016/S1385-1101(96)90743-1")</f>
        <v>http://dx.doi.org/10.1016/S1385-1101(96)90743-1</v>
      </c>
      <c r="BG526" t="s">
        <v>74</v>
      </c>
      <c r="BH526" t="s">
        <v>74</v>
      </c>
      <c r="BI526">
        <v>9</v>
      </c>
      <c r="BJ526" t="s">
        <v>686</v>
      </c>
      <c r="BK526" t="s">
        <v>93</v>
      </c>
      <c r="BL526" t="s">
        <v>686</v>
      </c>
      <c r="BM526" t="s">
        <v>6354</v>
      </c>
      <c r="BN526" t="s">
        <v>74</v>
      </c>
      <c r="BO526" t="s">
        <v>74</v>
      </c>
      <c r="BP526" t="s">
        <v>74</v>
      </c>
      <c r="BQ526" t="s">
        <v>74</v>
      </c>
      <c r="BR526" t="s">
        <v>96</v>
      </c>
      <c r="BS526" t="s">
        <v>6355</v>
      </c>
      <c r="BT526" t="str">
        <f>HYPERLINK("https%3A%2F%2Fwww.webofscience.com%2Fwos%2Fwoscc%2Ffull-record%2FWOS:A1996UR70200015","View Full Record in Web of Science")</f>
        <v>View Full Record in Web of Science</v>
      </c>
    </row>
    <row r="527" spans="1:72" x14ac:dyDescent="0.15">
      <c r="A527" t="s">
        <v>72</v>
      </c>
      <c r="B527" t="s">
        <v>6356</v>
      </c>
      <c r="C527" t="s">
        <v>74</v>
      </c>
      <c r="D527" t="s">
        <v>74</v>
      </c>
      <c r="E527" t="s">
        <v>74</v>
      </c>
      <c r="F527" t="s">
        <v>6356</v>
      </c>
      <c r="G527" t="s">
        <v>74</v>
      </c>
      <c r="H527" t="s">
        <v>74</v>
      </c>
      <c r="I527" t="s">
        <v>6357</v>
      </c>
      <c r="J527" t="s">
        <v>1631</v>
      </c>
      <c r="K527" t="s">
        <v>74</v>
      </c>
      <c r="L527" t="s">
        <v>74</v>
      </c>
      <c r="M527" t="s">
        <v>77</v>
      </c>
      <c r="N527" t="s">
        <v>78</v>
      </c>
      <c r="O527" t="s">
        <v>74</v>
      </c>
      <c r="P527" t="s">
        <v>74</v>
      </c>
      <c r="Q527" t="s">
        <v>74</v>
      </c>
      <c r="R527" t="s">
        <v>74</v>
      </c>
      <c r="S527" t="s">
        <v>74</v>
      </c>
      <c r="T527" t="s">
        <v>74</v>
      </c>
      <c r="U527" t="s">
        <v>6358</v>
      </c>
      <c r="V527" t="s">
        <v>6359</v>
      </c>
      <c r="W527" t="s">
        <v>6360</v>
      </c>
      <c r="X527" t="s">
        <v>6361</v>
      </c>
      <c r="Y527" t="s">
        <v>74</v>
      </c>
      <c r="Z527" t="s">
        <v>74</v>
      </c>
      <c r="AA527" t="s">
        <v>74</v>
      </c>
      <c r="AB527" t="s">
        <v>74</v>
      </c>
      <c r="AC527" t="s">
        <v>74</v>
      </c>
      <c r="AD527" t="s">
        <v>74</v>
      </c>
      <c r="AE527" t="s">
        <v>74</v>
      </c>
      <c r="AF527" t="s">
        <v>74</v>
      </c>
      <c r="AG527">
        <v>30</v>
      </c>
      <c r="AH527">
        <v>3</v>
      </c>
      <c r="AI527">
        <v>3</v>
      </c>
      <c r="AJ527">
        <v>2</v>
      </c>
      <c r="AK527">
        <v>5</v>
      </c>
      <c r="AL527" t="s">
        <v>1532</v>
      </c>
      <c r="AM527" t="s">
        <v>85</v>
      </c>
      <c r="AN527" t="s">
        <v>1533</v>
      </c>
      <c r="AO527" t="s">
        <v>1638</v>
      </c>
      <c r="AP527" t="s">
        <v>74</v>
      </c>
      <c r="AQ527" t="s">
        <v>74</v>
      </c>
      <c r="AR527" t="s">
        <v>1640</v>
      </c>
      <c r="AS527" t="s">
        <v>1641</v>
      </c>
      <c r="AT527" t="s">
        <v>6089</v>
      </c>
      <c r="AU527">
        <v>1996</v>
      </c>
      <c r="AV527">
        <v>238</v>
      </c>
      <c r="AW527" t="s">
        <v>74</v>
      </c>
      <c r="AX527">
        <v>2</v>
      </c>
      <c r="AY527" t="s">
        <v>74</v>
      </c>
      <c r="AZ527" t="s">
        <v>74</v>
      </c>
      <c r="BA527" t="s">
        <v>74</v>
      </c>
      <c r="BB527">
        <v>333</v>
      </c>
      <c r="BC527">
        <v>350</v>
      </c>
      <c r="BD527" t="s">
        <v>74</v>
      </c>
      <c r="BE527" t="s">
        <v>74</v>
      </c>
      <c r="BF527" t="s">
        <v>74</v>
      </c>
      <c r="BG527" t="s">
        <v>74</v>
      </c>
      <c r="BH527" t="s">
        <v>74</v>
      </c>
      <c r="BI527">
        <v>18</v>
      </c>
      <c r="BJ527" t="s">
        <v>176</v>
      </c>
      <c r="BK527" t="s">
        <v>93</v>
      </c>
      <c r="BL527" t="s">
        <v>176</v>
      </c>
      <c r="BM527" t="s">
        <v>6362</v>
      </c>
      <c r="BN527" t="s">
        <v>74</v>
      </c>
      <c r="BO527" t="s">
        <v>74</v>
      </c>
      <c r="BP527" t="s">
        <v>74</v>
      </c>
      <c r="BQ527" t="s">
        <v>74</v>
      </c>
      <c r="BR527" t="s">
        <v>96</v>
      </c>
      <c r="BS527" t="s">
        <v>6363</v>
      </c>
      <c r="BT527" t="str">
        <f>HYPERLINK("https%3A%2F%2Fwww.webofscience.com%2Fwos%2Fwoscc%2Ffull-record%2FWOS:A1996TV69900010","View Full Record in Web of Science")</f>
        <v>View Full Record in Web of Science</v>
      </c>
    </row>
    <row r="528" spans="1:72" x14ac:dyDescent="0.15">
      <c r="A528" t="s">
        <v>72</v>
      </c>
      <c r="B528" t="s">
        <v>6364</v>
      </c>
      <c r="C528" t="s">
        <v>74</v>
      </c>
      <c r="D528" t="s">
        <v>74</v>
      </c>
      <c r="E528" t="s">
        <v>74</v>
      </c>
      <c r="F528" t="s">
        <v>6364</v>
      </c>
      <c r="G528" t="s">
        <v>74</v>
      </c>
      <c r="H528" t="s">
        <v>74</v>
      </c>
      <c r="I528" t="s">
        <v>6365</v>
      </c>
      <c r="J528" t="s">
        <v>6366</v>
      </c>
      <c r="K528" t="s">
        <v>74</v>
      </c>
      <c r="L528" t="s">
        <v>74</v>
      </c>
      <c r="M528" t="s">
        <v>77</v>
      </c>
      <c r="N528" t="s">
        <v>78</v>
      </c>
      <c r="O528" t="s">
        <v>74</v>
      </c>
      <c r="P528" t="s">
        <v>74</v>
      </c>
      <c r="Q528" t="s">
        <v>74</v>
      </c>
      <c r="R528" t="s">
        <v>74</v>
      </c>
      <c r="S528" t="s">
        <v>74</v>
      </c>
      <c r="T528" t="s">
        <v>6367</v>
      </c>
      <c r="U528" t="s">
        <v>6368</v>
      </c>
      <c r="V528" t="s">
        <v>6369</v>
      </c>
      <c r="W528" t="s">
        <v>6370</v>
      </c>
      <c r="X528" t="s">
        <v>6371</v>
      </c>
      <c r="Y528" t="s">
        <v>6372</v>
      </c>
      <c r="Z528" t="s">
        <v>74</v>
      </c>
      <c r="AA528" t="s">
        <v>6373</v>
      </c>
      <c r="AB528" t="s">
        <v>74</v>
      </c>
      <c r="AC528" t="s">
        <v>74</v>
      </c>
      <c r="AD528" t="s">
        <v>74</v>
      </c>
      <c r="AE528" t="s">
        <v>74</v>
      </c>
      <c r="AF528" t="s">
        <v>74</v>
      </c>
      <c r="AG528">
        <v>87</v>
      </c>
      <c r="AH528">
        <v>67</v>
      </c>
      <c r="AI528">
        <v>76</v>
      </c>
      <c r="AJ528">
        <v>0</v>
      </c>
      <c r="AK528">
        <v>20</v>
      </c>
      <c r="AL528" t="s">
        <v>4057</v>
      </c>
      <c r="AM528" t="s">
        <v>85</v>
      </c>
      <c r="AN528" t="s">
        <v>3889</v>
      </c>
      <c r="AO528" t="s">
        <v>6374</v>
      </c>
      <c r="AP528" t="s">
        <v>74</v>
      </c>
      <c r="AQ528" t="s">
        <v>74</v>
      </c>
      <c r="AR528" t="s">
        <v>6375</v>
      </c>
      <c r="AS528" t="s">
        <v>6376</v>
      </c>
      <c r="AT528" t="s">
        <v>6089</v>
      </c>
      <c r="AU528">
        <v>1996</v>
      </c>
      <c r="AV528">
        <v>13</v>
      </c>
      <c r="AW528">
        <v>1</v>
      </c>
      <c r="AX528" t="s">
        <v>74</v>
      </c>
      <c r="AY528" t="s">
        <v>74</v>
      </c>
      <c r="AZ528" t="s">
        <v>74</v>
      </c>
      <c r="BA528" t="s">
        <v>74</v>
      </c>
      <c r="BB528">
        <v>61</v>
      </c>
      <c r="BC528">
        <v>77</v>
      </c>
      <c r="BD528" t="s">
        <v>74</v>
      </c>
      <c r="BE528" t="s">
        <v>6377</v>
      </c>
      <c r="BF528" t="str">
        <f>HYPERLINK("http://dx.doi.org/10.1016/0264-8172(95)00033-X","http://dx.doi.org/10.1016/0264-8172(95)00033-X")</f>
        <v>http://dx.doi.org/10.1016/0264-8172(95)00033-X</v>
      </c>
      <c r="BG528" t="s">
        <v>74</v>
      </c>
      <c r="BH528" t="s">
        <v>74</v>
      </c>
      <c r="BI528">
        <v>17</v>
      </c>
      <c r="BJ528" t="s">
        <v>364</v>
      </c>
      <c r="BK528" t="s">
        <v>93</v>
      </c>
      <c r="BL528" t="s">
        <v>365</v>
      </c>
      <c r="BM528" t="s">
        <v>6378</v>
      </c>
      <c r="BN528" t="s">
        <v>74</v>
      </c>
      <c r="BO528" t="s">
        <v>74</v>
      </c>
      <c r="BP528" t="s">
        <v>74</v>
      </c>
      <c r="BQ528" t="s">
        <v>74</v>
      </c>
      <c r="BR528" t="s">
        <v>96</v>
      </c>
      <c r="BS528" t="s">
        <v>6379</v>
      </c>
      <c r="BT528" t="str">
        <f>HYPERLINK("https%3A%2F%2Fwww.webofscience.com%2Fwos%2Fwoscc%2Ffull-record%2FWOS:A1996TL83700004","View Full Record in Web of Science")</f>
        <v>View Full Record in Web of Science</v>
      </c>
    </row>
    <row r="529" spans="1:72" x14ac:dyDescent="0.15">
      <c r="A529" t="s">
        <v>72</v>
      </c>
      <c r="B529" t="s">
        <v>6380</v>
      </c>
      <c r="C529" t="s">
        <v>74</v>
      </c>
      <c r="D529" t="s">
        <v>74</v>
      </c>
      <c r="E529" t="s">
        <v>74</v>
      </c>
      <c r="F529" t="s">
        <v>6380</v>
      </c>
      <c r="G529" t="s">
        <v>74</v>
      </c>
      <c r="H529" t="s">
        <v>74</v>
      </c>
      <c r="I529" t="s">
        <v>6381</v>
      </c>
      <c r="J529" t="s">
        <v>770</v>
      </c>
      <c r="K529" t="s">
        <v>74</v>
      </c>
      <c r="L529" t="s">
        <v>74</v>
      </c>
      <c r="M529" t="s">
        <v>77</v>
      </c>
      <c r="N529" t="s">
        <v>78</v>
      </c>
      <c r="O529" t="s">
        <v>74</v>
      </c>
      <c r="P529" t="s">
        <v>74</v>
      </c>
      <c r="Q529" t="s">
        <v>74</v>
      </c>
      <c r="R529" t="s">
        <v>74</v>
      </c>
      <c r="S529" t="s">
        <v>74</v>
      </c>
      <c r="T529" t="s">
        <v>6382</v>
      </c>
      <c r="U529" t="s">
        <v>6383</v>
      </c>
      <c r="V529" t="s">
        <v>6384</v>
      </c>
      <c r="W529" t="s">
        <v>74</v>
      </c>
      <c r="X529" t="s">
        <v>74</v>
      </c>
      <c r="Y529" t="s">
        <v>6385</v>
      </c>
      <c r="Z529" t="s">
        <v>74</v>
      </c>
      <c r="AA529" t="s">
        <v>6386</v>
      </c>
      <c r="AB529" t="s">
        <v>6387</v>
      </c>
      <c r="AC529" t="s">
        <v>74</v>
      </c>
      <c r="AD529" t="s">
        <v>74</v>
      </c>
      <c r="AE529" t="s">
        <v>74</v>
      </c>
      <c r="AF529" t="s">
        <v>74</v>
      </c>
      <c r="AG529">
        <v>64</v>
      </c>
      <c r="AH529">
        <v>45</v>
      </c>
      <c r="AI529">
        <v>52</v>
      </c>
      <c r="AJ529">
        <v>2</v>
      </c>
      <c r="AK529">
        <v>18</v>
      </c>
      <c r="AL529" t="s">
        <v>775</v>
      </c>
      <c r="AM529" t="s">
        <v>776</v>
      </c>
      <c r="AN529" t="s">
        <v>777</v>
      </c>
      <c r="AO529" t="s">
        <v>778</v>
      </c>
      <c r="AP529" t="s">
        <v>801</v>
      </c>
      <c r="AQ529" t="s">
        <v>74</v>
      </c>
      <c r="AR529" t="s">
        <v>779</v>
      </c>
      <c r="AS529" t="s">
        <v>780</v>
      </c>
      <c r="AT529" t="s">
        <v>6089</v>
      </c>
      <c r="AU529">
        <v>1996</v>
      </c>
      <c r="AV529">
        <v>132</v>
      </c>
      <c r="AW529" t="s">
        <v>781</v>
      </c>
      <c r="AX529" t="s">
        <v>74</v>
      </c>
      <c r="AY529" t="s">
        <v>74</v>
      </c>
      <c r="AZ529" t="s">
        <v>74</v>
      </c>
      <c r="BA529" t="s">
        <v>74</v>
      </c>
      <c r="BB529">
        <v>191</v>
      </c>
      <c r="BC529">
        <v>201</v>
      </c>
      <c r="BD529" t="s">
        <v>74</v>
      </c>
      <c r="BE529" t="s">
        <v>6388</v>
      </c>
      <c r="BF529" t="str">
        <f>HYPERLINK("http://dx.doi.org/10.3354/meps132191","http://dx.doi.org/10.3354/meps132191")</f>
        <v>http://dx.doi.org/10.3354/meps132191</v>
      </c>
      <c r="BG529" t="s">
        <v>74</v>
      </c>
      <c r="BH529" t="s">
        <v>74</v>
      </c>
      <c r="BI529">
        <v>11</v>
      </c>
      <c r="BJ529" t="s">
        <v>783</v>
      </c>
      <c r="BK529" t="s">
        <v>93</v>
      </c>
      <c r="BL529" t="s">
        <v>784</v>
      </c>
      <c r="BM529" t="s">
        <v>6389</v>
      </c>
      <c r="BN529" t="s">
        <v>74</v>
      </c>
      <c r="BO529" t="s">
        <v>4674</v>
      </c>
      <c r="BP529" t="s">
        <v>74</v>
      </c>
      <c r="BQ529" t="s">
        <v>74</v>
      </c>
      <c r="BR529" t="s">
        <v>96</v>
      </c>
      <c r="BS529" t="s">
        <v>6390</v>
      </c>
      <c r="BT529" t="str">
        <f>HYPERLINK("https%3A%2F%2Fwww.webofscience.com%2Fwos%2Fwoscc%2Ffull-record%2FWOS:A1996UD22300018","View Full Record in Web of Science")</f>
        <v>View Full Record in Web of Science</v>
      </c>
    </row>
    <row r="530" spans="1:72" x14ac:dyDescent="0.15">
      <c r="A530" t="s">
        <v>72</v>
      </c>
      <c r="B530" t="s">
        <v>6391</v>
      </c>
      <c r="C530" t="s">
        <v>74</v>
      </c>
      <c r="D530" t="s">
        <v>74</v>
      </c>
      <c r="E530" t="s">
        <v>74</v>
      </c>
      <c r="F530" t="s">
        <v>6391</v>
      </c>
      <c r="G530" t="s">
        <v>74</v>
      </c>
      <c r="H530" t="s">
        <v>74</v>
      </c>
      <c r="I530" t="s">
        <v>6392</v>
      </c>
      <c r="J530" t="s">
        <v>770</v>
      </c>
      <c r="K530" t="s">
        <v>74</v>
      </c>
      <c r="L530" t="s">
        <v>74</v>
      </c>
      <c r="M530" t="s">
        <v>77</v>
      </c>
      <c r="N530" t="s">
        <v>78</v>
      </c>
      <c r="O530" t="s">
        <v>74</v>
      </c>
      <c r="P530" t="s">
        <v>74</v>
      </c>
      <c r="Q530" t="s">
        <v>74</v>
      </c>
      <c r="R530" t="s">
        <v>74</v>
      </c>
      <c r="S530" t="s">
        <v>74</v>
      </c>
      <c r="T530" t="s">
        <v>6393</v>
      </c>
      <c r="U530" t="s">
        <v>6394</v>
      </c>
      <c r="V530" t="s">
        <v>6395</v>
      </c>
      <c r="W530" t="s">
        <v>6396</v>
      </c>
      <c r="X530" t="s">
        <v>6397</v>
      </c>
      <c r="Y530" t="s">
        <v>74</v>
      </c>
      <c r="Z530" t="s">
        <v>74</v>
      </c>
      <c r="AA530" t="s">
        <v>4530</v>
      </c>
      <c r="AB530" t="s">
        <v>6398</v>
      </c>
      <c r="AC530" t="s">
        <v>74</v>
      </c>
      <c r="AD530" t="s">
        <v>74</v>
      </c>
      <c r="AE530" t="s">
        <v>74</v>
      </c>
      <c r="AF530" t="s">
        <v>74</v>
      </c>
      <c r="AG530">
        <v>43</v>
      </c>
      <c r="AH530">
        <v>28</v>
      </c>
      <c r="AI530">
        <v>31</v>
      </c>
      <c r="AJ530">
        <v>1</v>
      </c>
      <c r="AK530">
        <v>6</v>
      </c>
      <c r="AL530" t="s">
        <v>775</v>
      </c>
      <c r="AM530" t="s">
        <v>776</v>
      </c>
      <c r="AN530" t="s">
        <v>777</v>
      </c>
      <c r="AO530" t="s">
        <v>778</v>
      </c>
      <c r="AP530" t="s">
        <v>74</v>
      </c>
      <c r="AQ530" t="s">
        <v>74</v>
      </c>
      <c r="AR530" t="s">
        <v>779</v>
      </c>
      <c r="AS530" t="s">
        <v>780</v>
      </c>
      <c r="AT530" t="s">
        <v>6089</v>
      </c>
      <c r="AU530">
        <v>1996</v>
      </c>
      <c r="AV530">
        <v>131</v>
      </c>
      <c r="AW530" t="s">
        <v>781</v>
      </c>
      <c r="AX530" t="s">
        <v>74</v>
      </c>
      <c r="AY530" t="s">
        <v>74</v>
      </c>
      <c r="AZ530" t="s">
        <v>74</v>
      </c>
      <c r="BA530" t="s">
        <v>74</v>
      </c>
      <c r="BB530">
        <v>1</v>
      </c>
      <c r="BC530">
        <v>10</v>
      </c>
      <c r="BD530" t="s">
        <v>74</v>
      </c>
      <c r="BE530" t="s">
        <v>6399</v>
      </c>
      <c r="BF530" t="str">
        <f>HYPERLINK("http://dx.doi.org/10.3354/meps131001","http://dx.doi.org/10.3354/meps131001")</f>
        <v>http://dx.doi.org/10.3354/meps131001</v>
      </c>
      <c r="BG530" t="s">
        <v>74</v>
      </c>
      <c r="BH530" t="s">
        <v>74</v>
      </c>
      <c r="BI530">
        <v>10</v>
      </c>
      <c r="BJ530" t="s">
        <v>783</v>
      </c>
      <c r="BK530" t="s">
        <v>93</v>
      </c>
      <c r="BL530" t="s">
        <v>784</v>
      </c>
      <c r="BM530" t="s">
        <v>6400</v>
      </c>
      <c r="BN530" t="s">
        <v>74</v>
      </c>
      <c r="BO530" t="s">
        <v>161</v>
      </c>
      <c r="BP530" t="s">
        <v>74</v>
      </c>
      <c r="BQ530" t="s">
        <v>74</v>
      </c>
      <c r="BR530" t="s">
        <v>96</v>
      </c>
      <c r="BS530" t="s">
        <v>6401</v>
      </c>
      <c r="BT530" t="str">
        <f>HYPERLINK("https%3A%2F%2Fwww.webofscience.com%2Fwos%2Fwoscc%2Ffull-record%2FWOS:A1996TZ66300001","View Full Record in Web of Science")</f>
        <v>View Full Record in Web of Science</v>
      </c>
    </row>
    <row r="531" spans="1:72" x14ac:dyDescent="0.15">
      <c r="A531" t="s">
        <v>72</v>
      </c>
      <c r="B531" t="s">
        <v>6402</v>
      </c>
      <c r="C531" t="s">
        <v>74</v>
      </c>
      <c r="D531" t="s">
        <v>74</v>
      </c>
      <c r="E531" t="s">
        <v>74</v>
      </c>
      <c r="F531" t="s">
        <v>6402</v>
      </c>
      <c r="G531" t="s">
        <v>74</v>
      </c>
      <c r="H531" t="s">
        <v>74</v>
      </c>
      <c r="I531" t="s">
        <v>6403</v>
      </c>
      <c r="J531" t="s">
        <v>2402</v>
      </c>
      <c r="K531" t="s">
        <v>74</v>
      </c>
      <c r="L531" t="s">
        <v>74</v>
      </c>
      <c r="M531" t="s">
        <v>77</v>
      </c>
      <c r="N531" t="s">
        <v>78</v>
      </c>
      <c r="O531" t="s">
        <v>74</v>
      </c>
      <c r="P531" t="s">
        <v>74</v>
      </c>
      <c r="Q531" t="s">
        <v>74</v>
      </c>
      <c r="R531" t="s">
        <v>74</v>
      </c>
      <c r="S531" t="s">
        <v>74</v>
      </c>
      <c r="T531" t="s">
        <v>74</v>
      </c>
      <c r="U531" t="s">
        <v>6404</v>
      </c>
      <c r="V531" t="s">
        <v>6405</v>
      </c>
      <c r="W531" t="s">
        <v>6406</v>
      </c>
      <c r="X531" t="s">
        <v>6407</v>
      </c>
      <c r="Y531" t="s">
        <v>6408</v>
      </c>
      <c r="Z531" t="s">
        <v>74</v>
      </c>
      <c r="AA531" t="s">
        <v>6409</v>
      </c>
      <c r="AB531" t="s">
        <v>6410</v>
      </c>
      <c r="AC531" t="s">
        <v>74</v>
      </c>
      <c r="AD531" t="s">
        <v>74</v>
      </c>
      <c r="AE531" t="s">
        <v>74</v>
      </c>
      <c r="AF531" t="s">
        <v>74</v>
      </c>
      <c r="AG531">
        <v>55</v>
      </c>
      <c r="AH531">
        <v>28</v>
      </c>
      <c r="AI531">
        <v>35</v>
      </c>
      <c r="AJ531">
        <v>0</v>
      </c>
      <c r="AK531">
        <v>12</v>
      </c>
      <c r="AL531" t="s">
        <v>261</v>
      </c>
      <c r="AM531" t="s">
        <v>262</v>
      </c>
      <c r="AN531" t="s">
        <v>263</v>
      </c>
      <c r="AO531" t="s">
        <v>2410</v>
      </c>
      <c r="AP531" t="s">
        <v>74</v>
      </c>
      <c r="AQ531" t="s">
        <v>74</v>
      </c>
      <c r="AR531" t="s">
        <v>2411</v>
      </c>
      <c r="AS531" t="s">
        <v>2412</v>
      </c>
      <c r="AT531" t="s">
        <v>6089</v>
      </c>
      <c r="AU531">
        <v>1996</v>
      </c>
      <c r="AV531">
        <v>130</v>
      </c>
      <c r="AW531" t="s">
        <v>684</v>
      </c>
      <c r="AX531" t="s">
        <v>74</v>
      </c>
      <c r="AY531" t="s">
        <v>74</v>
      </c>
      <c r="AZ531" t="s">
        <v>74</v>
      </c>
      <c r="BA531" t="s">
        <v>74</v>
      </c>
      <c r="BB531">
        <v>79</v>
      </c>
      <c r="BC531">
        <v>98</v>
      </c>
      <c r="BD531" t="s">
        <v>74</v>
      </c>
      <c r="BE531" t="s">
        <v>6411</v>
      </c>
      <c r="BF531" t="str">
        <f>HYPERLINK("http://dx.doi.org/10.1016/0025-3227(95)00121-2","http://dx.doi.org/10.1016/0025-3227(95)00121-2")</f>
        <v>http://dx.doi.org/10.1016/0025-3227(95)00121-2</v>
      </c>
      <c r="BG531" t="s">
        <v>74</v>
      </c>
      <c r="BH531" t="s">
        <v>74</v>
      </c>
      <c r="BI531">
        <v>24</v>
      </c>
      <c r="BJ531" t="s">
        <v>335</v>
      </c>
      <c r="BK531" t="s">
        <v>93</v>
      </c>
      <c r="BL531" t="s">
        <v>336</v>
      </c>
      <c r="BM531" t="s">
        <v>6412</v>
      </c>
      <c r="BN531" t="s">
        <v>74</v>
      </c>
      <c r="BO531" t="s">
        <v>74</v>
      </c>
      <c r="BP531" t="s">
        <v>74</v>
      </c>
      <c r="BQ531" t="s">
        <v>74</v>
      </c>
      <c r="BR531" t="s">
        <v>96</v>
      </c>
      <c r="BS531" t="s">
        <v>6413</v>
      </c>
      <c r="BT531" t="str">
        <f>HYPERLINK("https%3A%2F%2Fwww.webofscience.com%2Fwos%2Fwoscc%2Ffull-record%2FWOS:A1996UE84900006","View Full Record in Web of Science")</f>
        <v>View Full Record in Web of Science</v>
      </c>
    </row>
    <row r="532" spans="1:72" x14ac:dyDescent="0.15">
      <c r="A532" t="s">
        <v>72</v>
      </c>
      <c r="B532" t="s">
        <v>6414</v>
      </c>
      <c r="C532" t="s">
        <v>74</v>
      </c>
      <c r="D532" t="s">
        <v>74</v>
      </c>
      <c r="E532" t="s">
        <v>74</v>
      </c>
      <c r="F532" t="s">
        <v>6414</v>
      </c>
      <c r="G532" t="s">
        <v>74</v>
      </c>
      <c r="H532" t="s">
        <v>74</v>
      </c>
      <c r="I532" t="s">
        <v>6415</v>
      </c>
      <c r="J532" t="s">
        <v>2402</v>
      </c>
      <c r="K532" t="s">
        <v>74</v>
      </c>
      <c r="L532" t="s">
        <v>74</v>
      </c>
      <c r="M532" t="s">
        <v>77</v>
      </c>
      <c r="N532" t="s">
        <v>78</v>
      </c>
      <c r="O532" t="s">
        <v>74</v>
      </c>
      <c r="P532" t="s">
        <v>74</v>
      </c>
      <c r="Q532" t="s">
        <v>74</v>
      </c>
      <c r="R532" t="s">
        <v>74</v>
      </c>
      <c r="S532" t="s">
        <v>74</v>
      </c>
      <c r="T532" t="s">
        <v>74</v>
      </c>
      <c r="U532" t="s">
        <v>6416</v>
      </c>
      <c r="V532" t="s">
        <v>6417</v>
      </c>
      <c r="W532" t="s">
        <v>74</v>
      </c>
      <c r="X532" t="s">
        <v>74</v>
      </c>
      <c r="Y532" t="s">
        <v>4035</v>
      </c>
      <c r="Z532" t="s">
        <v>74</v>
      </c>
      <c r="AA532" t="s">
        <v>74</v>
      </c>
      <c r="AB532" t="s">
        <v>74</v>
      </c>
      <c r="AC532" t="s">
        <v>74</v>
      </c>
      <c r="AD532" t="s">
        <v>74</v>
      </c>
      <c r="AE532" t="s">
        <v>74</v>
      </c>
      <c r="AF532" t="s">
        <v>74</v>
      </c>
      <c r="AG532">
        <v>71</v>
      </c>
      <c r="AH532">
        <v>28</v>
      </c>
      <c r="AI532">
        <v>36</v>
      </c>
      <c r="AJ532">
        <v>2</v>
      </c>
      <c r="AK532">
        <v>13</v>
      </c>
      <c r="AL532" t="s">
        <v>261</v>
      </c>
      <c r="AM532" t="s">
        <v>262</v>
      </c>
      <c r="AN532" t="s">
        <v>263</v>
      </c>
      <c r="AO532" t="s">
        <v>2410</v>
      </c>
      <c r="AP532" t="s">
        <v>74</v>
      </c>
      <c r="AQ532" t="s">
        <v>74</v>
      </c>
      <c r="AR532" t="s">
        <v>2411</v>
      </c>
      <c r="AS532" t="s">
        <v>2412</v>
      </c>
      <c r="AT532" t="s">
        <v>6089</v>
      </c>
      <c r="AU532">
        <v>1996</v>
      </c>
      <c r="AV532">
        <v>130</v>
      </c>
      <c r="AW532" t="s">
        <v>684</v>
      </c>
      <c r="AX532" t="s">
        <v>74</v>
      </c>
      <c r="AY532" t="s">
        <v>74</v>
      </c>
      <c r="AZ532" t="s">
        <v>74</v>
      </c>
      <c r="BA532" t="s">
        <v>74</v>
      </c>
      <c r="BB532">
        <v>99</v>
      </c>
      <c r="BC532">
        <v>119</v>
      </c>
      <c r="BD532" t="s">
        <v>74</v>
      </c>
      <c r="BE532" t="s">
        <v>6418</v>
      </c>
      <c r="BF532" t="str">
        <f>HYPERLINK("http://dx.doi.org/10.1016/0025-3227(95)00128-X","http://dx.doi.org/10.1016/0025-3227(95)00128-X")</f>
        <v>http://dx.doi.org/10.1016/0025-3227(95)00128-X</v>
      </c>
      <c r="BG532" t="s">
        <v>74</v>
      </c>
      <c r="BH532" t="s">
        <v>74</v>
      </c>
      <c r="BI532">
        <v>21</v>
      </c>
      <c r="BJ532" t="s">
        <v>335</v>
      </c>
      <c r="BK532" t="s">
        <v>93</v>
      </c>
      <c r="BL532" t="s">
        <v>336</v>
      </c>
      <c r="BM532" t="s">
        <v>6412</v>
      </c>
      <c r="BN532" t="s">
        <v>74</v>
      </c>
      <c r="BO532" t="s">
        <v>74</v>
      </c>
      <c r="BP532" t="s">
        <v>74</v>
      </c>
      <c r="BQ532" t="s">
        <v>74</v>
      </c>
      <c r="BR532" t="s">
        <v>96</v>
      </c>
      <c r="BS532" t="s">
        <v>6419</v>
      </c>
      <c r="BT532" t="str">
        <f>HYPERLINK("https%3A%2F%2Fwww.webofscience.com%2Fwos%2Fwoscc%2Ffull-record%2FWOS:A1996UE84900007","View Full Record in Web of Science")</f>
        <v>View Full Record in Web of Science</v>
      </c>
    </row>
    <row r="533" spans="1:72" x14ac:dyDescent="0.15">
      <c r="A533" t="s">
        <v>72</v>
      </c>
      <c r="B533" t="s">
        <v>6420</v>
      </c>
      <c r="C533" t="s">
        <v>74</v>
      </c>
      <c r="D533" t="s">
        <v>74</v>
      </c>
      <c r="E533" t="s">
        <v>74</v>
      </c>
      <c r="F533" t="s">
        <v>6420</v>
      </c>
      <c r="G533" t="s">
        <v>74</v>
      </c>
      <c r="H533" t="s">
        <v>74</v>
      </c>
      <c r="I533" t="s">
        <v>6421</v>
      </c>
      <c r="J533" t="s">
        <v>6422</v>
      </c>
      <c r="K533" t="s">
        <v>74</v>
      </c>
      <c r="L533" t="s">
        <v>74</v>
      </c>
      <c r="M533" t="s">
        <v>77</v>
      </c>
      <c r="N533" t="s">
        <v>472</v>
      </c>
      <c r="O533" t="s">
        <v>6423</v>
      </c>
      <c r="P533" t="s">
        <v>2159</v>
      </c>
      <c r="Q533" t="s">
        <v>6424</v>
      </c>
      <c r="R533" t="s">
        <v>74</v>
      </c>
      <c r="S533" t="s">
        <v>74</v>
      </c>
      <c r="T533" t="s">
        <v>6425</v>
      </c>
      <c r="U533" t="s">
        <v>6426</v>
      </c>
      <c r="V533" t="s">
        <v>6427</v>
      </c>
      <c r="W533" t="s">
        <v>6428</v>
      </c>
      <c r="X533" t="s">
        <v>6429</v>
      </c>
      <c r="Y533" t="s">
        <v>6430</v>
      </c>
      <c r="Z533" t="s">
        <v>74</v>
      </c>
      <c r="AA533" t="s">
        <v>74</v>
      </c>
      <c r="AB533" t="s">
        <v>6431</v>
      </c>
      <c r="AC533" t="s">
        <v>74</v>
      </c>
      <c r="AD533" t="s">
        <v>74</v>
      </c>
      <c r="AE533" t="s">
        <v>74</v>
      </c>
      <c r="AF533" t="s">
        <v>74</v>
      </c>
      <c r="AG533">
        <v>53</v>
      </c>
      <c r="AH533">
        <v>7</v>
      </c>
      <c r="AI533">
        <v>9</v>
      </c>
      <c r="AJ533">
        <v>1</v>
      </c>
      <c r="AK533">
        <v>5</v>
      </c>
      <c r="AL533" t="s">
        <v>6432</v>
      </c>
      <c r="AM533" t="s">
        <v>436</v>
      </c>
      <c r="AN533" t="s">
        <v>6433</v>
      </c>
      <c r="AO533" t="s">
        <v>6434</v>
      </c>
      <c r="AP533" t="s">
        <v>74</v>
      </c>
      <c r="AQ533" t="s">
        <v>74</v>
      </c>
      <c r="AR533" t="s">
        <v>6435</v>
      </c>
      <c r="AS533" t="s">
        <v>6436</v>
      </c>
      <c r="AT533" t="s">
        <v>6089</v>
      </c>
      <c r="AU533">
        <v>1996</v>
      </c>
      <c r="AV533">
        <v>60</v>
      </c>
      <c r="AW533">
        <v>398</v>
      </c>
      <c r="AX533" t="s">
        <v>74</v>
      </c>
      <c r="AY533" t="s">
        <v>74</v>
      </c>
      <c r="AZ533" t="s">
        <v>74</v>
      </c>
      <c r="BA533" t="s">
        <v>74</v>
      </c>
      <c r="BB533">
        <v>173</v>
      </c>
      <c r="BC533">
        <v>189</v>
      </c>
      <c r="BD533" t="s">
        <v>74</v>
      </c>
      <c r="BE533" t="s">
        <v>6437</v>
      </c>
      <c r="BF533" t="str">
        <f>HYPERLINK("http://dx.doi.org/10.1180/minmag.1996.060.398.12","http://dx.doi.org/10.1180/minmag.1996.060.398.12")</f>
        <v>http://dx.doi.org/10.1180/minmag.1996.060.398.12</v>
      </c>
      <c r="BG533" t="s">
        <v>74</v>
      </c>
      <c r="BH533" t="s">
        <v>74</v>
      </c>
      <c r="BI533">
        <v>17</v>
      </c>
      <c r="BJ533" t="s">
        <v>6438</v>
      </c>
      <c r="BK533" t="s">
        <v>492</v>
      </c>
      <c r="BL533" t="s">
        <v>6438</v>
      </c>
      <c r="BM533" t="s">
        <v>6439</v>
      </c>
      <c r="BN533" t="s">
        <v>74</v>
      </c>
      <c r="BO533" t="s">
        <v>74</v>
      </c>
      <c r="BP533" t="s">
        <v>74</v>
      </c>
      <c r="BQ533" t="s">
        <v>74</v>
      </c>
      <c r="BR533" t="s">
        <v>96</v>
      </c>
      <c r="BS533" t="s">
        <v>6440</v>
      </c>
      <c r="BT533" t="str">
        <f>HYPERLINK("https%3A%2F%2Fwww.webofscience.com%2Fwos%2Fwoscc%2Ffull-record%2FWOS:A1996TV76400012","View Full Record in Web of Science")</f>
        <v>View Full Record in Web of Science</v>
      </c>
    </row>
    <row r="534" spans="1:72" x14ac:dyDescent="0.15">
      <c r="A534" t="s">
        <v>72</v>
      </c>
      <c r="B534" t="s">
        <v>6441</v>
      </c>
      <c r="C534" t="s">
        <v>74</v>
      </c>
      <c r="D534" t="s">
        <v>74</v>
      </c>
      <c r="E534" t="s">
        <v>74</v>
      </c>
      <c r="F534" t="s">
        <v>6441</v>
      </c>
      <c r="G534" t="s">
        <v>74</v>
      </c>
      <c r="H534" t="s">
        <v>74</v>
      </c>
      <c r="I534" t="s">
        <v>6442</v>
      </c>
      <c r="J534" t="s">
        <v>6443</v>
      </c>
      <c r="K534" t="s">
        <v>74</v>
      </c>
      <c r="L534" t="s">
        <v>74</v>
      </c>
      <c r="M534" t="s">
        <v>77</v>
      </c>
      <c r="N534" t="s">
        <v>472</v>
      </c>
      <c r="O534" t="s">
        <v>6444</v>
      </c>
      <c r="P534" t="s">
        <v>6445</v>
      </c>
      <c r="Q534" t="s">
        <v>6446</v>
      </c>
      <c r="R534" t="s">
        <v>74</v>
      </c>
      <c r="S534" t="s">
        <v>6447</v>
      </c>
      <c r="T534" t="s">
        <v>74</v>
      </c>
      <c r="U534" t="s">
        <v>6448</v>
      </c>
      <c r="V534" t="s">
        <v>6449</v>
      </c>
      <c r="W534" t="s">
        <v>6450</v>
      </c>
      <c r="X534" t="s">
        <v>6451</v>
      </c>
      <c r="Y534" t="s">
        <v>6452</v>
      </c>
      <c r="Z534" t="s">
        <v>74</v>
      </c>
      <c r="AA534" t="s">
        <v>6453</v>
      </c>
      <c r="AB534" t="s">
        <v>6454</v>
      </c>
      <c r="AC534" t="s">
        <v>74</v>
      </c>
      <c r="AD534" t="s">
        <v>74</v>
      </c>
      <c r="AE534" t="s">
        <v>74</v>
      </c>
      <c r="AF534" t="s">
        <v>74</v>
      </c>
      <c r="AG534">
        <v>66</v>
      </c>
      <c r="AH534">
        <v>161</v>
      </c>
      <c r="AI534">
        <v>178</v>
      </c>
      <c r="AJ534">
        <v>0</v>
      </c>
      <c r="AK534">
        <v>17</v>
      </c>
      <c r="AL534" t="s">
        <v>261</v>
      </c>
      <c r="AM534" t="s">
        <v>262</v>
      </c>
      <c r="AN534" t="s">
        <v>263</v>
      </c>
      <c r="AO534" t="s">
        <v>6455</v>
      </c>
      <c r="AP534" t="s">
        <v>74</v>
      </c>
      <c r="AQ534" t="s">
        <v>74</v>
      </c>
      <c r="AR534" t="s">
        <v>6456</v>
      </c>
      <c r="AS534" t="s">
        <v>6457</v>
      </c>
      <c r="AT534" t="s">
        <v>6168</v>
      </c>
      <c r="AU534">
        <v>1996</v>
      </c>
      <c r="AV534">
        <v>224</v>
      </c>
      <c r="AW534" t="s">
        <v>684</v>
      </c>
      <c r="AX534" t="s">
        <v>74</v>
      </c>
      <c r="AY534" t="s">
        <v>74</v>
      </c>
      <c r="AZ534" t="s">
        <v>74</v>
      </c>
      <c r="BA534" t="s">
        <v>74</v>
      </c>
      <c r="BB534">
        <v>302</v>
      </c>
      <c r="BC534">
        <v>321</v>
      </c>
      <c r="BD534" t="s">
        <v>74</v>
      </c>
      <c r="BE534" t="s">
        <v>6458</v>
      </c>
      <c r="BF534" t="str">
        <f>HYPERLINK("http://dx.doi.org/10.1016/0378-4371(95)00409-2","http://dx.doi.org/10.1016/0378-4371(95)00409-2")</f>
        <v>http://dx.doi.org/10.1016/0378-4371(95)00409-2</v>
      </c>
      <c r="BG534" t="s">
        <v>74</v>
      </c>
      <c r="BH534" t="s">
        <v>74</v>
      </c>
      <c r="BI534">
        <v>20</v>
      </c>
      <c r="BJ534" t="s">
        <v>6459</v>
      </c>
      <c r="BK534" t="s">
        <v>1874</v>
      </c>
      <c r="BL534" t="s">
        <v>4949</v>
      </c>
      <c r="BM534" t="s">
        <v>6460</v>
      </c>
      <c r="BN534" t="s">
        <v>74</v>
      </c>
      <c r="BO534" t="s">
        <v>272</v>
      </c>
      <c r="BP534" t="s">
        <v>74</v>
      </c>
      <c r="BQ534" t="s">
        <v>74</v>
      </c>
      <c r="BR534" t="s">
        <v>96</v>
      </c>
      <c r="BS534" t="s">
        <v>6461</v>
      </c>
      <c r="BT534" t="str">
        <f>HYPERLINK("https%3A%2F%2Fwww.webofscience.com%2Fwos%2Fwoscc%2Ffull-record%2FWOS:A1996TV38300032","View Full Record in Web of Science")</f>
        <v>View Full Record in Web of Science</v>
      </c>
    </row>
    <row r="535" spans="1:72" x14ac:dyDescent="0.15">
      <c r="A535" t="s">
        <v>72</v>
      </c>
      <c r="B535" t="s">
        <v>6462</v>
      </c>
      <c r="C535" t="s">
        <v>74</v>
      </c>
      <c r="D535" t="s">
        <v>74</v>
      </c>
      <c r="E535" t="s">
        <v>74</v>
      </c>
      <c r="F535" t="s">
        <v>6462</v>
      </c>
      <c r="G535" t="s">
        <v>74</v>
      </c>
      <c r="H535" t="s">
        <v>74</v>
      </c>
      <c r="I535" t="s">
        <v>6463</v>
      </c>
      <c r="J535" t="s">
        <v>2678</v>
      </c>
      <c r="K535" t="s">
        <v>74</v>
      </c>
      <c r="L535" t="s">
        <v>74</v>
      </c>
      <c r="M535" t="s">
        <v>77</v>
      </c>
      <c r="N535" t="s">
        <v>78</v>
      </c>
      <c r="O535" t="s">
        <v>74</v>
      </c>
      <c r="P535" t="s">
        <v>74</v>
      </c>
      <c r="Q535" t="s">
        <v>74</v>
      </c>
      <c r="R535" t="s">
        <v>74</v>
      </c>
      <c r="S535" t="s">
        <v>74</v>
      </c>
      <c r="T535" t="s">
        <v>74</v>
      </c>
      <c r="U535" t="s">
        <v>6464</v>
      </c>
      <c r="V535" t="s">
        <v>6465</v>
      </c>
      <c r="W535" t="s">
        <v>6466</v>
      </c>
      <c r="X535" t="s">
        <v>6467</v>
      </c>
      <c r="Y535" t="s">
        <v>74</v>
      </c>
      <c r="Z535" t="s">
        <v>74</v>
      </c>
      <c r="AA535" t="s">
        <v>74</v>
      </c>
      <c r="AB535" t="s">
        <v>6468</v>
      </c>
      <c r="AC535" t="s">
        <v>74</v>
      </c>
      <c r="AD535" t="s">
        <v>74</v>
      </c>
      <c r="AE535" t="s">
        <v>74</v>
      </c>
      <c r="AF535" t="s">
        <v>74</v>
      </c>
      <c r="AG535">
        <v>46</v>
      </c>
      <c r="AH535">
        <v>82</v>
      </c>
      <c r="AI535">
        <v>84</v>
      </c>
      <c r="AJ535">
        <v>0</v>
      </c>
      <c r="AK535">
        <v>1</v>
      </c>
      <c r="AL535" t="s">
        <v>2686</v>
      </c>
      <c r="AM535" t="s">
        <v>2687</v>
      </c>
      <c r="AN535" t="s">
        <v>2688</v>
      </c>
      <c r="AO535" t="s">
        <v>2689</v>
      </c>
      <c r="AP535" t="s">
        <v>74</v>
      </c>
      <c r="AQ535" t="s">
        <v>74</v>
      </c>
      <c r="AR535" t="s">
        <v>2690</v>
      </c>
      <c r="AS535" t="s">
        <v>2691</v>
      </c>
      <c r="AT535" t="s">
        <v>6168</v>
      </c>
      <c r="AU535">
        <v>1996</v>
      </c>
      <c r="AV535">
        <v>53</v>
      </c>
      <c r="AW535">
        <v>3</v>
      </c>
      <c r="AX535" t="s">
        <v>74</v>
      </c>
      <c r="AY535" t="s">
        <v>74</v>
      </c>
      <c r="AZ535" t="s">
        <v>74</v>
      </c>
      <c r="BA535" t="s">
        <v>74</v>
      </c>
      <c r="BB535">
        <v>1684</v>
      </c>
      <c r="BC535">
        <v>1698</v>
      </c>
      <c r="BD535" t="s">
        <v>74</v>
      </c>
      <c r="BE535" t="s">
        <v>6469</v>
      </c>
      <c r="BF535" t="str">
        <f>HYPERLINK("http://dx.doi.org/10.1103/PhysRevD.53.1684","http://dx.doi.org/10.1103/PhysRevD.53.1684")</f>
        <v>http://dx.doi.org/10.1103/PhysRevD.53.1684</v>
      </c>
      <c r="BG535" t="s">
        <v>74</v>
      </c>
      <c r="BH535" t="s">
        <v>74</v>
      </c>
      <c r="BI535">
        <v>15</v>
      </c>
      <c r="BJ535" t="s">
        <v>2693</v>
      </c>
      <c r="BK535" t="s">
        <v>93</v>
      </c>
      <c r="BL535" t="s">
        <v>2694</v>
      </c>
      <c r="BM535" t="s">
        <v>6470</v>
      </c>
      <c r="BN535">
        <v>10020157</v>
      </c>
      <c r="BO535" t="s">
        <v>2008</v>
      </c>
      <c r="BP535" t="s">
        <v>74</v>
      </c>
      <c r="BQ535" t="s">
        <v>74</v>
      </c>
      <c r="BR535" t="s">
        <v>96</v>
      </c>
      <c r="BS535" t="s">
        <v>6471</v>
      </c>
      <c r="BT535" t="str">
        <f>HYPERLINK("https%3A%2F%2Fwww.webofscience.com%2Fwos%2Fwoscc%2Ffull-record%2FWOS:A1996TV64700064","View Full Record in Web of Science")</f>
        <v>View Full Record in Web of Science</v>
      </c>
    </row>
    <row r="536" spans="1:72" x14ac:dyDescent="0.15">
      <c r="A536" t="s">
        <v>72</v>
      </c>
      <c r="B536" t="s">
        <v>6472</v>
      </c>
      <c r="C536" t="s">
        <v>74</v>
      </c>
      <c r="D536" t="s">
        <v>74</v>
      </c>
      <c r="E536" t="s">
        <v>74</v>
      </c>
      <c r="F536" t="s">
        <v>6472</v>
      </c>
      <c r="G536" t="s">
        <v>74</v>
      </c>
      <c r="H536" t="s">
        <v>74</v>
      </c>
      <c r="I536" t="s">
        <v>6473</v>
      </c>
      <c r="J536" t="s">
        <v>6474</v>
      </c>
      <c r="K536" t="s">
        <v>74</v>
      </c>
      <c r="L536" t="s">
        <v>74</v>
      </c>
      <c r="M536" t="s">
        <v>77</v>
      </c>
      <c r="N536" t="s">
        <v>78</v>
      </c>
      <c r="O536" t="s">
        <v>74</v>
      </c>
      <c r="P536" t="s">
        <v>74</v>
      </c>
      <c r="Q536" t="s">
        <v>74</v>
      </c>
      <c r="R536" t="s">
        <v>74</v>
      </c>
      <c r="S536" t="s">
        <v>74</v>
      </c>
      <c r="T536" t="s">
        <v>74</v>
      </c>
      <c r="U536" t="s">
        <v>6475</v>
      </c>
      <c r="V536" t="s">
        <v>6476</v>
      </c>
      <c r="W536" t="s">
        <v>74</v>
      </c>
      <c r="X536" t="s">
        <v>74</v>
      </c>
      <c r="Y536" t="s">
        <v>6477</v>
      </c>
      <c r="Z536" t="s">
        <v>74</v>
      </c>
      <c r="AA536" t="s">
        <v>74</v>
      </c>
      <c r="AB536" t="s">
        <v>74</v>
      </c>
      <c r="AC536" t="s">
        <v>74</v>
      </c>
      <c r="AD536" t="s">
        <v>74</v>
      </c>
      <c r="AE536" t="s">
        <v>74</v>
      </c>
      <c r="AF536" t="s">
        <v>74</v>
      </c>
      <c r="AG536">
        <v>21</v>
      </c>
      <c r="AH536">
        <v>8</v>
      </c>
      <c r="AI536">
        <v>8</v>
      </c>
      <c r="AJ536">
        <v>0</v>
      </c>
      <c r="AK536">
        <v>2</v>
      </c>
      <c r="AL536" t="s">
        <v>203</v>
      </c>
      <c r="AM536" t="s">
        <v>85</v>
      </c>
      <c r="AN536" t="s">
        <v>204</v>
      </c>
      <c r="AO536" t="s">
        <v>6478</v>
      </c>
      <c r="AP536" t="s">
        <v>74</v>
      </c>
      <c r="AQ536" t="s">
        <v>74</v>
      </c>
      <c r="AR536" t="s">
        <v>6479</v>
      </c>
      <c r="AS536" t="s">
        <v>6480</v>
      </c>
      <c r="AT536" t="s">
        <v>6089</v>
      </c>
      <c r="AU536">
        <v>1996</v>
      </c>
      <c r="AV536">
        <v>44</v>
      </c>
      <c r="AW536">
        <v>2</v>
      </c>
      <c r="AX536" t="s">
        <v>74</v>
      </c>
      <c r="AY536" t="s">
        <v>74</v>
      </c>
      <c r="AZ536" t="s">
        <v>74</v>
      </c>
      <c r="BA536" t="s">
        <v>74</v>
      </c>
      <c r="BB536">
        <v>163</v>
      </c>
      <c r="BC536">
        <v>170</v>
      </c>
      <c r="BD536" t="s">
        <v>74</v>
      </c>
      <c r="BE536" t="s">
        <v>6481</v>
      </c>
      <c r="BF536" t="str">
        <f>HYPERLINK("http://dx.doi.org/10.1016/0032-0633(95)00126-3","http://dx.doi.org/10.1016/0032-0633(95)00126-3")</f>
        <v>http://dx.doi.org/10.1016/0032-0633(95)00126-3</v>
      </c>
      <c r="BG536" t="s">
        <v>74</v>
      </c>
      <c r="BH536" t="s">
        <v>74</v>
      </c>
      <c r="BI536">
        <v>8</v>
      </c>
      <c r="BJ536" t="s">
        <v>936</v>
      </c>
      <c r="BK536" t="s">
        <v>93</v>
      </c>
      <c r="BL536" t="s">
        <v>936</v>
      </c>
      <c r="BM536" t="s">
        <v>6482</v>
      </c>
      <c r="BN536" t="s">
        <v>74</v>
      </c>
      <c r="BO536" t="s">
        <v>74</v>
      </c>
      <c r="BP536" t="s">
        <v>74</v>
      </c>
      <c r="BQ536" t="s">
        <v>74</v>
      </c>
      <c r="BR536" t="s">
        <v>96</v>
      </c>
      <c r="BS536" t="s">
        <v>6483</v>
      </c>
      <c r="BT536" t="str">
        <f>HYPERLINK("https%3A%2F%2Fwww.webofscience.com%2Fwos%2Fwoscc%2Ffull-record%2FWOS:A1996TX04100011","View Full Record in Web of Science")</f>
        <v>View Full Record in Web of Science</v>
      </c>
    </row>
    <row r="537" spans="1:72" x14ac:dyDescent="0.15">
      <c r="A537" t="s">
        <v>72</v>
      </c>
      <c r="B537" t="s">
        <v>6484</v>
      </c>
      <c r="C537" t="s">
        <v>74</v>
      </c>
      <c r="D537" t="s">
        <v>74</v>
      </c>
      <c r="E537" t="s">
        <v>74</v>
      </c>
      <c r="F537" t="s">
        <v>6484</v>
      </c>
      <c r="G537" t="s">
        <v>74</v>
      </c>
      <c r="H537" t="s">
        <v>74</v>
      </c>
      <c r="I537" t="s">
        <v>6485</v>
      </c>
      <c r="J537" t="s">
        <v>1733</v>
      </c>
      <c r="K537" t="s">
        <v>74</v>
      </c>
      <c r="L537" t="s">
        <v>74</v>
      </c>
      <c r="M537" t="s">
        <v>77</v>
      </c>
      <c r="N537" t="s">
        <v>78</v>
      </c>
      <c r="O537" t="s">
        <v>74</v>
      </c>
      <c r="P537" t="s">
        <v>74</v>
      </c>
      <c r="Q537" t="s">
        <v>74</v>
      </c>
      <c r="R537" t="s">
        <v>74</v>
      </c>
      <c r="S537" t="s">
        <v>74</v>
      </c>
      <c r="T537" t="s">
        <v>74</v>
      </c>
      <c r="U537" t="s">
        <v>6486</v>
      </c>
      <c r="V537" t="s">
        <v>6487</v>
      </c>
      <c r="W537" t="s">
        <v>6488</v>
      </c>
      <c r="X537" t="s">
        <v>6489</v>
      </c>
      <c r="Y537" t="s">
        <v>6490</v>
      </c>
      <c r="Z537" t="s">
        <v>74</v>
      </c>
      <c r="AA537" t="s">
        <v>6491</v>
      </c>
      <c r="AB537" t="s">
        <v>6492</v>
      </c>
      <c r="AC537" t="s">
        <v>74</v>
      </c>
      <c r="AD537" t="s">
        <v>74</v>
      </c>
      <c r="AE537" t="s">
        <v>74</v>
      </c>
      <c r="AF537" t="s">
        <v>74</v>
      </c>
      <c r="AG537">
        <v>33</v>
      </c>
      <c r="AH537">
        <v>6</v>
      </c>
      <c r="AI537">
        <v>6</v>
      </c>
      <c r="AJ537">
        <v>0</v>
      </c>
      <c r="AK537">
        <v>2</v>
      </c>
      <c r="AL537" t="s">
        <v>116</v>
      </c>
      <c r="AM537" t="s">
        <v>186</v>
      </c>
      <c r="AN537" t="s">
        <v>292</v>
      </c>
      <c r="AO537" t="s">
        <v>1737</v>
      </c>
      <c r="AP537" t="s">
        <v>5910</v>
      </c>
      <c r="AQ537" t="s">
        <v>74</v>
      </c>
      <c r="AR537" t="s">
        <v>1738</v>
      </c>
      <c r="AS537" t="s">
        <v>1739</v>
      </c>
      <c r="AT537" t="s">
        <v>6089</v>
      </c>
      <c r="AU537">
        <v>1996</v>
      </c>
      <c r="AV537">
        <v>16</v>
      </c>
      <c r="AW537">
        <v>2</v>
      </c>
      <c r="AX537" t="s">
        <v>74</v>
      </c>
      <c r="AY537" t="s">
        <v>74</v>
      </c>
      <c r="AZ537" t="s">
        <v>74</v>
      </c>
      <c r="BA537" t="s">
        <v>74</v>
      </c>
      <c r="BB537">
        <v>79</v>
      </c>
      <c r="BC537">
        <v>85</v>
      </c>
      <c r="BD537" t="s">
        <v>74</v>
      </c>
      <c r="BE537" t="s">
        <v>74</v>
      </c>
      <c r="BF537" t="s">
        <v>74</v>
      </c>
      <c r="BG537" t="s">
        <v>74</v>
      </c>
      <c r="BH537" t="s">
        <v>74</v>
      </c>
      <c r="BI537">
        <v>7</v>
      </c>
      <c r="BJ537" t="s">
        <v>1740</v>
      </c>
      <c r="BK537" t="s">
        <v>93</v>
      </c>
      <c r="BL537" t="s">
        <v>1741</v>
      </c>
      <c r="BM537" t="s">
        <v>6493</v>
      </c>
      <c r="BN537" t="s">
        <v>74</v>
      </c>
      <c r="BO537" t="s">
        <v>74</v>
      </c>
      <c r="BP537" t="s">
        <v>74</v>
      </c>
      <c r="BQ537" t="s">
        <v>74</v>
      </c>
      <c r="BR537" t="s">
        <v>96</v>
      </c>
      <c r="BS537" t="s">
        <v>6494</v>
      </c>
      <c r="BT537" t="str">
        <f>HYPERLINK("https%3A%2F%2Fwww.webofscience.com%2Fwos%2Fwoscc%2Ffull-record%2FWOS:A1996TR75400001","View Full Record in Web of Science")</f>
        <v>View Full Record in Web of Science</v>
      </c>
    </row>
    <row r="538" spans="1:72" x14ac:dyDescent="0.15">
      <c r="A538" t="s">
        <v>72</v>
      </c>
      <c r="B538" t="s">
        <v>6495</v>
      </c>
      <c r="C538" t="s">
        <v>74</v>
      </c>
      <c r="D538" t="s">
        <v>74</v>
      </c>
      <c r="E538" t="s">
        <v>74</v>
      </c>
      <c r="F538" t="s">
        <v>6495</v>
      </c>
      <c r="G538" t="s">
        <v>74</v>
      </c>
      <c r="H538" t="s">
        <v>74</v>
      </c>
      <c r="I538" t="s">
        <v>6496</v>
      </c>
      <c r="J538" t="s">
        <v>1733</v>
      </c>
      <c r="K538" t="s">
        <v>74</v>
      </c>
      <c r="L538" t="s">
        <v>74</v>
      </c>
      <c r="M538" t="s">
        <v>77</v>
      </c>
      <c r="N538" t="s">
        <v>78</v>
      </c>
      <c r="O538" t="s">
        <v>74</v>
      </c>
      <c r="P538" t="s">
        <v>74</v>
      </c>
      <c r="Q538" t="s">
        <v>74</v>
      </c>
      <c r="R538" t="s">
        <v>74</v>
      </c>
      <c r="S538" t="s">
        <v>74</v>
      </c>
      <c r="T538" t="s">
        <v>74</v>
      </c>
      <c r="U538" t="s">
        <v>6497</v>
      </c>
      <c r="V538" t="s">
        <v>6498</v>
      </c>
      <c r="W538" t="s">
        <v>74</v>
      </c>
      <c r="X538" t="s">
        <v>74</v>
      </c>
      <c r="Y538" t="s">
        <v>6499</v>
      </c>
      <c r="Z538" t="s">
        <v>74</v>
      </c>
      <c r="AA538" t="s">
        <v>74</v>
      </c>
      <c r="AB538" t="s">
        <v>74</v>
      </c>
      <c r="AC538" t="s">
        <v>74</v>
      </c>
      <c r="AD538" t="s">
        <v>74</v>
      </c>
      <c r="AE538" t="s">
        <v>74</v>
      </c>
      <c r="AF538" t="s">
        <v>74</v>
      </c>
      <c r="AG538">
        <v>50</v>
      </c>
      <c r="AH538">
        <v>17</v>
      </c>
      <c r="AI538">
        <v>18</v>
      </c>
      <c r="AJ538">
        <v>2</v>
      </c>
      <c r="AK538">
        <v>5</v>
      </c>
      <c r="AL538" t="s">
        <v>185</v>
      </c>
      <c r="AM538" t="s">
        <v>186</v>
      </c>
      <c r="AN538" t="s">
        <v>187</v>
      </c>
      <c r="AO538" t="s">
        <v>1737</v>
      </c>
      <c r="AP538" t="s">
        <v>74</v>
      </c>
      <c r="AQ538" t="s">
        <v>74</v>
      </c>
      <c r="AR538" t="s">
        <v>1738</v>
      </c>
      <c r="AS538" t="s">
        <v>1739</v>
      </c>
      <c r="AT538" t="s">
        <v>6089</v>
      </c>
      <c r="AU538">
        <v>1996</v>
      </c>
      <c r="AV538">
        <v>16</v>
      </c>
      <c r="AW538">
        <v>2</v>
      </c>
      <c r="AX538" t="s">
        <v>74</v>
      </c>
      <c r="AY538" t="s">
        <v>74</v>
      </c>
      <c r="AZ538" t="s">
        <v>74</v>
      </c>
      <c r="BA538" t="s">
        <v>74</v>
      </c>
      <c r="BB538">
        <v>87</v>
      </c>
      <c r="BC538">
        <v>94</v>
      </c>
      <c r="BD538" t="s">
        <v>74</v>
      </c>
      <c r="BE538" t="s">
        <v>74</v>
      </c>
      <c r="BF538" t="s">
        <v>74</v>
      </c>
      <c r="BG538" t="s">
        <v>74</v>
      </c>
      <c r="BH538" t="s">
        <v>74</v>
      </c>
      <c r="BI538">
        <v>8</v>
      </c>
      <c r="BJ538" t="s">
        <v>1740</v>
      </c>
      <c r="BK538" t="s">
        <v>93</v>
      </c>
      <c r="BL538" t="s">
        <v>1741</v>
      </c>
      <c r="BM538" t="s">
        <v>6493</v>
      </c>
      <c r="BN538" t="s">
        <v>74</v>
      </c>
      <c r="BO538" t="s">
        <v>74</v>
      </c>
      <c r="BP538" t="s">
        <v>74</v>
      </c>
      <c r="BQ538" t="s">
        <v>74</v>
      </c>
      <c r="BR538" t="s">
        <v>96</v>
      </c>
      <c r="BS538" t="s">
        <v>6500</v>
      </c>
      <c r="BT538" t="str">
        <f>HYPERLINK("https%3A%2F%2Fwww.webofscience.com%2Fwos%2Fwoscc%2Ffull-record%2FWOS:A1996TR75400002","View Full Record in Web of Science")</f>
        <v>View Full Record in Web of Science</v>
      </c>
    </row>
    <row r="539" spans="1:72" x14ac:dyDescent="0.15">
      <c r="A539" t="s">
        <v>72</v>
      </c>
      <c r="B539" t="s">
        <v>6501</v>
      </c>
      <c r="C539" t="s">
        <v>74</v>
      </c>
      <c r="D539" t="s">
        <v>74</v>
      </c>
      <c r="E539" t="s">
        <v>74</v>
      </c>
      <c r="F539" t="s">
        <v>6501</v>
      </c>
      <c r="G539" t="s">
        <v>74</v>
      </c>
      <c r="H539" t="s">
        <v>74</v>
      </c>
      <c r="I539" t="s">
        <v>6502</v>
      </c>
      <c r="J539" t="s">
        <v>1733</v>
      </c>
      <c r="K539" t="s">
        <v>74</v>
      </c>
      <c r="L539" t="s">
        <v>74</v>
      </c>
      <c r="M539" t="s">
        <v>77</v>
      </c>
      <c r="N539" t="s">
        <v>78</v>
      </c>
      <c r="O539" t="s">
        <v>74</v>
      </c>
      <c r="P539" t="s">
        <v>74</v>
      </c>
      <c r="Q539" t="s">
        <v>74</v>
      </c>
      <c r="R539" t="s">
        <v>74</v>
      </c>
      <c r="S539" t="s">
        <v>74</v>
      </c>
      <c r="T539" t="s">
        <v>74</v>
      </c>
      <c r="U539" t="s">
        <v>6503</v>
      </c>
      <c r="V539" t="s">
        <v>6504</v>
      </c>
      <c r="W539" t="s">
        <v>6505</v>
      </c>
      <c r="X539" t="s">
        <v>6506</v>
      </c>
      <c r="Y539" t="s">
        <v>74</v>
      </c>
      <c r="Z539" t="s">
        <v>74</v>
      </c>
      <c r="AA539" t="s">
        <v>6507</v>
      </c>
      <c r="AB539" t="s">
        <v>6508</v>
      </c>
      <c r="AC539" t="s">
        <v>74</v>
      </c>
      <c r="AD539" t="s">
        <v>74</v>
      </c>
      <c r="AE539" t="s">
        <v>74</v>
      </c>
      <c r="AF539" t="s">
        <v>74</v>
      </c>
      <c r="AG539">
        <v>42</v>
      </c>
      <c r="AH539">
        <v>39</v>
      </c>
      <c r="AI539">
        <v>40</v>
      </c>
      <c r="AJ539">
        <v>1</v>
      </c>
      <c r="AK539">
        <v>14</v>
      </c>
      <c r="AL539" t="s">
        <v>185</v>
      </c>
      <c r="AM539" t="s">
        <v>186</v>
      </c>
      <c r="AN539" t="s">
        <v>187</v>
      </c>
      <c r="AO539" t="s">
        <v>1737</v>
      </c>
      <c r="AP539" t="s">
        <v>74</v>
      </c>
      <c r="AQ539" t="s">
        <v>74</v>
      </c>
      <c r="AR539" t="s">
        <v>1738</v>
      </c>
      <c r="AS539" t="s">
        <v>1739</v>
      </c>
      <c r="AT539" t="s">
        <v>6089</v>
      </c>
      <c r="AU539">
        <v>1996</v>
      </c>
      <c r="AV539">
        <v>16</v>
      </c>
      <c r="AW539">
        <v>2</v>
      </c>
      <c r="AX539" t="s">
        <v>74</v>
      </c>
      <c r="AY539" t="s">
        <v>74</v>
      </c>
      <c r="AZ539" t="s">
        <v>74</v>
      </c>
      <c r="BA539" t="s">
        <v>74</v>
      </c>
      <c r="BB539">
        <v>95</v>
      </c>
      <c r="BC539">
        <v>99</v>
      </c>
      <c r="BD539" t="s">
        <v>74</v>
      </c>
      <c r="BE539" t="s">
        <v>74</v>
      </c>
      <c r="BF539" t="s">
        <v>74</v>
      </c>
      <c r="BG539" t="s">
        <v>74</v>
      </c>
      <c r="BH539" t="s">
        <v>74</v>
      </c>
      <c r="BI539">
        <v>5</v>
      </c>
      <c r="BJ539" t="s">
        <v>1740</v>
      </c>
      <c r="BK539" t="s">
        <v>93</v>
      </c>
      <c r="BL539" t="s">
        <v>1741</v>
      </c>
      <c r="BM539" t="s">
        <v>6493</v>
      </c>
      <c r="BN539" t="s">
        <v>74</v>
      </c>
      <c r="BO539" t="s">
        <v>74</v>
      </c>
      <c r="BP539" t="s">
        <v>74</v>
      </c>
      <c r="BQ539" t="s">
        <v>74</v>
      </c>
      <c r="BR539" t="s">
        <v>96</v>
      </c>
      <c r="BS539" t="s">
        <v>6509</v>
      </c>
      <c r="BT539" t="str">
        <f>HYPERLINK("https%3A%2F%2Fwww.webofscience.com%2Fwos%2Fwoscc%2Ffull-record%2FWOS:A1996TR75400003","View Full Record in Web of Science")</f>
        <v>View Full Record in Web of Science</v>
      </c>
    </row>
    <row r="540" spans="1:72" x14ac:dyDescent="0.15">
      <c r="A540" t="s">
        <v>72</v>
      </c>
      <c r="B540" t="s">
        <v>6510</v>
      </c>
      <c r="C540" t="s">
        <v>74</v>
      </c>
      <c r="D540" t="s">
        <v>74</v>
      </c>
      <c r="E540" t="s">
        <v>74</v>
      </c>
      <c r="F540" t="s">
        <v>6510</v>
      </c>
      <c r="G540" t="s">
        <v>74</v>
      </c>
      <c r="H540" t="s">
        <v>74</v>
      </c>
      <c r="I540" t="s">
        <v>6511</v>
      </c>
      <c r="J540" t="s">
        <v>1733</v>
      </c>
      <c r="K540" t="s">
        <v>74</v>
      </c>
      <c r="L540" t="s">
        <v>74</v>
      </c>
      <c r="M540" t="s">
        <v>77</v>
      </c>
      <c r="N540" t="s">
        <v>78</v>
      </c>
      <c r="O540" t="s">
        <v>74</v>
      </c>
      <c r="P540" t="s">
        <v>74</v>
      </c>
      <c r="Q540" t="s">
        <v>74</v>
      </c>
      <c r="R540" t="s">
        <v>74</v>
      </c>
      <c r="S540" t="s">
        <v>74</v>
      </c>
      <c r="T540" t="s">
        <v>74</v>
      </c>
      <c r="U540" t="s">
        <v>6512</v>
      </c>
      <c r="V540" t="s">
        <v>6513</v>
      </c>
      <c r="W540" t="s">
        <v>74</v>
      </c>
      <c r="X540" t="s">
        <v>74</v>
      </c>
      <c r="Y540" t="s">
        <v>1736</v>
      </c>
      <c r="Z540" t="s">
        <v>74</v>
      </c>
      <c r="AA540" t="s">
        <v>74</v>
      </c>
      <c r="AB540" t="s">
        <v>74</v>
      </c>
      <c r="AC540" t="s">
        <v>74</v>
      </c>
      <c r="AD540" t="s">
        <v>74</v>
      </c>
      <c r="AE540" t="s">
        <v>74</v>
      </c>
      <c r="AF540" t="s">
        <v>74</v>
      </c>
      <c r="AG540">
        <v>32</v>
      </c>
      <c r="AH540">
        <v>181</v>
      </c>
      <c r="AI540">
        <v>194</v>
      </c>
      <c r="AJ540">
        <v>1</v>
      </c>
      <c r="AK540">
        <v>26</v>
      </c>
      <c r="AL540" t="s">
        <v>185</v>
      </c>
      <c r="AM540" t="s">
        <v>186</v>
      </c>
      <c r="AN540" t="s">
        <v>187</v>
      </c>
      <c r="AO540" t="s">
        <v>1737</v>
      </c>
      <c r="AP540" t="s">
        <v>74</v>
      </c>
      <c r="AQ540" t="s">
        <v>74</v>
      </c>
      <c r="AR540" t="s">
        <v>1738</v>
      </c>
      <c r="AS540" t="s">
        <v>1739</v>
      </c>
      <c r="AT540" t="s">
        <v>6089</v>
      </c>
      <c r="AU540">
        <v>1996</v>
      </c>
      <c r="AV540">
        <v>16</v>
      </c>
      <c r="AW540">
        <v>2</v>
      </c>
      <c r="AX540" t="s">
        <v>74</v>
      </c>
      <c r="AY540" t="s">
        <v>74</v>
      </c>
      <c r="AZ540" t="s">
        <v>74</v>
      </c>
      <c r="BA540" t="s">
        <v>74</v>
      </c>
      <c r="BB540">
        <v>105</v>
      </c>
      <c r="BC540">
        <v>114</v>
      </c>
      <c r="BD540" t="s">
        <v>74</v>
      </c>
      <c r="BE540" t="s">
        <v>6514</v>
      </c>
      <c r="BF540" t="str">
        <f>HYPERLINK("http://dx.doi.org/10.1007/BF02390431","http://dx.doi.org/10.1007/BF02390431")</f>
        <v>http://dx.doi.org/10.1007/BF02390431</v>
      </c>
      <c r="BG540" t="s">
        <v>74</v>
      </c>
      <c r="BH540" t="s">
        <v>74</v>
      </c>
      <c r="BI540">
        <v>10</v>
      </c>
      <c r="BJ540" t="s">
        <v>1740</v>
      </c>
      <c r="BK540" t="s">
        <v>93</v>
      </c>
      <c r="BL540" t="s">
        <v>1741</v>
      </c>
      <c r="BM540" t="s">
        <v>6493</v>
      </c>
      <c r="BN540" t="s">
        <v>74</v>
      </c>
      <c r="BO540" t="s">
        <v>74</v>
      </c>
      <c r="BP540" t="s">
        <v>74</v>
      </c>
      <c r="BQ540" t="s">
        <v>74</v>
      </c>
      <c r="BR540" t="s">
        <v>96</v>
      </c>
      <c r="BS540" t="s">
        <v>6515</v>
      </c>
      <c r="BT540" t="str">
        <f>HYPERLINK("https%3A%2F%2Fwww.webofscience.com%2Fwos%2Fwoscc%2Ffull-record%2FWOS:A1996TR75400005","View Full Record in Web of Science")</f>
        <v>View Full Record in Web of Science</v>
      </c>
    </row>
    <row r="541" spans="1:72" x14ac:dyDescent="0.15">
      <c r="A541" t="s">
        <v>72</v>
      </c>
      <c r="B541" t="s">
        <v>6516</v>
      </c>
      <c r="C541" t="s">
        <v>74</v>
      </c>
      <c r="D541" t="s">
        <v>74</v>
      </c>
      <c r="E541" t="s">
        <v>74</v>
      </c>
      <c r="F541" t="s">
        <v>6516</v>
      </c>
      <c r="G541" t="s">
        <v>74</v>
      </c>
      <c r="H541" t="s">
        <v>74</v>
      </c>
      <c r="I541" t="s">
        <v>6517</v>
      </c>
      <c r="J541" t="s">
        <v>1733</v>
      </c>
      <c r="K541" t="s">
        <v>74</v>
      </c>
      <c r="L541" t="s">
        <v>74</v>
      </c>
      <c r="M541" t="s">
        <v>77</v>
      </c>
      <c r="N541" t="s">
        <v>78</v>
      </c>
      <c r="O541" t="s">
        <v>74</v>
      </c>
      <c r="P541" t="s">
        <v>74</v>
      </c>
      <c r="Q541" t="s">
        <v>74</v>
      </c>
      <c r="R541" t="s">
        <v>74</v>
      </c>
      <c r="S541" t="s">
        <v>74</v>
      </c>
      <c r="T541" t="s">
        <v>74</v>
      </c>
      <c r="U541" t="s">
        <v>6518</v>
      </c>
      <c r="V541" t="s">
        <v>6519</v>
      </c>
      <c r="W541" t="s">
        <v>74</v>
      </c>
      <c r="X541" t="s">
        <v>74</v>
      </c>
      <c r="Y541" t="s">
        <v>6520</v>
      </c>
      <c r="Z541" t="s">
        <v>74</v>
      </c>
      <c r="AA541" t="s">
        <v>74</v>
      </c>
      <c r="AB541" t="s">
        <v>74</v>
      </c>
      <c r="AC541" t="s">
        <v>74</v>
      </c>
      <c r="AD541" t="s">
        <v>74</v>
      </c>
      <c r="AE541" t="s">
        <v>74</v>
      </c>
      <c r="AF541" t="s">
        <v>74</v>
      </c>
      <c r="AG541">
        <v>55</v>
      </c>
      <c r="AH541">
        <v>23</v>
      </c>
      <c r="AI541">
        <v>25</v>
      </c>
      <c r="AJ541">
        <v>1</v>
      </c>
      <c r="AK541">
        <v>18</v>
      </c>
      <c r="AL541" t="s">
        <v>185</v>
      </c>
      <c r="AM541" t="s">
        <v>186</v>
      </c>
      <c r="AN541" t="s">
        <v>187</v>
      </c>
      <c r="AO541" t="s">
        <v>1737</v>
      </c>
      <c r="AP541" t="s">
        <v>74</v>
      </c>
      <c r="AQ541" t="s">
        <v>74</v>
      </c>
      <c r="AR541" t="s">
        <v>1738</v>
      </c>
      <c r="AS541" t="s">
        <v>1739</v>
      </c>
      <c r="AT541" t="s">
        <v>6089</v>
      </c>
      <c r="AU541">
        <v>1996</v>
      </c>
      <c r="AV541">
        <v>16</v>
      </c>
      <c r="AW541">
        <v>2</v>
      </c>
      <c r="AX541" t="s">
        <v>74</v>
      </c>
      <c r="AY541" t="s">
        <v>74</v>
      </c>
      <c r="AZ541" t="s">
        <v>74</v>
      </c>
      <c r="BA541" t="s">
        <v>74</v>
      </c>
      <c r="BB541">
        <v>129</v>
      </c>
      <c r="BC541">
        <v>137</v>
      </c>
      <c r="BD541" t="s">
        <v>74</v>
      </c>
      <c r="BE541" t="s">
        <v>74</v>
      </c>
      <c r="BF541" t="s">
        <v>74</v>
      </c>
      <c r="BG541" t="s">
        <v>74</v>
      </c>
      <c r="BH541" t="s">
        <v>74</v>
      </c>
      <c r="BI541">
        <v>9</v>
      </c>
      <c r="BJ541" t="s">
        <v>1740</v>
      </c>
      <c r="BK541" t="s">
        <v>93</v>
      </c>
      <c r="BL541" t="s">
        <v>1741</v>
      </c>
      <c r="BM541" t="s">
        <v>6493</v>
      </c>
      <c r="BN541" t="s">
        <v>74</v>
      </c>
      <c r="BO541" t="s">
        <v>74</v>
      </c>
      <c r="BP541" t="s">
        <v>74</v>
      </c>
      <c r="BQ541" t="s">
        <v>74</v>
      </c>
      <c r="BR541" t="s">
        <v>96</v>
      </c>
      <c r="BS541" t="s">
        <v>6521</v>
      </c>
      <c r="BT541" t="str">
        <f>HYPERLINK("https%3A%2F%2Fwww.webofscience.com%2Fwos%2Fwoscc%2Ffull-record%2FWOS:A1996TR75400007","View Full Record in Web of Science")</f>
        <v>View Full Record in Web of Science</v>
      </c>
    </row>
    <row r="542" spans="1:72" x14ac:dyDescent="0.15">
      <c r="A542" t="s">
        <v>72</v>
      </c>
      <c r="B542" t="s">
        <v>6522</v>
      </c>
      <c r="C542" t="s">
        <v>74</v>
      </c>
      <c r="D542" t="s">
        <v>74</v>
      </c>
      <c r="E542" t="s">
        <v>74</v>
      </c>
      <c r="F542" t="s">
        <v>6522</v>
      </c>
      <c r="G542" t="s">
        <v>74</v>
      </c>
      <c r="H542" t="s">
        <v>74</v>
      </c>
      <c r="I542" t="s">
        <v>6523</v>
      </c>
      <c r="J542" t="s">
        <v>1733</v>
      </c>
      <c r="K542" t="s">
        <v>74</v>
      </c>
      <c r="L542" t="s">
        <v>74</v>
      </c>
      <c r="M542" t="s">
        <v>77</v>
      </c>
      <c r="N542" t="s">
        <v>78</v>
      </c>
      <c r="O542" t="s">
        <v>74</v>
      </c>
      <c r="P542" t="s">
        <v>74</v>
      </c>
      <c r="Q542" t="s">
        <v>74</v>
      </c>
      <c r="R542" t="s">
        <v>74</v>
      </c>
      <c r="S542" t="s">
        <v>74</v>
      </c>
      <c r="T542" t="s">
        <v>74</v>
      </c>
      <c r="U542" t="s">
        <v>6524</v>
      </c>
      <c r="V542" t="s">
        <v>6525</v>
      </c>
      <c r="W542" t="s">
        <v>6526</v>
      </c>
      <c r="X542" t="s">
        <v>74</v>
      </c>
      <c r="Y542" t="s">
        <v>74</v>
      </c>
      <c r="Z542" t="s">
        <v>74</v>
      </c>
      <c r="AA542" t="s">
        <v>74</v>
      </c>
      <c r="AB542" t="s">
        <v>74</v>
      </c>
      <c r="AC542" t="s">
        <v>74</v>
      </c>
      <c r="AD542" t="s">
        <v>74</v>
      </c>
      <c r="AE542" t="s">
        <v>74</v>
      </c>
      <c r="AF542" t="s">
        <v>74</v>
      </c>
      <c r="AG542">
        <v>35</v>
      </c>
      <c r="AH542">
        <v>15</v>
      </c>
      <c r="AI542">
        <v>16</v>
      </c>
      <c r="AJ542">
        <v>1</v>
      </c>
      <c r="AK542">
        <v>11</v>
      </c>
      <c r="AL542" t="s">
        <v>116</v>
      </c>
      <c r="AM542" t="s">
        <v>186</v>
      </c>
      <c r="AN542" t="s">
        <v>292</v>
      </c>
      <c r="AO542" t="s">
        <v>1737</v>
      </c>
      <c r="AP542" t="s">
        <v>5910</v>
      </c>
      <c r="AQ542" t="s">
        <v>74</v>
      </c>
      <c r="AR542" t="s">
        <v>1738</v>
      </c>
      <c r="AS542" t="s">
        <v>1739</v>
      </c>
      <c r="AT542" t="s">
        <v>6089</v>
      </c>
      <c r="AU542">
        <v>1996</v>
      </c>
      <c r="AV542">
        <v>16</v>
      </c>
      <c r="AW542">
        <v>2</v>
      </c>
      <c r="AX542" t="s">
        <v>74</v>
      </c>
      <c r="AY542" t="s">
        <v>74</v>
      </c>
      <c r="AZ542" t="s">
        <v>74</v>
      </c>
      <c r="BA542" t="s">
        <v>74</v>
      </c>
      <c r="BB542">
        <v>139</v>
      </c>
      <c r="BC542">
        <v>145</v>
      </c>
      <c r="BD542" t="s">
        <v>74</v>
      </c>
      <c r="BE542" t="s">
        <v>6527</v>
      </c>
      <c r="BF542" t="str">
        <f>HYPERLINK("http://dx.doi.org/10.1007/BF02390434","http://dx.doi.org/10.1007/BF02390434")</f>
        <v>http://dx.doi.org/10.1007/BF02390434</v>
      </c>
      <c r="BG542" t="s">
        <v>74</v>
      </c>
      <c r="BH542" t="s">
        <v>74</v>
      </c>
      <c r="BI542">
        <v>7</v>
      </c>
      <c r="BJ542" t="s">
        <v>1740</v>
      </c>
      <c r="BK542" t="s">
        <v>93</v>
      </c>
      <c r="BL542" t="s">
        <v>1741</v>
      </c>
      <c r="BM542" t="s">
        <v>6493</v>
      </c>
      <c r="BN542" t="s">
        <v>74</v>
      </c>
      <c r="BO542" t="s">
        <v>74</v>
      </c>
      <c r="BP542" t="s">
        <v>74</v>
      </c>
      <c r="BQ542" t="s">
        <v>74</v>
      </c>
      <c r="BR542" t="s">
        <v>96</v>
      </c>
      <c r="BS542" t="s">
        <v>6528</v>
      </c>
      <c r="BT542" t="str">
        <f>HYPERLINK("https%3A%2F%2Fwww.webofscience.com%2Fwos%2Fwoscc%2Ffull-record%2FWOS:A1996TR75400008","View Full Record in Web of Science")</f>
        <v>View Full Record in Web of Science</v>
      </c>
    </row>
    <row r="543" spans="1:72" x14ac:dyDescent="0.15">
      <c r="A543" t="s">
        <v>72</v>
      </c>
      <c r="B543" t="s">
        <v>6529</v>
      </c>
      <c r="C543" t="s">
        <v>74</v>
      </c>
      <c r="D543" t="s">
        <v>74</v>
      </c>
      <c r="E543" t="s">
        <v>74</v>
      </c>
      <c r="F543" t="s">
        <v>6529</v>
      </c>
      <c r="G543" t="s">
        <v>74</v>
      </c>
      <c r="H543" t="s">
        <v>74</v>
      </c>
      <c r="I543" t="s">
        <v>6530</v>
      </c>
      <c r="J543" t="s">
        <v>1733</v>
      </c>
      <c r="K543" t="s">
        <v>74</v>
      </c>
      <c r="L543" t="s">
        <v>74</v>
      </c>
      <c r="M543" t="s">
        <v>77</v>
      </c>
      <c r="N543" t="s">
        <v>78</v>
      </c>
      <c r="O543" t="s">
        <v>74</v>
      </c>
      <c r="P543" t="s">
        <v>74</v>
      </c>
      <c r="Q543" t="s">
        <v>74</v>
      </c>
      <c r="R543" t="s">
        <v>74</v>
      </c>
      <c r="S543" t="s">
        <v>74</v>
      </c>
      <c r="T543" t="s">
        <v>74</v>
      </c>
      <c r="U543" t="s">
        <v>6531</v>
      </c>
      <c r="V543" t="s">
        <v>6532</v>
      </c>
      <c r="W543" t="s">
        <v>6533</v>
      </c>
      <c r="X543" t="s">
        <v>6534</v>
      </c>
      <c r="Y543" t="s">
        <v>74</v>
      </c>
      <c r="Z543" t="s">
        <v>74</v>
      </c>
      <c r="AA543" t="s">
        <v>74</v>
      </c>
      <c r="AB543" t="s">
        <v>3156</v>
      </c>
      <c r="AC543" t="s">
        <v>74</v>
      </c>
      <c r="AD543" t="s">
        <v>74</v>
      </c>
      <c r="AE543" t="s">
        <v>74</v>
      </c>
      <c r="AF543" t="s">
        <v>74</v>
      </c>
      <c r="AG543">
        <v>31</v>
      </c>
      <c r="AH543">
        <v>94</v>
      </c>
      <c r="AI543">
        <v>112</v>
      </c>
      <c r="AJ543">
        <v>0</v>
      </c>
      <c r="AK543">
        <v>42</v>
      </c>
      <c r="AL543" t="s">
        <v>185</v>
      </c>
      <c r="AM543" t="s">
        <v>186</v>
      </c>
      <c r="AN543" t="s">
        <v>187</v>
      </c>
      <c r="AO543" t="s">
        <v>1737</v>
      </c>
      <c r="AP543" t="s">
        <v>74</v>
      </c>
      <c r="AQ543" t="s">
        <v>74</v>
      </c>
      <c r="AR543" t="s">
        <v>1738</v>
      </c>
      <c r="AS543" t="s">
        <v>1739</v>
      </c>
      <c r="AT543" t="s">
        <v>6089</v>
      </c>
      <c r="AU543">
        <v>1996</v>
      </c>
      <c r="AV543">
        <v>16</v>
      </c>
      <c r="AW543">
        <v>2</v>
      </c>
      <c r="AX543" t="s">
        <v>74</v>
      </c>
      <c r="AY543" t="s">
        <v>74</v>
      </c>
      <c r="AZ543" t="s">
        <v>74</v>
      </c>
      <c r="BA543" t="s">
        <v>74</v>
      </c>
      <c r="BB543">
        <v>147</v>
      </c>
      <c r="BC543">
        <v>153</v>
      </c>
      <c r="BD543" t="s">
        <v>74</v>
      </c>
      <c r="BE543" t="s">
        <v>74</v>
      </c>
      <c r="BF543" t="s">
        <v>74</v>
      </c>
      <c r="BG543" t="s">
        <v>74</v>
      </c>
      <c r="BH543" t="s">
        <v>74</v>
      </c>
      <c r="BI543">
        <v>7</v>
      </c>
      <c r="BJ543" t="s">
        <v>1740</v>
      </c>
      <c r="BK543" t="s">
        <v>93</v>
      </c>
      <c r="BL543" t="s">
        <v>1741</v>
      </c>
      <c r="BM543" t="s">
        <v>6493</v>
      </c>
      <c r="BN543" t="s">
        <v>74</v>
      </c>
      <c r="BO543" t="s">
        <v>74</v>
      </c>
      <c r="BP543" t="s">
        <v>74</v>
      </c>
      <c r="BQ543" t="s">
        <v>74</v>
      </c>
      <c r="BR543" t="s">
        <v>96</v>
      </c>
      <c r="BS543" t="s">
        <v>6535</v>
      </c>
      <c r="BT543" t="str">
        <f>HYPERLINK("https%3A%2F%2Fwww.webofscience.com%2Fwos%2Fwoscc%2Ffull-record%2FWOS:A1996TR75400009","View Full Record in Web of Science")</f>
        <v>View Full Record in Web of Science</v>
      </c>
    </row>
    <row r="544" spans="1:72" x14ac:dyDescent="0.15">
      <c r="A544" t="s">
        <v>72</v>
      </c>
      <c r="B544" t="s">
        <v>6536</v>
      </c>
      <c r="C544" t="s">
        <v>74</v>
      </c>
      <c r="D544" t="s">
        <v>74</v>
      </c>
      <c r="E544" t="s">
        <v>74</v>
      </c>
      <c r="F544" t="s">
        <v>6536</v>
      </c>
      <c r="G544" t="s">
        <v>74</v>
      </c>
      <c r="H544" t="s">
        <v>74</v>
      </c>
      <c r="I544" t="s">
        <v>6537</v>
      </c>
      <c r="J544" t="s">
        <v>6538</v>
      </c>
      <c r="K544" t="s">
        <v>74</v>
      </c>
      <c r="L544" t="s">
        <v>74</v>
      </c>
      <c r="M544" t="s">
        <v>77</v>
      </c>
      <c r="N544" t="s">
        <v>78</v>
      </c>
      <c r="O544" t="s">
        <v>74</v>
      </c>
      <c r="P544" t="s">
        <v>74</v>
      </c>
      <c r="Q544" t="s">
        <v>74</v>
      </c>
      <c r="R544" t="s">
        <v>74</v>
      </c>
      <c r="S544" t="s">
        <v>74</v>
      </c>
      <c r="T544" t="s">
        <v>6539</v>
      </c>
      <c r="U544" t="s">
        <v>6540</v>
      </c>
      <c r="V544" t="s">
        <v>6541</v>
      </c>
      <c r="W544" t="s">
        <v>74</v>
      </c>
      <c r="X544" t="s">
        <v>74</v>
      </c>
      <c r="Y544" t="s">
        <v>6542</v>
      </c>
      <c r="Z544" t="s">
        <v>74</v>
      </c>
      <c r="AA544" t="s">
        <v>74</v>
      </c>
      <c r="AB544" t="s">
        <v>74</v>
      </c>
      <c r="AC544" t="s">
        <v>74</v>
      </c>
      <c r="AD544" t="s">
        <v>74</v>
      </c>
      <c r="AE544" t="s">
        <v>74</v>
      </c>
      <c r="AF544" t="s">
        <v>74</v>
      </c>
      <c r="AG544">
        <v>18</v>
      </c>
      <c r="AH544">
        <v>0</v>
      </c>
      <c r="AI544">
        <v>0</v>
      </c>
      <c r="AJ544">
        <v>0</v>
      </c>
      <c r="AK544">
        <v>1</v>
      </c>
      <c r="AL544" t="s">
        <v>3770</v>
      </c>
      <c r="AM544" t="s">
        <v>3771</v>
      </c>
      <c r="AN544" t="s">
        <v>3772</v>
      </c>
      <c r="AO544" t="s">
        <v>6543</v>
      </c>
      <c r="AP544" t="s">
        <v>74</v>
      </c>
      <c r="AQ544" t="s">
        <v>74</v>
      </c>
      <c r="AR544" t="s">
        <v>6544</v>
      </c>
      <c r="AS544" t="s">
        <v>6545</v>
      </c>
      <c r="AT544" t="s">
        <v>6089</v>
      </c>
      <c r="AU544">
        <v>1996</v>
      </c>
      <c r="AV544">
        <v>39</v>
      </c>
      <c r="AW544">
        <v>1</v>
      </c>
      <c r="AX544" t="s">
        <v>74</v>
      </c>
      <c r="AY544" t="s">
        <v>74</v>
      </c>
      <c r="AZ544" t="s">
        <v>74</v>
      </c>
      <c r="BA544" t="s">
        <v>74</v>
      </c>
      <c r="BB544">
        <v>46</v>
      </c>
      <c r="BC544">
        <v>57</v>
      </c>
      <c r="BD544" t="s">
        <v>74</v>
      </c>
      <c r="BE544" t="s">
        <v>74</v>
      </c>
      <c r="BF544" t="s">
        <v>74</v>
      </c>
      <c r="BG544" t="s">
        <v>74</v>
      </c>
      <c r="BH544" t="s">
        <v>74</v>
      </c>
      <c r="BI544">
        <v>12</v>
      </c>
      <c r="BJ544" t="s">
        <v>364</v>
      </c>
      <c r="BK544" t="s">
        <v>93</v>
      </c>
      <c r="BL544" t="s">
        <v>365</v>
      </c>
      <c r="BM544" t="s">
        <v>6546</v>
      </c>
      <c r="BN544" t="s">
        <v>74</v>
      </c>
      <c r="BO544" t="s">
        <v>74</v>
      </c>
      <c r="BP544" t="s">
        <v>74</v>
      </c>
      <c r="BQ544" t="s">
        <v>74</v>
      </c>
      <c r="BR544" t="s">
        <v>96</v>
      </c>
      <c r="BS544" t="s">
        <v>6547</v>
      </c>
      <c r="BT544" t="str">
        <f>HYPERLINK("https%3A%2F%2Fwww.webofscience.com%2Fwos%2Fwoscc%2Ffull-record%2FWOS:A1996WA99800006","View Full Record in Web of Science")</f>
        <v>View Full Record in Web of Science</v>
      </c>
    </row>
    <row r="545" spans="1:72" x14ac:dyDescent="0.15">
      <c r="A545" t="s">
        <v>72</v>
      </c>
      <c r="B545" t="s">
        <v>6548</v>
      </c>
      <c r="C545" t="s">
        <v>74</v>
      </c>
      <c r="D545" t="s">
        <v>74</v>
      </c>
      <c r="E545" t="s">
        <v>74</v>
      </c>
      <c r="F545" t="s">
        <v>6548</v>
      </c>
      <c r="G545" t="s">
        <v>74</v>
      </c>
      <c r="H545" t="s">
        <v>74</v>
      </c>
      <c r="I545" t="s">
        <v>6549</v>
      </c>
      <c r="J545" t="s">
        <v>1792</v>
      </c>
      <c r="K545" t="s">
        <v>74</v>
      </c>
      <c r="L545" t="s">
        <v>74</v>
      </c>
      <c r="M545" t="s">
        <v>77</v>
      </c>
      <c r="N545" t="s">
        <v>78</v>
      </c>
      <c r="O545" t="s">
        <v>74</v>
      </c>
      <c r="P545" t="s">
        <v>74</v>
      </c>
      <c r="Q545" t="s">
        <v>74</v>
      </c>
      <c r="R545" t="s">
        <v>74</v>
      </c>
      <c r="S545" t="s">
        <v>74</v>
      </c>
      <c r="T545" t="s">
        <v>74</v>
      </c>
      <c r="U545" t="s">
        <v>6550</v>
      </c>
      <c r="V545" t="s">
        <v>6551</v>
      </c>
      <c r="W545" t="s">
        <v>6552</v>
      </c>
      <c r="X545" t="s">
        <v>6553</v>
      </c>
      <c r="Y545" t="s">
        <v>6554</v>
      </c>
      <c r="Z545" t="s">
        <v>74</v>
      </c>
      <c r="AA545" t="s">
        <v>6555</v>
      </c>
      <c r="AB545" t="s">
        <v>6556</v>
      </c>
      <c r="AC545" t="s">
        <v>74</v>
      </c>
      <c r="AD545" t="s">
        <v>74</v>
      </c>
      <c r="AE545" t="s">
        <v>74</v>
      </c>
      <c r="AF545" t="s">
        <v>74</v>
      </c>
      <c r="AG545">
        <v>57</v>
      </c>
      <c r="AH545">
        <v>11</v>
      </c>
      <c r="AI545">
        <v>11</v>
      </c>
      <c r="AJ545">
        <v>0</v>
      </c>
      <c r="AK545">
        <v>7</v>
      </c>
      <c r="AL545" t="s">
        <v>84</v>
      </c>
      <c r="AM545" t="s">
        <v>85</v>
      </c>
      <c r="AN545" t="s">
        <v>86</v>
      </c>
      <c r="AO545" t="s">
        <v>1798</v>
      </c>
      <c r="AP545" t="s">
        <v>74</v>
      </c>
      <c r="AQ545" t="s">
        <v>74</v>
      </c>
      <c r="AR545" t="s">
        <v>1792</v>
      </c>
      <c r="AS545" t="s">
        <v>1799</v>
      </c>
      <c r="AT545" t="s">
        <v>6089</v>
      </c>
      <c r="AU545">
        <v>1996</v>
      </c>
      <c r="AV545">
        <v>43</v>
      </c>
      <c r="AW545">
        <v>1</v>
      </c>
      <c r="AX545" t="s">
        <v>74</v>
      </c>
      <c r="AY545" t="s">
        <v>74</v>
      </c>
      <c r="AZ545" t="s">
        <v>74</v>
      </c>
      <c r="BA545" t="s">
        <v>74</v>
      </c>
      <c r="BB545">
        <v>115</v>
      </c>
      <c r="BC545">
        <v>132</v>
      </c>
      <c r="BD545" t="s">
        <v>74</v>
      </c>
      <c r="BE545" t="s">
        <v>6557</v>
      </c>
      <c r="BF545" t="str">
        <f>HYPERLINK("http://dx.doi.org/10.1111/j.1365-3091.1996.tb01463.x","http://dx.doi.org/10.1111/j.1365-3091.1996.tb01463.x")</f>
        <v>http://dx.doi.org/10.1111/j.1365-3091.1996.tb01463.x</v>
      </c>
      <c r="BG545" t="s">
        <v>74</v>
      </c>
      <c r="BH545" t="s">
        <v>74</v>
      </c>
      <c r="BI545">
        <v>18</v>
      </c>
      <c r="BJ545" t="s">
        <v>365</v>
      </c>
      <c r="BK545" t="s">
        <v>93</v>
      </c>
      <c r="BL545" t="s">
        <v>365</v>
      </c>
      <c r="BM545" t="s">
        <v>6558</v>
      </c>
      <c r="BN545" t="s">
        <v>74</v>
      </c>
      <c r="BO545" t="s">
        <v>74</v>
      </c>
      <c r="BP545" t="s">
        <v>74</v>
      </c>
      <c r="BQ545" t="s">
        <v>74</v>
      </c>
      <c r="BR545" t="s">
        <v>96</v>
      </c>
      <c r="BS545" t="s">
        <v>6559</v>
      </c>
      <c r="BT545" t="str">
        <f>HYPERLINK("https%3A%2F%2Fwww.webofscience.com%2Fwos%2Fwoscc%2Ffull-record%2FWOS:A1996TV11200009","View Full Record in Web of Science")</f>
        <v>View Full Record in Web of Science</v>
      </c>
    </row>
    <row r="546" spans="1:72" x14ac:dyDescent="0.15">
      <c r="A546" t="s">
        <v>72</v>
      </c>
      <c r="B546" t="s">
        <v>6560</v>
      </c>
      <c r="C546" t="s">
        <v>74</v>
      </c>
      <c r="D546" t="s">
        <v>74</v>
      </c>
      <c r="E546" t="s">
        <v>74</v>
      </c>
      <c r="F546" t="s">
        <v>6560</v>
      </c>
      <c r="G546" t="s">
        <v>74</v>
      </c>
      <c r="H546" t="s">
        <v>74</v>
      </c>
      <c r="I546" t="s">
        <v>6561</v>
      </c>
      <c r="J546" t="s">
        <v>3452</v>
      </c>
      <c r="K546" t="s">
        <v>74</v>
      </c>
      <c r="L546" t="s">
        <v>74</v>
      </c>
      <c r="M546" t="s">
        <v>77</v>
      </c>
      <c r="N546" t="s">
        <v>78</v>
      </c>
      <c r="O546" t="s">
        <v>74</v>
      </c>
      <c r="P546" t="s">
        <v>74</v>
      </c>
      <c r="Q546" t="s">
        <v>74</v>
      </c>
      <c r="R546" t="s">
        <v>74</v>
      </c>
      <c r="S546" t="s">
        <v>74</v>
      </c>
      <c r="T546" t="s">
        <v>74</v>
      </c>
      <c r="U546" t="s">
        <v>6562</v>
      </c>
      <c r="V546" t="s">
        <v>6563</v>
      </c>
      <c r="W546" t="s">
        <v>74</v>
      </c>
      <c r="X546" t="s">
        <v>74</v>
      </c>
      <c r="Y546" t="s">
        <v>6564</v>
      </c>
      <c r="Z546" t="s">
        <v>74</v>
      </c>
      <c r="AA546" t="s">
        <v>74</v>
      </c>
      <c r="AB546" t="s">
        <v>6565</v>
      </c>
      <c r="AC546" t="s">
        <v>74</v>
      </c>
      <c r="AD546" t="s">
        <v>74</v>
      </c>
      <c r="AE546" t="s">
        <v>74</v>
      </c>
      <c r="AF546" t="s">
        <v>74</v>
      </c>
      <c r="AG546">
        <v>83</v>
      </c>
      <c r="AH546">
        <v>52</v>
      </c>
      <c r="AI546">
        <v>61</v>
      </c>
      <c r="AJ546">
        <v>0</v>
      </c>
      <c r="AK546">
        <v>2</v>
      </c>
      <c r="AL546" t="s">
        <v>946</v>
      </c>
      <c r="AM546" t="s">
        <v>312</v>
      </c>
      <c r="AN546" t="s">
        <v>1017</v>
      </c>
      <c r="AO546" t="s">
        <v>3460</v>
      </c>
      <c r="AP546" t="s">
        <v>6566</v>
      </c>
      <c r="AQ546" t="s">
        <v>74</v>
      </c>
      <c r="AR546" t="s">
        <v>3452</v>
      </c>
      <c r="AS546" t="s">
        <v>3461</v>
      </c>
      <c r="AT546" t="s">
        <v>6089</v>
      </c>
      <c r="AU546">
        <v>1996</v>
      </c>
      <c r="AV546">
        <v>15</v>
      </c>
      <c r="AW546">
        <v>1</v>
      </c>
      <c r="AX546" t="s">
        <v>74</v>
      </c>
      <c r="AY546" t="s">
        <v>74</v>
      </c>
      <c r="AZ546" t="s">
        <v>74</v>
      </c>
      <c r="BA546" t="s">
        <v>74</v>
      </c>
      <c r="BB546">
        <v>122</v>
      </c>
      <c r="BC546">
        <v>141</v>
      </c>
      <c r="BD546" t="s">
        <v>74</v>
      </c>
      <c r="BE546" t="s">
        <v>6567</v>
      </c>
      <c r="BF546" t="str">
        <f>HYPERLINK("http://dx.doi.org/10.1029/95TC02524","http://dx.doi.org/10.1029/95TC02524")</f>
        <v>http://dx.doi.org/10.1029/95TC02524</v>
      </c>
      <c r="BG546" t="s">
        <v>74</v>
      </c>
      <c r="BH546" t="s">
        <v>74</v>
      </c>
      <c r="BI546">
        <v>20</v>
      </c>
      <c r="BJ546" t="s">
        <v>270</v>
      </c>
      <c r="BK546" t="s">
        <v>93</v>
      </c>
      <c r="BL546" t="s">
        <v>270</v>
      </c>
      <c r="BM546" t="s">
        <v>6568</v>
      </c>
      <c r="BN546" t="s">
        <v>74</v>
      </c>
      <c r="BO546" t="s">
        <v>74</v>
      </c>
      <c r="BP546" t="s">
        <v>74</v>
      </c>
      <c r="BQ546" t="s">
        <v>74</v>
      </c>
      <c r="BR546" t="s">
        <v>96</v>
      </c>
      <c r="BS546" t="s">
        <v>6569</v>
      </c>
      <c r="BT546" t="str">
        <f>HYPERLINK("https%3A%2F%2Fwww.webofscience.com%2Fwos%2Fwoscc%2Ffull-record%2FWOS:A1996TU77900009","View Full Record in Web of Science")</f>
        <v>View Full Record in Web of Science</v>
      </c>
    </row>
    <row r="547" spans="1:72" x14ac:dyDescent="0.15">
      <c r="A547" t="s">
        <v>72</v>
      </c>
      <c r="B547" t="s">
        <v>6570</v>
      </c>
      <c r="C547" t="s">
        <v>74</v>
      </c>
      <c r="D547" t="s">
        <v>74</v>
      </c>
      <c r="E547" t="s">
        <v>74</v>
      </c>
      <c r="F547" t="s">
        <v>6570</v>
      </c>
      <c r="G547" t="s">
        <v>74</v>
      </c>
      <c r="H547" t="s">
        <v>74</v>
      </c>
      <c r="I547" t="s">
        <v>6571</v>
      </c>
      <c r="J547" t="s">
        <v>5058</v>
      </c>
      <c r="K547" t="s">
        <v>74</v>
      </c>
      <c r="L547" t="s">
        <v>74</v>
      </c>
      <c r="M547" t="s">
        <v>77</v>
      </c>
      <c r="N547" t="s">
        <v>78</v>
      </c>
      <c r="O547" t="s">
        <v>74</v>
      </c>
      <c r="P547" t="s">
        <v>74</v>
      </c>
      <c r="Q547" t="s">
        <v>74</v>
      </c>
      <c r="R547" t="s">
        <v>74</v>
      </c>
      <c r="S547" t="s">
        <v>74</v>
      </c>
      <c r="T547" t="s">
        <v>74</v>
      </c>
      <c r="U547" t="s">
        <v>6572</v>
      </c>
      <c r="V547" t="s">
        <v>6573</v>
      </c>
      <c r="W547" t="s">
        <v>6574</v>
      </c>
      <c r="X547" t="s">
        <v>74</v>
      </c>
      <c r="Y547" t="s">
        <v>6575</v>
      </c>
      <c r="Z547" t="s">
        <v>74</v>
      </c>
      <c r="AA547" t="s">
        <v>6576</v>
      </c>
      <c r="AB547" t="s">
        <v>74</v>
      </c>
      <c r="AC547" t="s">
        <v>74</v>
      </c>
      <c r="AD547" t="s">
        <v>74</v>
      </c>
      <c r="AE547" t="s">
        <v>74</v>
      </c>
      <c r="AF547" t="s">
        <v>74</v>
      </c>
      <c r="AG547">
        <v>48</v>
      </c>
      <c r="AH547">
        <v>52</v>
      </c>
      <c r="AI547">
        <v>56</v>
      </c>
      <c r="AJ547">
        <v>0</v>
      </c>
      <c r="AK547">
        <v>19</v>
      </c>
      <c r="AL547" t="s">
        <v>884</v>
      </c>
      <c r="AM547" t="s">
        <v>885</v>
      </c>
      <c r="AN547" t="s">
        <v>886</v>
      </c>
      <c r="AO547" t="s">
        <v>5065</v>
      </c>
      <c r="AP547" t="s">
        <v>74</v>
      </c>
      <c r="AQ547" t="s">
        <v>74</v>
      </c>
      <c r="AR547" t="s">
        <v>5066</v>
      </c>
      <c r="AS547" t="s">
        <v>5067</v>
      </c>
      <c r="AT547" t="s">
        <v>6089</v>
      </c>
      <c r="AU547">
        <v>1996</v>
      </c>
      <c r="AV547">
        <v>48</v>
      </c>
      <c r="AW547">
        <v>1</v>
      </c>
      <c r="AX547" t="s">
        <v>74</v>
      </c>
      <c r="AY547" t="s">
        <v>74</v>
      </c>
      <c r="AZ547" t="s">
        <v>74</v>
      </c>
      <c r="BA547" t="s">
        <v>74</v>
      </c>
      <c r="BB547">
        <v>93</v>
      </c>
      <c r="BC547">
        <v>105</v>
      </c>
      <c r="BD547" t="s">
        <v>74</v>
      </c>
      <c r="BE547" t="s">
        <v>6577</v>
      </c>
      <c r="BF547" t="str">
        <f>HYPERLINK("http://dx.doi.org/10.1034/j.1600-0889.1996.00009.x","http://dx.doi.org/10.1034/j.1600-0889.1996.00009.x")</f>
        <v>http://dx.doi.org/10.1034/j.1600-0889.1996.00009.x</v>
      </c>
      <c r="BG547" t="s">
        <v>74</v>
      </c>
      <c r="BH547" t="s">
        <v>74</v>
      </c>
      <c r="BI547">
        <v>13</v>
      </c>
      <c r="BJ547" t="s">
        <v>159</v>
      </c>
      <c r="BK547" t="s">
        <v>93</v>
      </c>
      <c r="BL547" t="s">
        <v>159</v>
      </c>
      <c r="BM547" t="s">
        <v>6578</v>
      </c>
      <c r="BN547" t="s">
        <v>74</v>
      </c>
      <c r="BO547" t="s">
        <v>74</v>
      </c>
      <c r="BP547" t="s">
        <v>74</v>
      </c>
      <c r="BQ547" t="s">
        <v>74</v>
      </c>
      <c r="BR547" t="s">
        <v>96</v>
      </c>
      <c r="BS547" t="s">
        <v>6579</v>
      </c>
      <c r="BT547" t="str">
        <f>HYPERLINK("https%3A%2F%2Fwww.webofscience.com%2Fwos%2Fwoscc%2Ffull-record%2FWOS:A1996TZ82800009","View Full Record in Web of Science")</f>
        <v>View Full Record in Web of Science</v>
      </c>
    </row>
    <row r="548" spans="1:72" x14ac:dyDescent="0.15">
      <c r="A548" t="s">
        <v>72</v>
      </c>
      <c r="B548" t="s">
        <v>6580</v>
      </c>
      <c r="C548" t="s">
        <v>74</v>
      </c>
      <c r="D548" t="s">
        <v>74</v>
      </c>
      <c r="E548" t="s">
        <v>74</v>
      </c>
      <c r="F548" t="s">
        <v>6580</v>
      </c>
      <c r="G548" t="s">
        <v>74</v>
      </c>
      <c r="H548" t="s">
        <v>74</v>
      </c>
      <c r="I548" t="s">
        <v>6581</v>
      </c>
      <c r="J548" t="s">
        <v>2643</v>
      </c>
      <c r="K548" t="s">
        <v>74</v>
      </c>
      <c r="L548" t="s">
        <v>74</v>
      </c>
      <c r="M548" t="s">
        <v>77</v>
      </c>
      <c r="N548" t="s">
        <v>78</v>
      </c>
      <c r="O548" t="s">
        <v>74</v>
      </c>
      <c r="P548" t="s">
        <v>74</v>
      </c>
      <c r="Q548" t="s">
        <v>74</v>
      </c>
      <c r="R548" t="s">
        <v>74</v>
      </c>
      <c r="S548" t="s">
        <v>74</v>
      </c>
      <c r="T548" t="s">
        <v>74</v>
      </c>
      <c r="U548" t="s">
        <v>6582</v>
      </c>
      <c r="V548" t="s">
        <v>6583</v>
      </c>
      <c r="W548" t="s">
        <v>74</v>
      </c>
      <c r="X548" t="s">
        <v>74</v>
      </c>
      <c r="Y548" t="s">
        <v>5554</v>
      </c>
      <c r="Z548" t="s">
        <v>74</v>
      </c>
      <c r="AA548" t="s">
        <v>6584</v>
      </c>
      <c r="AB548" t="s">
        <v>6585</v>
      </c>
      <c r="AC548" t="s">
        <v>74</v>
      </c>
      <c r="AD548" t="s">
        <v>74</v>
      </c>
      <c r="AE548" t="s">
        <v>74</v>
      </c>
      <c r="AF548" t="s">
        <v>74</v>
      </c>
      <c r="AG548">
        <v>33</v>
      </c>
      <c r="AH548">
        <v>417</v>
      </c>
      <c r="AI548">
        <v>464</v>
      </c>
      <c r="AJ548">
        <v>4</v>
      </c>
      <c r="AK548">
        <v>58</v>
      </c>
      <c r="AL548" t="s">
        <v>5286</v>
      </c>
      <c r="AM548" t="s">
        <v>436</v>
      </c>
      <c r="AN548" t="s">
        <v>5287</v>
      </c>
      <c r="AO548" t="s">
        <v>2647</v>
      </c>
      <c r="AP548" t="s">
        <v>6586</v>
      </c>
      <c r="AQ548" t="s">
        <v>74</v>
      </c>
      <c r="AR548" t="s">
        <v>2643</v>
      </c>
      <c r="AS548" t="s">
        <v>2648</v>
      </c>
      <c r="AT548" t="s">
        <v>6587</v>
      </c>
      <c r="AU548">
        <v>1996</v>
      </c>
      <c r="AV548">
        <v>379</v>
      </c>
      <c r="AW548">
        <v>6563</v>
      </c>
      <c r="AX548" t="s">
        <v>74</v>
      </c>
      <c r="AY548" t="s">
        <v>74</v>
      </c>
      <c r="AZ548" t="s">
        <v>74</v>
      </c>
      <c r="BA548" t="s">
        <v>74</v>
      </c>
      <c r="BB548">
        <v>328</v>
      </c>
      <c r="BC548">
        <v>331</v>
      </c>
      <c r="BD548" t="s">
        <v>74</v>
      </c>
      <c r="BE548" t="s">
        <v>6588</v>
      </c>
      <c r="BF548" t="str">
        <f>HYPERLINK("http://dx.doi.org/10.1038/379328a0","http://dx.doi.org/10.1038/379328a0")</f>
        <v>http://dx.doi.org/10.1038/379328a0</v>
      </c>
      <c r="BG548" t="s">
        <v>74</v>
      </c>
      <c r="BH548" t="s">
        <v>74</v>
      </c>
      <c r="BI548">
        <v>4</v>
      </c>
      <c r="BJ548" t="s">
        <v>237</v>
      </c>
      <c r="BK548" t="s">
        <v>93</v>
      </c>
      <c r="BL548" t="s">
        <v>238</v>
      </c>
      <c r="BM548" t="s">
        <v>6589</v>
      </c>
      <c r="BN548" t="s">
        <v>74</v>
      </c>
      <c r="BO548" t="s">
        <v>74</v>
      </c>
      <c r="BP548" t="s">
        <v>74</v>
      </c>
      <c r="BQ548" t="s">
        <v>74</v>
      </c>
      <c r="BR548" t="s">
        <v>96</v>
      </c>
      <c r="BS548" t="s">
        <v>6590</v>
      </c>
      <c r="BT548" t="str">
        <f>HYPERLINK("https%3A%2F%2Fwww.webofscience.com%2Fwos%2Fwoscc%2Ffull-record%2FWOS:A1996TR32300053","View Full Record in Web of Science")</f>
        <v>View Full Record in Web of Science</v>
      </c>
    </row>
    <row r="549" spans="1:72" x14ac:dyDescent="0.15">
      <c r="A549" t="s">
        <v>72</v>
      </c>
      <c r="B549" t="s">
        <v>6591</v>
      </c>
      <c r="C549" t="s">
        <v>74</v>
      </c>
      <c r="D549" t="s">
        <v>74</v>
      </c>
      <c r="E549" t="s">
        <v>74</v>
      </c>
      <c r="F549" t="s">
        <v>6591</v>
      </c>
      <c r="G549" t="s">
        <v>74</v>
      </c>
      <c r="H549" t="s">
        <v>74</v>
      </c>
      <c r="I549" t="s">
        <v>6592</v>
      </c>
      <c r="J549" t="s">
        <v>2940</v>
      </c>
      <c r="K549" t="s">
        <v>74</v>
      </c>
      <c r="L549" t="s">
        <v>74</v>
      </c>
      <c r="M549" t="s">
        <v>77</v>
      </c>
      <c r="N549" t="s">
        <v>78</v>
      </c>
      <c r="O549" t="s">
        <v>74</v>
      </c>
      <c r="P549" t="s">
        <v>74</v>
      </c>
      <c r="Q549" t="s">
        <v>74</v>
      </c>
      <c r="R549" t="s">
        <v>74</v>
      </c>
      <c r="S549" t="s">
        <v>74</v>
      </c>
      <c r="T549" t="s">
        <v>74</v>
      </c>
      <c r="U549" t="s">
        <v>6593</v>
      </c>
      <c r="V549" t="s">
        <v>6594</v>
      </c>
      <c r="W549" t="s">
        <v>6595</v>
      </c>
      <c r="X549" t="s">
        <v>1529</v>
      </c>
      <c r="Y549" t="s">
        <v>6596</v>
      </c>
      <c r="Z549" t="s">
        <v>74</v>
      </c>
      <c r="AA549" t="s">
        <v>74</v>
      </c>
      <c r="AB549" t="s">
        <v>74</v>
      </c>
      <c r="AC549" t="s">
        <v>74</v>
      </c>
      <c r="AD549" t="s">
        <v>74</v>
      </c>
      <c r="AE549" t="s">
        <v>74</v>
      </c>
      <c r="AF549" t="s">
        <v>74</v>
      </c>
      <c r="AG549">
        <v>11</v>
      </c>
      <c r="AH549">
        <v>29</v>
      </c>
      <c r="AI549">
        <v>33</v>
      </c>
      <c r="AJ549">
        <v>0</v>
      </c>
      <c r="AK549">
        <v>5</v>
      </c>
      <c r="AL549" t="s">
        <v>2944</v>
      </c>
      <c r="AM549" t="s">
        <v>312</v>
      </c>
      <c r="AN549" t="s">
        <v>2945</v>
      </c>
      <c r="AO549" t="s">
        <v>2946</v>
      </c>
      <c r="AP549" t="s">
        <v>74</v>
      </c>
      <c r="AQ549" t="s">
        <v>74</v>
      </c>
      <c r="AR549" t="s">
        <v>2947</v>
      </c>
      <c r="AS549" t="s">
        <v>2948</v>
      </c>
      <c r="AT549" t="s">
        <v>6597</v>
      </c>
      <c r="AU549">
        <v>1996</v>
      </c>
      <c r="AV549">
        <v>35</v>
      </c>
      <c r="AW549">
        <v>3</v>
      </c>
      <c r="AX549" t="s">
        <v>74</v>
      </c>
      <c r="AY549" t="s">
        <v>74</v>
      </c>
      <c r="AZ549" t="s">
        <v>74</v>
      </c>
      <c r="BA549" t="s">
        <v>74</v>
      </c>
      <c r="BB549">
        <v>427</v>
      </c>
      <c r="BC549">
        <v>432</v>
      </c>
      <c r="BD549" t="s">
        <v>74</v>
      </c>
      <c r="BE549" t="s">
        <v>6598</v>
      </c>
      <c r="BF549" t="str">
        <f>HYPERLINK("http://dx.doi.org/10.1364/AO.35.000427","http://dx.doi.org/10.1364/AO.35.000427")</f>
        <v>http://dx.doi.org/10.1364/AO.35.000427</v>
      </c>
      <c r="BG549" t="s">
        <v>74</v>
      </c>
      <c r="BH549" t="s">
        <v>74</v>
      </c>
      <c r="BI549">
        <v>6</v>
      </c>
      <c r="BJ549" t="s">
        <v>2951</v>
      </c>
      <c r="BK549" t="s">
        <v>93</v>
      </c>
      <c r="BL549" t="s">
        <v>2951</v>
      </c>
      <c r="BM549" t="s">
        <v>6599</v>
      </c>
      <c r="BN549">
        <v>21069027</v>
      </c>
      <c r="BO549" t="s">
        <v>74</v>
      </c>
      <c r="BP549" t="s">
        <v>74</v>
      </c>
      <c r="BQ549" t="s">
        <v>74</v>
      </c>
      <c r="BR549" t="s">
        <v>96</v>
      </c>
      <c r="BS549" t="s">
        <v>6600</v>
      </c>
      <c r="BT549" t="str">
        <f>HYPERLINK("https%3A%2F%2Fwww.webofscience.com%2Fwos%2Fwoscc%2Ffull-record%2FWOS:A1996TR97200011","View Full Record in Web of Science")</f>
        <v>View Full Record in Web of Science</v>
      </c>
    </row>
    <row r="550" spans="1:72" x14ac:dyDescent="0.15">
      <c r="A550" t="s">
        <v>72</v>
      </c>
      <c r="B550" t="s">
        <v>6601</v>
      </c>
      <c r="C550" t="s">
        <v>74</v>
      </c>
      <c r="D550" t="s">
        <v>74</v>
      </c>
      <c r="E550" t="s">
        <v>74</v>
      </c>
      <c r="F550" t="s">
        <v>6601</v>
      </c>
      <c r="G550" t="s">
        <v>74</v>
      </c>
      <c r="H550" t="s">
        <v>74</v>
      </c>
      <c r="I550" t="s">
        <v>6602</v>
      </c>
      <c r="J550" t="s">
        <v>1011</v>
      </c>
      <c r="K550" t="s">
        <v>74</v>
      </c>
      <c r="L550" t="s">
        <v>74</v>
      </c>
      <c r="M550" t="s">
        <v>77</v>
      </c>
      <c r="N550" t="s">
        <v>78</v>
      </c>
      <c r="O550" t="s">
        <v>74</v>
      </c>
      <c r="P550" t="s">
        <v>74</v>
      </c>
      <c r="Q550" t="s">
        <v>74</v>
      </c>
      <c r="R550" t="s">
        <v>74</v>
      </c>
      <c r="S550" t="s">
        <v>74</v>
      </c>
      <c r="T550" t="s">
        <v>74</v>
      </c>
      <c r="U550" t="s">
        <v>6603</v>
      </c>
      <c r="V550" t="s">
        <v>6604</v>
      </c>
      <c r="W550" t="s">
        <v>74</v>
      </c>
      <c r="X550" t="s">
        <v>74</v>
      </c>
      <c r="Y550" t="s">
        <v>6605</v>
      </c>
      <c r="Z550" t="s">
        <v>74</v>
      </c>
      <c r="AA550" t="s">
        <v>74</v>
      </c>
      <c r="AB550" t="s">
        <v>74</v>
      </c>
      <c r="AC550" t="s">
        <v>74</v>
      </c>
      <c r="AD550" t="s">
        <v>74</v>
      </c>
      <c r="AE550" t="s">
        <v>74</v>
      </c>
      <c r="AF550" t="s">
        <v>74</v>
      </c>
      <c r="AG550">
        <v>13</v>
      </c>
      <c r="AH550">
        <v>25</v>
      </c>
      <c r="AI550">
        <v>32</v>
      </c>
      <c r="AJ550">
        <v>0</v>
      </c>
      <c r="AK550">
        <v>4</v>
      </c>
      <c r="AL550" t="s">
        <v>946</v>
      </c>
      <c r="AM550" t="s">
        <v>312</v>
      </c>
      <c r="AN550" t="s">
        <v>1017</v>
      </c>
      <c r="AO550" t="s">
        <v>1018</v>
      </c>
      <c r="AP550" t="s">
        <v>74</v>
      </c>
      <c r="AQ550" t="s">
        <v>74</v>
      </c>
      <c r="AR550" t="s">
        <v>1019</v>
      </c>
      <c r="AS550" t="s">
        <v>1020</v>
      </c>
      <c r="AT550" t="s">
        <v>6597</v>
      </c>
      <c r="AU550">
        <v>1996</v>
      </c>
      <c r="AV550">
        <v>101</v>
      </c>
      <c r="AW550" t="s">
        <v>6606</v>
      </c>
      <c r="AX550" t="s">
        <v>74</v>
      </c>
      <c r="AY550" t="s">
        <v>74</v>
      </c>
      <c r="AZ550" t="s">
        <v>74</v>
      </c>
      <c r="BA550" t="s">
        <v>74</v>
      </c>
      <c r="BB550">
        <v>1335</v>
      </c>
      <c r="BC550">
        <v>1343</v>
      </c>
      <c r="BD550" t="s">
        <v>74</v>
      </c>
      <c r="BE550" t="s">
        <v>6607</v>
      </c>
      <c r="BF550" t="str">
        <f>HYPERLINK("http://dx.doi.org/10.1029/95JD03034","http://dx.doi.org/10.1029/95JD03034")</f>
        <v>http://dx.doi.org/10.1029/95JD03034</v>
      </c>
      <c r="BG550" t="s">
        <v>74</v>
      </c>
      <c r="BH550" t="s">
        <v>74</v>
      </c>
      <c r="BI550">
        <v>9</v>
      </c>
      <c r="BJ550" t="s">
        <v>159</v>
      </c>
      <c r="BK550" t="s">
        <v>93</v>
      </c>
      <c r="BL550" t="s">
        <v>159</v>
      </c>
      <c r="BM550" t="s">
        <v>6608</v>
      </c>
      <c r="BN550" t="s">
        <v>74</v>
      </c>
      <c r="BO550" t="s">
        <v>74</v>
      </c>
      <c r="BP550" t="s">
        <v>74</v>
      </c>
      <c r="BQ550" t="s">
        <v>74</v>
      </c>
      <c r="BR550" t="s">
        <v>96</v>
      </c>
      <c r="BS550" t="s">
        <v>6609</v>
      </c>
      <c r="BT550" t="str">
        <f>HYPERLINK("https%3A%2F%2Fwww.webofscience.com%2Fwos%2Fwoscc%2Ffull-record%2FWOS:A1996TR61600001","View Full Record in Web of Science")</f>
        <v>View Full Record in Web of Science</v>
      </c>
    </row>
    <row r="551" spans="1:72" x14ac:dyDescent="0.15">
      <c r="A551" t="s">
        <v>72</v>
      </c>
      <c r="B551" t="s">
        <v>6610</v>
      </c>
      <c r="C551" t="s">
        <v>74</v>
      </c>
      <c r="D551" t="s">
        <v>74</v>
      </c>
      <c r="E551" t="s">
        <v>74</v>
      </c>
      <c r="F551" t="s">
        <v>6610</v>
      </c>
      <c r="G551" t="s">
        <v>74</v>
      </c>
      <c r="H551" t="s">
        <v>74</v>
      </c>
      <c r="I551" t="s">
        <v>6611</v>
      </c>
      <c r="J551" t="s">
        <v>1011</v>
      </c>
      <c r="K551" t="s">
        <v>74</v>
      </c>
      <c r="L551" t="s">
        <v>74</v>
      </c>
      <c r="M551" t="s">
        <v>77</v>
      </c>
      <c r="N551" t="s">
        <v>78</v>
      </c>
      <c r="O551" t="s">
        <v>74</v>
      </c>
      <c r="P551" t="s">
        <v>74</v>
      </c>
      <c r="Q551" t="s">
        <v>74</v>
      </c>
      <c r="R551" t="s">
        <v>74</v>
      </c>
      <c r="S551" t="s">
        <v>74</v>
      </c>
      <c r="T551" t="s">
        <v>74</v>
      </c>
      <c r="U551" t="s">
        <v>6612</v>
      </c>
      <c r="V551" t="s">
        <v>6613</v>
      </c>
      <c r="W551" t="s">
        <v>6614</v>
      </c>
      <c r="X551" t="s">
        <v>6615</v>
      </c>
      <c r="Y551" t="s">
        <v>74</v>
      </c>
      <c r="Z551" t="s">
        <v>74</v>
      </c>
      <c r="AA551" t="s">
        <v>6616</v>
      </c>
      <c r="AB551" t="s">
        <v>6617</v>
      </c>
      <c r="AC551" t="s">
        <v>74</v>
      </c>
      <c r="AD551" t="s">
        <v>74</v>
      </c>
      <c r="AE551" t="s">
        <v>74</v>
      </c>
      <c r="AF551" t="s">
        <v>74</v>
      </c>
      <c r="AG551">
        <v>42</v>
      </c>
      <c r="AH551">
        <v>24</v>
      </c>
      <c r="AI551">
        <v>24</v>
      </c>
      <c r="AJ551">
        <v>0</v>
      </c>
      <c r="AK551">
        <v>1</v>
      </c>
      <c r="AL551" t="s">
        <v>946</v>
      </c>
      <c r="AM551" t="s">
        <v>312</v>
      </c>
      <c r="AN551" t="s">
        <v>1017</v>
      </c>
      <c r="AO551" t="s">
        <v>1018</v>
      </c>
      <c r="AP551" t="s">
        <v>74</v>
      </c>
      <c r="AQ551" t="s">
        <v>74</v>
      </c>
      <c r="AR551" t="s">
        <v>1019</v>
      </c>
      <c r="AS551" t="s">
        <v>1020</v>
      </c>
      <c r="AT551" t="s">
        <v>6597</v>
      </c>
      <c r="AU551">
        <v>1996</v>
      </c>
      <c r="AV551">
        <v>101</v>
      </c>
      <c r="AW551" t="s">
        <v>6606</v>
      </c>
      <c r="AX551" t="s">
        <v>74</v>
      </c>
      <c r="AY551" t="s">
        <v>74</v>
      </c>
      <c r="AZ551" t="s">
        <v>74</v>
      </c>
      <c r="BA551" t="s">
        <v>74</v>
      </c>
      <c r="BB551">
        <v>1475</v>
      </c>
      <c r="BC551">
        <v>1487</v>
      </c>
      <c r="BD551" t="s">
        <v>74</v>
      </c>
      <c r="BE551" t="s">
        <v>6618</v>
      </c>
      <c r="BF551" t="str">
        <f>HYPERLINK("http://dx.doi.org/10.1029/95JD03354","http://dx.doi.org/10.1029/95JD03354")</f>
        <v>http://dx.doi.org/10.1029/95JD03354</v>
      </c>
      <c r="BG551" t="s">
        <v>74</v>
      </c>
      <c r="BH551" t="s">
        <v>74</v>
      </c>
      <c r="BI551">
        <v>13</v>
      </c>
      <c r="BJ551" t="s">
        <v>159</v>
      </c>
      <c r="BK551" t="s">
        <v>93</v>
      </c>
      <c r="BL551" t="s">
        <v>159</v>
      </c>
      <c r="BM551" t="s">
        <v>6608</v>
      </c>
      <c r="BN551" t="s">
        <v>74</v>
      </c>
      <c r="BO551" t="s">
        <v>74</v>
      </c>
      <c r="BP551" t="s">
        <v>74</v>
      </c>
      <c r="BQ551" t="s">
        <v>74</v>
      </c>
      <c r="BR551" t="s">
        <v>96</v>
      </c>
      <c r="BS551" t="s">
        <v>6619</v>
      </c>
      <c r="BT551" t="str">
        <f>HYPERLINK("https%3A%2F%2Fwww.webofscience.com%2Fwos%2Fwoscc%2Ffull-record%2FWOS:A1996TR61600012","View Full Record in Web of Science")</f>
        <v>View Full Record in Web of Science</v>
      </c>
    </row>
    <row r="552" spans="1:72" x14ac:dyDescent="0.15">
      <c r="A552" t="s">
        <v>72</v>
      </c>
      <c r="B552" t="s">
        <v>6620</v>
      </c>
      <c r="C552" t="s">
        <v>74</v>
      </c>
      <c r="D552" t="s">
        <v>74</v>
      </c>
      <c r="E552" t="s">
        <v>74</v>
      </c>
      <c r="F552" t="s">
        <v>6620</v>
      </c>
      <c r="G552" t="s">
        <v>74</v>
      </c>
      <c r="H552" t="s">
        <v>74</v>
      </c>
      <c r="I552" t="s">
        <v>6621</v>
      </c>
      <c r="J552" t="s">
        <v>1011</v>
      </c>
      <c r="K552" t="s">
        <v>74</v>
      </c>
      <c r="L552" t="s">
        <v>74</v>
      </c>
      <c r="M552" t="s">
        <v>77</v>
      </c>
      <c r="N552" t="s">
        <v>78</v>
      </c>
      <c r="O552" t="s">
        <v>74</v>
      </c>
      <c r="P552" t="s">
        <v>74</v>
      </c>
      <c r="Q552" t="s">
        <v>74</v>
      </c>
      <c r="R552" t="s">
        <v>74</v>
      </c>
      <c r="S552" t="s">
        <v>74</v>
      </c>
      <c r="T552" t="s">
        <v>74</v>
      </c>
      <c r="U552" t="s">
        <v>6622</v>
      </c>
      <c r="V552" t="s">
        <v>6623</v>
      </c>
      <c r="W552" t="s">
        <v>6624</v>
      </c>
      <c r="X552" t="s">
        <v>6625</v>
      </c>
      <c r="Y552" t="s">
        <v>6626</v>
      </c>
      <c r="Z552" t="s">
        <v>74</v>
      </c>
      <c r="AA552" t="s">
        <v>6627</v>
      </c>
      <c r="AB552" t="s">
        <v>6628</v>
      </c>
      <c r="AC552" t="s">
        <v>74</v>
      </c>
      <c r="AD552" t="s">
        <v>74</v>
      </c>
      <c r="AE552" t="s">
        <v>74</v>
      </c>
      <c r="AF552" t="s">
        <v>74</v>
      </c>
      <c r="AG552">
        <v>40</v>
      </c>
      <c r="AH552">
        <v>11</v>
      </c>
      <c r="AI552">
        <v>12</v>
      </c>
      <c r="AJ552">
        <v>0</v>
      </c>
      <c r="AK552">
        <v>2</v>
      </c>
      <c r="AL552" t="s">
        <v>946</v>
      </c>
      <c r="AM552" t="s">
        <v>312</v>
      </c>
      <c r="AN552" t="s">
        <v>1017</v>
      </c>
      <c r="AO552" t="s">
        <v>1018</v>
      </c>
      <c r="AP552" t="s">
        <v>74</v>
      </c>
      <c r="AQ552" t="s">
        <v>74</v>
      </c>
      <c r="AR552" t="s">
        <v>1019</v>
      </c>
      <c r="AS552" t="s">
        <v>1020</v>
      </c>
      <c r="AT552" t="s">
        <v>6597</v>
      </c>
      <c r="AU552">
        <v>1996</v>
      </c>
      <c r="AV552">
        <v>101</v>
      </c>
      <c r="AW552" t="s">
        <v>6606</v>
      </c>
      <c r="AX552" t="s">
        <v>74</v>
      </c>
      <c r="AY552" t="s">
        <v>74</v>
      </c>
      <c r="AZ552" t="s">
        <v>74</v>
      </c>
      <c r="BA552" t="s">
        <v>74</v>
      </c>
      <c r="BB552">
        <v>1553</v>
      </c>
      <c r="BC552">
        <v>1570</v>
      </c>
      <c r="BD552" t="s">
        <v>74</v>
      </c>
      <c r="BE552" t="s">
        <v>6629</v>
      </c>
      <c r="BF552" t="str">
        <f>HYPERLINK("http://dx.doi.org/10.1029/95JD02932","http://dx.doi.org/10.1029/95JD02932")</f>
        <v>http://dx.doi.org/10.1029/95JD02932</v>
      </c>
      <c r="BG552" t="s">
        <v>74</v>
      </c>
      <c r="BH552" t="s">
        <v>74</v>
      </c>
      <c r="BI552">
        <v>18</v>
      </c>
      <c r="BJ552" t="s">
        <v>159</v>
      </c>
      <c r="BK552" t="s">
        <v>93</v>
      </c>
      <c r="BL552" t="s">
        <v>159</v>
      </c>
      <c r="BM552" t="s">
        <v>6608</v>
      </c>
      <c r="BN552" t="s">
        <v>74</v>
      </c>
      <c r="BO552" t="s">
        <v>74</v>
      </c>
      <c r="BP552" t="s">
        <v>74</v>
      </c>
      <c r="BQ552" t="s">
        <v>74</v>
      </c>
      <c r="BR552" t="s">
        <v>96</v>
      </c>
      <c r="BS552" t="s">
        <v>6630</v>
      </c>
      <c r="BT552" t="str">
        <f>HYPERLINK("https%3A%2F%2Fwww.webofscience.com%2Fwos%2Fwoscc%2Ffull-record%2FWOS:A1996TR61600018","View Full Record in Web of Science")</f>
        <v>View Full Record in Web of Science</v>
      </c>
    </row>
    <row r="553" spans="1:72" x14ac:dyDescent="0.15">
      <c r="A553" t="s">
        <v>72</v>
      </c>
      <c r="B553" t="s">
        <v>6631</v>
      </c>
      <c r="C553" t="s">
        <v>74</v>
      </c>
      <c r="D553" t="s">
        <v>74</v>
      </c>
      <c r="E553" t="s">
        <v>74</v>
      </c>
      <c r="F553" t="s">
        <v>6631</v>
      </c>
      <c r="G553" t="s">
        <v>74</v>
      </c>
      <c r="H553" t="s">
        <v>74</v>
      </c>
      <c r="I553" t="s">
        <v>6632</v>
      </c>
      <c r="J553" t="s">
        <v>1120</v>
      </c>
      <c r="K553" t="s">
        <v>74</v>
      </c>
      <c r="L553" t="s">
        <v>74</v>
      </c>
      <c r="M553" t="s">
        <v>77</v>
      </c>
      <c r="N553" t="s">
        <v>78</v>
      </c>
      <c r="O553" t="s">
        <v>74</v>
      </c>
      <c r="P553" t="s">
        <v>74</v>
      </c>
      <c r="Q553" t="s">
        <v>74</v>
      </c>
      <c r="R553" t="s">
        <v>74</v>
      </c>
      <c r="S553" t="s">
        <v>74</v>
      </c>
      <c r="T553" t="s">
        <v>74</v>
      </c>
      <c r="U553" t="s">
        <v>6633</v>
      </c>
      <c r="V553" t="s">
        <v>6634</v>
      </c>
      <c r="W553" t="s">
        <v>6635</v>
      </c>
      <c r="X553" t="s">
        <v>6636</v>
      </c>
      <c r="Y553" t="s">
        <v>6637</v>
      </c>
      <c r="Z553" t="s">
        <v>74</v>
      </c>
      <c r="AA553" t="s">
        <v>6638</v>
      </c>
      <c r="AB553" t="s">
        <v>6639</v>
      </c>
      <c r="AC553" t="s">
        <v>74</v>
      </c>
      <c r="AD553" t="s">
        <v>74</v>
      </c>
      <c r="AE553" t="s">
        <v>74</v>
      </c>
      <c r="AF553" t="s">
        <v>74</v>
      </c>
      <c r="AG553">
        <v>37</v>
      </c>
      <c r="AH553">
        <v>25</v>
      </c>
      <c r="AI553">
        <v>27</v>
      </c>
      <c r="AJ553">
        <v>0</v>
      </c>
      <c r="AK553">
        <v>6</v>
      </c>
      <c r="AL553" t="s">
        <v>946</v>
      </c>
      <c r="AM553" t="s">
        <v>312</v>
      </c>
      <c r="AN553" t="s">
        <v>947</v>
      </c>
      <c r="AO553" t="s">
        <v>1126</v>
      </c>
      <c r="AP553" t="s">
        <v>74</v>
      </c>
      <c r="AQ553" t="s">
        <v>74</v>
      </c>
      <c r="AR553" t="s">
        <v>1127</v>
      </c>
      <c r="AS553" t="s">
        <v>1128</v>
      </c>
      <c r="AT553" t="s">
        <v>6640</v>
      </c>
      <c r="AU553">
        <v>1996</v>
      </c>
      <c r="AV553">
        <v>23</v>
      </c>
      <c r="AW553">
        <v>2</v>
      </c>
      <c r="AX553" t="s">
        <v>74</v>
      </c>
      <c r="AY553" t="s">
        <v>74</v>
      </c>
      <c r="AZ553" t="s">
        <v>74</v>
      </c>
      <c r="BA553" t="s">
        <v>74</v>
      </c>
      <c r="BB553">
        <v>153</v>
      </c>
      <c r="BC553">
        <v>156</v>
      </c>
      <c r="BD553" t="s">
        <v>74</v>
      </c>
      <c r="BE553" t="s">
        <v>6641</v>
      </c>
      <c r="BF553" t="str">
        <f>HYPERLINK("http://dx.doi.org/10.1029/95GL03783","http://dx.doi.org/10.1029/95GL03783")</f>
        <v>http://dx.doi.org/10.1029/95GL03783</v>
      </c>
      <c r="BG553" t="s">
        <v>74</v>
      </c>
      <c r="BH553" t="s">
        <v>74</v>
      </c>
      <c r="BI553">
        <v>4</v>
      </c>
      <c r="BJ553" t="s">
        <v>364</v>
      </c>
      <c r="BK553" t="s">
        <v>93</v>
      </c>
      <c r="BL553" t="s">
        <v>365</v>
      </c>
      <c r="BM553" t="s">
        <v>6642</v>
      </c>
      <c r="BN553" t="s">
        <v>74</v>
      </c>
      <c r="BO553" t="s">
        <v>1086</v>
      </c>
      <c r="BP553" t="s">
        <v>74</v>
      </c>
      <c r="BQ553" t="s">
        <v>74</v>
      </c>
      <c r="BR553" t="s">
        <v>96</v>
      </c>
      <c r="BS553" t="s">
        <v>6643</v>
      </c>
      <c r="BT553" t="str">
        <f>HYPERLINK("https%3A%2F%2Fwww.webofscience.com%2Fwos%2Fwoscc%2Ffull-record%2FWOS:A1996TQ46700011","View Full Record in Web of Science")</f>
        <v>View Full Record in Web of Science</v>
      </c>
    </row>
    <row r="554" spans="1:72" x14ac:dyDescent="0.15">
      <c r="A554" t="s">
        <v>72</v>
      </c>
      <c r="B554" t="s">
        <v>6644</v>
      </c>
      <c r="C554" t="s">
        <v>74</v>
      </c>
      <c r="D554" t="s">
        <v>74</v>
      </c>
      <c r="E554" t="s">
        <v>74</v>
      </c>
      <c r="F554" t="s">
        <v>6644</v>
      </c>
      <c r="G554" t="s">
        <v>74</v>
      </c>
      <c r="H554" t="s">
        <v>74</v>
      </c>
      <c r="I554" t="s">
        <v>6645</v>
      </c>
      <c r="J554" t="s">
        <v>1205</v>
      </c>
      <c r="K554" t="s">
        <v>74</v>
      </c>
      <c r="L554" t="s">
        <v>74</v>
      </c>
      <c r="M554" t="s">
        <v>77</v>
      </c>
      <c r="N554" t="s">
        <v>78</v>
      </c>
      <c r="O554" t="s">
        <v>74</v>
      </c>
      <c r="P554" t="s">
        <v>74</v>
      </c>
      <c r="Q554" t="s">
        <v>74</v>
      </c>
      <c r="R554" t="s">
        <v>74</v>
      </c>
      <c r="S554" t="s">
        <v>74</v>
      </c>
      <c r="T554" t="s">
        <v>74</v>
      </c>
      <c r="U554" t="s">
        <v>6646</v>
      </c>
      <c r="V554" t="s">
        <v>6647</v>
      </c>
      <c r="W554" t="s">
        <v>6648</v>
      </c>
      <c r="X554" t="s">
        <v>6649</v>
      </c>
      <c r="Y554" t="s">
        <v>3943</v>
      </c>
      <c r="Z554" t="s">
        <v>74</v>
      </c>
      <c r="AA554" t="s">
        <v>74</v>
      </c>
      <c r="AB554" t="s">
        <v>6650</v>
      </c>
      <c r="AC554" t="s">
        <v>74</v>
      </c>
      <c r="AD554" t="s">
        <v>74</v>
      </c>
      <c r="AE554" t="s">
        <v>74</v>
      </c>
      <c r="AF554" t="s">
        <v>74</v>
      </c>
      <c r="AG554">
        <v>44</v>
      </c>
      <c r="AH554">
        <v>42</v>
      </c>
      <c r="AI554">
        <v>44</v>
      </c>
      <c r="AJ554">
        <v>0</v>
      </c>
      <c r="AK554">
        <v>8</v>
      </c>
      <c r="AL554" t="s">
        <v>946</v>
      </c>
      <c r="AM554" t="s">
        <v>312</v>
      </c>
      <c r="AN554" t="s">
        <v>1017</v>
      </c>
      <c r="AO554" t="s">
        <v>1212</v>
      </c>
      <c r="AP554" t="s">
        <v>1213</v>
      </c>
      <c r="AQ554" t="s">
        <v>74</v>
      </c>
      <c r="AR554" t="s">
        <v>1214</v>
      </c>
      <c r="AS554" t="s">
        <v>1215</v>
      </c>
      <c r="AT554" t="s">
        <v>6640</v>
      </c>
      <c r="AU554">
        <v>1996</v>
      </c>
      <c r="AV554">
        <v>101</v>
      </c>
      <c r="AW554" t="s">
        <v>6651</v>
      </c>
      <c r="AX554" t="s">
        <v>74</v>
      </c>
      <c r="AY554" t="s">
        <v>74</v>
      </c>
      <c r="AZ554" t="s">
        <v>74</v>
      </c>
      <c r="BA554" t="s">
        <v>74</v>
      </c>
      <c r="BB554">
        <v>855</v>
      </c>
      <c r="BC554">
        <v>884</v>
      </c>
      <c r="BD554" t="s">
        <v>74</v>
      </c>
      <c r="BE554" t="s">
        <v>6652</v>
      </c>
      <c r="BF554" t="str">
        <f>HYPERLINK("http://dx.doi.org/10.1029/95JC02538","http://dx.doi.org/10.1029/95JC02538")</f>
        <v>http://dx.doi.org/10.1029/95JC02538</v>
      </c>
      <c r="BG554" t="s">
        <v>74</v>
      </c>
      <c r="BH554" t="s">
        <v>74</v>
      </c>
      <c r="BI554">
        <v>30</v>
      </c>
      <c r="BJ554" t="s">
        <v>209</v>
      </c>
      <c r="BK554" t="s">
        <v>93</v>
      </c>
      <c r="BL554" t="s">
        <v>209</v>
      </c>
      <c r="BM554" t="s">
        <v>6653</v>
      </c>
      <c r="BN554" t="s">
        <v>74</v>
      </c>
      <c r="BO554" t="s">
        <v>2008</v>
      </c>
      <c r="BP554" t="s">
        <v>74</v>
      </c>
      <c r="BQ554" t="s">
        <v>74</v>
      </c>
      <c r="BR554" t="s">
        <v>96</v>
      </c>
      <c r="BS554" t="s">
        <v>6654</v>
      </c>
      <c r="BT554" t="str">
        <f>HYPERLINK("https%3A%2F%2Fwww.webofscience.com%2Fwos%2Fwoscc%2Ffull-record%2FWOS:A1996TQ79200001","View Full Record in Web of Science")</f>
        <v>View Full Record in Web of Science</v>
      </c>
    </row>
    <row r="555" spans="1:72" x14ac:dyDescent="0.15">
      <c r="A555" t="s">
        <v>72</v>
      </c>
      <c r="B555" t="s">
        <v>6655</v>
      </c>
      <c r="C555" t="s">
        <v>74</v>
      </c>
      <c r="D555" t="s">
        <v>74</v>
      </c>
      <c r="E555" t="s">
        <v>74</v>
      </c>
      <c r="F555" t="s">
        <v>6655</v>
      </c>
      <c r="G555" t="s">
        <v>74</v>
      </c>
      <c r="H555" t="s">
        <v>74</v>
      </c>
      <c r="I555" t="s">
        <v>6656</v>
      </c>
      <c r="J555" t="s">
        <v>1205</v>
      </c>
      <c r="K555" t="s">
        <v>74</v>
      </c>
      <c r="L555" t="s">
        <v>74</v>
      </c>
      <c r="M555" t="s">
        <v>77</v>
      </c>
      <c r="N555" t="s">
        <v>78</v>
      </c>
      <c r="O555" t="s">
        <v>74</v>
      </c>
      <c r="P555" t="s">
        <v>74</v>
      </c>
      <c r="Q555" t="s">
        <v>74</v>
      </c>
      <c r="R555" t="s">
        <v>74</v>
      </c>
      <c r="S555" t="s">
        <v>74</v>
      </c>
      <c r="T555" t="s">
        <v>74</v>
      </c>
      <c r="U555" t="s">
        <v>6540</v>
      </c>
      <c r="V555" t="s">
        <v>6657</v>
      </c>
      <c r="W555" t="s">
        <v>74</v>
      </c>
      <c r="X555" t="s">
        <v>74</v>
      </c>
      <c r="Y555" t="s">
        <v>1636</v>
      </c>
      <c r="Z555" t="s">
        <v>74</v>
      </c>
      <c r="AA555" t="s">
        <v>6658</v>
      </c>
      <c r="AB555" t="s">
        <v>74</v>
      </c>
      <c r="AC555" t="s">
        <v>74</v>
      </c>
      <c r="AD555" t="s">
        <v>74</v>
      </c>
      <c r="AE555" t="s">
        <v>74</v>
      </c>
      <c r="AF555" t="s">
        <v>74</v>
      </c>
      <c r="AG555">
        <v>23</v>
      </c>
      <c r="AH555">
        <v>20</v>
      </c>
      <c r="AI555">
        <v>23</v>
      </c>
      <c r="AJ555">
        <v>0</v>
      </c>
      <c r="AK555">
        <v>3</v>
      </c>
      <c r="AL555" t="s">
        <v>946</v>
      </c>
      <c r="AM555" t="s">
        <v>312</v>
      </c>
      <c r="AN555" t="s">
        <v>1017</v>
      </c>
      <c r="AO555" t="s">
        <v>1212</v>
      </c>
      <c r="AP555" t="s">
        <v>1213</v>
      </c>
      <c r="AQ555" t="s">
        <v>74</v>
      </c>
      <c r="AR555" t="s">
        <v>1214</v>
      </c>
      <c r="AS555" t="s">
        <v>1215</v>
      </c>
      <c r="AT555" t="s">
        <v>6640</v>
      </c>
      <c r="AU555">
        <v>1996</v>
      </c>
      <c r="AV555">
        <v>101</v>
      </c>
      <c r="AW555" t="s">
        <v>6651</v>
      </c>
      <c r="AX555" t="s">
        <v>74</v>
      </c>
      <c r="AY555" t="s">
        <v>74</v>
      </c>
      <c r="AZ555" t="s">
        <v>74</v>
      </c>
      <c r="BA555" t="s">
        <v>74</v>
      </c>
      <c r="BB555">
        <v>1199</v>
      </c>
      <c r="BC555">
        <v>1210</v>
      </c>
      <c r="BD555" t="s">
        <v>74</v>
      </c>
      <c r="BE555" t="s">
        <v>6659</v>
      </c>
      <c r="BF555" t="str">
        <f>HYPERLINK("http://dx.doi.org/10.1029/95JC02679","http://dx.doi.org/10.1029/95JC02679")</f>
        <v>http://dx.doi.org/10.1029/95JC02679</v>
      </c>
      <c r="BG555" t="s">
        <v>74</v>
      </c>
      <c r="BH555" t="s">
        <v>74</v>
      </c>
      <c r="BI555">
        <v>12</v>
      </c>
      <c r="BJ555" t="s">
        <v>209</v>
      </c>
      <c r="BK555" t="s">
        <v>93</v>
      </c>
      <c r="BL555" t="s">
        <v>209</v>
      </c>
      <c r="BM555" t="s">
        <v>6653</v>
      </c>
      <c r="BN555" t="s">
        <v>74</v>
      </c>
      <c r="BO555" t="s">
        <v>74</v>
      </c>
      <c r="BP555" t="s">
        <v>74</v>
      </c>
      <c r="BQ555" t="s">
        <v>74</v>
      </c>
      <c r="BR555" t="s">
        <v>96</v>
      </c>
      <c r="BS555" t="s">
        <v>6660</v>
      </c>
      <c r="BT555" t="str">
        <f>HYPERLINK("https%3A%2F%2Fwww.webofscience.com%2Fwos%2Fwoscc%2Ffull-record%2FWOS:A1996TQ79200020","View Full Record in Web of Science")</f>
        <v>View Full Record in Web of Science</v>
      </c>
    </row>
    <row r="556" spans="1:72" x14ac:dyDescent="0.15">
      <c r="A556" t="s">
        <v>72</v>
      </c>
      <c r="B556" t="s">
        <v>6661</v>
      </c>
      <c r="C556" t="s">
        <v>74</v>
      </c>
      <c r="D556" t="s">
        <v>74</v>
      </c>
      <c r="E556" t="s">
        <v>74</v>
      </c>
      <c r="F556" t="s">
        <v>6661</v>
      </c>
      <c r="G556" t="s">
        <v>74</v>
      </c>
      <c r="H556" t="s">
        <v>74</v>
      </c>
      <c r="I556" t="s">
        <v>6662</v>
      </c>
      <c r="J556" t="s">
        <v>3657</v>
      </c>
      <c r="K556" t="s">
        <v>74</v>
      </c>
      <c r="L556" t="s">
        <v>74</v>
      </c>
      <c r="M556" t="s">
        <v>77</v>
      </c>
      <c r="N556" t="s">
        <v>78</v>
      </c>
      <c r="O556" t="s">
        <v>74</v>
      </c>
      <c r="P556" t="s">
        <v>74</v>
      </c>
      <c r="Q556" t="s">
        <v>74</v>
      </c>
      <c r="R556" t="s">
        <v>74</v>
      </c>
      <c r="S556" t="s">
        <v>74</v>
      </c>
      <c r="T556" t="s">
        <v>74</v>
      </c>
      <c r="U556" t="s">
        <v>6663</v>
      </c>
      <c r="V556" t="s">
        <v>6664</v>
      </c>
      <c r="W556" t="s">
        <v>6665</v>
      </c>
      <c r="X556" t="s">
        <v>6666</v>
      </c>
      <c r="Y556" t="s">
        <v>6667</v>
      </c>
      <c r="Z556" t="s">
        <v>74</v>
      </c>
      <c r="AA556" t="s">
        <v>74</v>
      </c>
      <c r="AB556" t="s">
        <v>74</v>
      </c>
      <c r="AC556" t="s">
        <v>74</v>
      </c>
      <c r="AD556" t="s">
        <v>74</v>
      </c>
      <c r="AE556" t="s">
        <v>74</v>
      </c>
      <c r="AF556" t="s">
        <v>74</v>
      </c>
      <c r="AG556">
        <v>22</v>
      </c>
      <c r="AH556">
        <v>7</v>
      </c>
      <c r="AI556">
        <v>8</v>
      </c>
      <c r="AJ556">
        <v>0</v>
      </c>
      <c r="AK556">
        <v>1</v>
      </c>
      <c r="AL556" t="s">
        <v>644</v>
      </c>
      <c r="AM556" t="s">
        <v>436</v>
      </c>
      <c r="AN556" t="s">
        <v>645</v>
      </c>
      <c r="AO556" t="s">
        <v>3665</v>
      </c>
      <c r="AP556" t="s">
        <v>74</v>
      </c>
      <c r="AQ556" t="s">
        <v>74</v>
      </c>
      <c r="AR556" t="s">
        <v>3667</v>
      </c>
      <c r="AS556" t="s">
        <v>3668</v>
      </c>
      <c r="AT556" t="s">
        <v>6668</v>
      </c>
      <c r="AU556">
        <v>1996</v>
      </c>
      <c r="AV556">
        <v>17</v>
      </c>
      <c r="AW556">
        <v>1</v>
      </c>
      <c r="AX556" t="s">
        <v>74</v>
      </c>
      <c r="AY556" t="s">
        <v>74</v>
      </c>
      <c r="AZ556" t="s">
        <v>74</v>
      </c>
      <c r="BA556" t="s">
        <v>74</v>
      </c>
      <c r="BB556">
        <v>167</v>
      </c>
      <c r="BC556">
        <v>180</v>
      </c>
      <c r="BD556" t="s">
        <v>74</v>
      </c>
      <c r="BE556" t="s">
        <v>6669</v>
      </c>
      <c r="BF556" t="str">
        <f>HYPERLINK("http://dx.doi.org/10.1080/01431169608948993","http://dx.doi.org/10.1080/01431169608948993")</f>
        <v>http://dx.doi.org/10.1080/01431169608948993</v>
      </c>
      <c r="BG556" t="s">
        <v>74</v>
      </c>
      <c r="BH556" t="s">
        <v>74</v>
      </c>
      <c r="BI556">
        <v>14</v>
      </c>
      <c r="BJ556" t="s">
        <v>3671</v>
      </c>
      <c r="BK556" t="s">
        <v>93</v>
      </c>
      <c r="BL556" t="s">
        <v>3671</v>
      </c>
      <c r="BM556" t="s">
        <v>6670</v>
      </c>
      <c r="BN556" t="s">
        <v>74</v>
      </c>
      <c r="BO556" t="s">
        <v>74</v>
      </c>
      <c r="BP556" t="s">
        <v>74</v>
      </c>
      <c r="BQ556" t="s">
        <v>74</v>
      </c>
      <c r="BR556" t="s">
        <v>96</v>
      </c>
      <c r="BS556" t="s">
        <v>6671</v>
      </c>
      <c r="BT556" t="str">
        <f>HYPERLINK("https%3A%2F%2Fwww.webofscience.com%2Fwos%2Fwoscc%2Ffull-record%2FWOS:A1996TT83300011","View Full Record in Web of Science")</f>
        <v>View Full Record in Web of Science</v>
      </c>
    </row>
    <row r="557" spans="1:72" x14ac:dyDescent="0.15">
      <c r="A557" t="s">
        <v>72</v>
      </c>
      <c r="B557" t="s">
        <v>6672</v>
      </c>
      <c r="C557" t="s">
        <v>74</v>
      </c>
      <c r="D557" t="s">
        <v>74</v>
      </c>
      <c r="E557" t="s">
        <v>74</v>
      </c>
      <c r="F557" t="s">
        <v>6672</v>
      </c>
      <c r="G557" t="s">
        <v>74</v>
      </c>
      <c r="H557" t="s">
        <v>74</v>
      </c>
      <c r="I557" t="s">
        <v>6673</v>
      </c>
      <c r="J557" t="s">
        <v>1551</v>
      </c>
      <c r="K557" t="s">
        <v>74</v>
      </c>
      <c r="L557" t="s">
        <v>74</v>
      </c>
      <c r="M557" t="s">
        <v>77</v>
      </c>
      <c r="N557" t="s">
        <v>78</v>
      </c>
      <c r="O557" t="s">
        <v>74</v>
      </c>
      <c r="P557" t="s">
        <v>74</v>
      </c>
      <c r="Q557" t="s">
        <v>74</v>
      </c>
      <c r="R557" t="s">
        <v>74</v>
      </c>
      <c r="S557" t="s">
        <v>74</v>
      </c>
      <c r="T557" t="s">
        <v>74</v>
      </c>
      <c r="U557" t="s">
        <v>6674</v>
      </c>
      <c r="V557" t="s">
        <v>6675</v>
      </c>
      <c r="W557" t="s">
        <v>3492</v>
      </c>
      <c r="X557" t="s">
        <v>3493</v>
      </c>
      <c r="Y557" t="s">
        <v>6676</v>
      </c>
      <c r="Z557" t="s">
        <v>74</v>
      </c>
      <c r="AA557" t="s">
        <v>6677</v>
      </c>
      <c r="AB557" t="s">
        <v>6678</v>
      </c>
      <c r="AC557" t="s">
        <v>74</v>
      </c>
      <c r="AD557" t="s">
        <v>74</v>
      </c>
      <c r="AE557" t="s">
        <v>74</v>
      </c>
      <c r="AF557" t="s">
        <v>74</v>
      </c>
      <c r="AG557">
        <v>45</v>
      </c>
      <c r="AH557">
        <v>35</v>
      </c>
      <c r="AI557">
        <v>44</v>
      </c>
      <c r="AJ557">
        <v>2</v>
      </c>
      <c r="AK557">
        <v>23</v>
      </c>
      <c r="AL557" t="s">
        <v>311</v>
      </c>
      <c r="AM557" t="s">
        <v>312</v>
      </c>
      <c r="AN557" t="s">
        <v>1051</v>
      </c>
      <c r="AO557" t="s">
        <v>1557</v>
      </c>
      <c r="AP557" t="s">
        <v>74</v>
      </c>
      <c r="AQ557" t="s">
        <v>74</v>
      </c>
      <c r="AR557" t="s">
        <v>1558</v>
      </c>
      <c r="AS557" t="s">
        <v>1559</v>
      </c>
      <c r="AT557" t="s">
        <v>6679</v>
      </c>
      <c r="AU557">
        <v>1996</v>
      </c>
      <c r="AV557">
        <v>100</v>
      </c>
      <c r="AW557">
        <v>1</v>
      </c>
      <c r="AX557" t="s">
        <v>74</v>
      </c>
      <c r="AY557" t="s">
        <v>74</v>
      </c>
      <c r="AZ557" t="s">
        <v>74</v>
      </c>
      <c r="BA557" t="s">
        <v>74</v>
      </c>
      <c r="BB557">
        <v>190</v>
      </c>
      <c r="BC557">
        <v>194</v>
      </c>
      <c r="BD557" t="s">
        <v>74</v>
      </c>
      <c r="BE557" t="s">
        <v>6680</v>
      </c>
      <c r="BF557" t="str">
        <f>HYPERLINK("http://dx.doi.org/10.1021/jp951928u","http://dx.doi.org/10.1021/jp951928u")</f>
        <v>http://dx.doi.org/10.1021/jp951928u</v>
      </c>
      <c r="BG557" t="s">
        <v>74</v>
      </c>
      <c r="BH557" t="s">
        <v>74</v>
      </c>
      <c r="BI557">
        <v>5</v>
      </c>
      <c r="BJ557" t="s">
        <v>1561</v>
      </c>
      <c r="BK557" t="s">
        <v>93</v>
      </c>
      <c r="BL557" t="s">
        <v>926</v>
      </c>
      <c r="BM557" t="s">
        <v>6681</v>
      </c>
      <c r="BN557" t="s">
        <v>74</v>
      </c>
      <c r="BO557" t="s">
        <v>74</v>
      </c>
      <c r="BP557" t="s">
        <v>74</v>
      </c>
      <c r="BQ557" t="s">
        <v>74</v>
      </c>
      <c r="BR557" t="s">
        <v>96</v>
      </c>
      <c r="BS557" t="s">
        <v>6682</v>
      </c>
      <c r="BT557" t="str">
        <f>HYPERLINK("https%3A%2F%2Fwww.webofscience.com%2Fwos%2Fwoscc%2Ffull-record%2FWOS:A1996TN83900030","View Full Record in Web of Science")</f>
        <v>View Full Record in Web of Science</v>
      </c>
    </row>
    <row r="558" spans="1:72" x14ac:dyDescent="0.15">
      <c r="A558" t="s">
        <v>72</v>
      </c>
      <c r="B558" t="s">
        <v>6683</v>
      </c>
      <c r="C558" t="s">
        <v>74</v>
      </c>
      <c r="D558" t="s">
        <v>74</v>
      </c>
      <c r="E558" t="s">
        <v>74</v>
      </c>
      <c r="F558" t="s">
        <v>6683</v>
      </c>
      <c r="G558" t="s">
        <v>74</v>
      </c>
      <c r="H558" t="s">
        <v>74</v>
      </c>
      <c r="I558" t="s">
        <v>6684</v>
      </c>
      <c r="J558" t="s">
        <v>1551</v>
      </c>
      <c r="K558" t="s">
        <v>74</v>
      </c>
      <c r="L558" t="s">
        <v>74</v>
      </c>
      <c r="M558" t="s">
        <v>77</v>
      </c>
      <c r="N558" t="s">
        <v>78</v>
      </c>
      <c r="O558" t="s">
        <v>74</v>
      </c>
      <c r="P558" t="s">
        <v>74</v>
      </c>
      <c r="Q558" t="s">
        <v>74</v>
      </c>
      <c r="R558" t="s">
        <v>74</v>
      </c>
      <c r="S558" t="s">
        <v>74</v>
      </c>
      <c r="T558" t="s">
        <v>74</v>
      </c>
      <c r="U558" t="s">
        <v>6685</v>
      </c>
      <c r="V558" t="s">
        <v>6686</v>
      </c>
      <c r="W558" t="s">
        <v>74</v>
      </c>
      <c r="X558" t="s">
        <v>74</v>
      </c>
      <c r="Y558" t="s">
        <v>6687</v>
      </c>
      <c r="Z558" t="s">
        <v>74</v>
      </c>
      <c r="AA558" t="s">
        <v>2659</v>
      </c>
      <c r="AB558" t="s">
        <v>2660</v>
      </c>
      <c r="AC558" t="s">
        <v>74</v>
      </c>
      <c r="AD558" t="s">
        <v>74</v>
      </c>
      <c r="AE558" t="s">
        <v>74</v>
      </c>
      <c r="AF558" t="s">
        <v>74</v>
      </c>
      <c r="AG558">
        <v>45</v>
      </c>
      <c r="AH558">
        <v>63</v>
      </c>
      <c r="AI558">
        <v>71</v>
      </c>
      <c r="AJ558">
        <v>0</v>
      </c>
      <c r="AK558">
        <v>22</v>
      </c>
      <c r="AL558" t="s">
        <v>311</v>
      </c>
      <c r="AM558" t="s">
        <v>312</v>
      </c>
      <c r="AN558" t="s">
        <v>313</v>
      </c>
      <c r="AO558" t="s">
        <v>1557</v>
      </c>
      <c r="AP558" t="s">
        <v>74</v>
      </c>
      <c r="AQ558" t="s">
        <v>74</v>
      </c>
      <c r="AR558" t="s">
        <v>1558</v>
      </c>
      <c r="AS558" t="s">
        <v>1559</v>
      </c>
      <c r="AT558" t="s">
        <v>6679</v>
      </c>
      <c r="AU558">
        <v>1996</v>
      </c>
      <c r="AV558">
        <v>100</v>
      </c>
      <c r="AW558">
        <v>1</v>
      </c>
      <c r="AX558" t="s">
        <v>74</v>
      </c>
      <c r="AY558" t="s">
        <v>74</v>
      </c>
      <c r="AZ558" t="s">
        <v>74</v>
      </c>
      <c r="BA558" t="s">
        <v>74</v>
      </c>
      <c r="BB558">
        <v>339</v>
      </c>
      <c r="BC558">
        <v>345</v>
      </c>
      <c r="BD558" t="s">
        <v>74</v>
      </c>
      <c r="BE558" t="s">
        <v>6688</v>
      </c>
      <c r="BF558" t="str">
        <f>HYPERLINK("http://dx.doi.org/10.1021/jp952060a","http://dx.doi.org/10.1021/jp952060a")</f>
        <v>http://dx.doi.org/10.1021/jp952060a</v>
      </c>
      <c r="BG558" t="s">
        <v>74</v>
      </c>
      <c r="BH558" t="s">
        <v>74</v>
      </c>
      <c r="BI558">
        <v>7</v>
      </c>
      <c r="BJ558" t="s">
        <v>1561</v>
      </c>
      <c r="BK558" t="s">
        <v>93</v>
      </c>
      <c r="BL558" t="s">
        <v>926</v>
      </c>
      <c r="BM558" t="s">
        <v>6681</v>
      </c>
      <c r="BN558" t="s">
        <v>74</v>
      </c>
      <c r="BO558" t="s">
        <v>74</v>
      </c>
      <c r="BP558" t="s">
        <v>74</v>
      </c>
      <c r="BQ558" t="s">
        <v>74</v>
      </c>
      <c r="BR558" t="s">
        <v>96</v>
      </c>
      <c r="BS558" t="s">
        <v>6689</v>
      </c>
      <c r="BT558" t="str">
        <f>HYPERLINK("https%3A%2F%2Fwww.webofscience.com%2Fwos%2Fwoscc%2Ffull-record%2FWOS:A1996TN83900051","View Full Record in Web of Science")</f>
        <v>View Full Record in Web of Science</v>
      </c>
    </row>
    <row r="559" spans="1:72" x14ac:dyDescent="0.15">
      <c r="A559" t="s">
        <v>6690</v>
      </c>
      <c r="B559" t="s">
        <v>6691</v>
      </c>
      <c r="C559" t="s">
        <v>74</v>
      </c>
      <c r="D559" t="s">
        <v>74</v>
      </c>
      <c r="E559" t="s">
        <v>6692</v>
      </c>
      <c r="F559" t="s">
        <v>6691</v>
      </c>
      <c r="G559" t="s">
        <v>74</v>
      </c>
      <c r="H559" t="s">
        <v>74</v>
      </c>
      <c r="I559" t="s">
        <v>6693</v>
      </c>
      <c r="J559" t="s">
        <v>6694</v>
      </c>
      <c r="K559" t="s">
        <v>74</v>
      </c>
      <c r="L559" t="s">
        <v>74</v>
      </c>
      <c r="M559" t="s">
        <v>77</v>
      </c>
      <c r="N559" t="s">
        <v>6695</v>
      </c>
      <c r="O559" t="s">
        <v>6696</v>
      </c>
      <c r="P559" t="s">
        <v>6697</v>
      </c>
      <c r="Q559" t="s">
        <v>6698</v>
      </c>
      <c r="R559" t="s">
        <v>74</v>
      </c>
      <c r="S559" t="s">
        <v>74</v>
      </c>
      <c r="T559" t="s">
        <v>74</v>
      </c>
      <c r="U559" t="s">
        <v>74</v>
      </c>
      <c r="V559" t="s">
        <v>74</v>
      </c>
      <c r="W559" t="s">
        <v>6699</v>
      </c>
      <c r="X559" t="s">
        <v>6700</v>
      </c>
      <c r="Y559" t="s">
        <v>74</v>
      </c>
      <c r="Z559" t="s">
        <v>74</v>
      </c>
      <c r="AA559" t="s">
        <v>74</v>
      </c>
      <c r="AB559" t="s">
        <v>74</v>
      </c>
      <c r="AC559" t="s">
        <v>74</v>
      </c>
      <c r="AD559" t="s">
        <v>74</v>
      </c>
      <c r="AE559" t="s">
        <v>74</v>
      </c>
      <c r="AF559" t="s">
        <v>74</v>
      </c>
      <c r="AG559">
        <v>0</v>
      </c>
      <c r="AH559">
        <v>0</v>
      </c>
      <c r="AI559">
        <v>0</v>
      </c>
      <c r="AJ559">
        <v>0</v>
      </c>
      <c r="AK559">
        <v>0</v>
      </c>
      <c r="AL559" t="s">
        <v>152</v>
      </c>
      <c r="AM559" t="s">
        <v>153</v>
      </c>
      <c r="AN559" t="s">
        <v>6701</v>
      </c>
      <c r="AO559" t="s">
        <v>74</v>
      </c>
      <c r="AP559" t="s">
        <v>74</v>
      </c>
      <c r="AQ559" t="s">
        <v>74</v>
      </c>
      <c r="AR559" t="s">
        <v>74</v>
      </c>
      <c r="AS559" t="s">
        <v>74</v>
      </c>
      <c r="AT559" t="s">
        <v>74</v>
      </c>
      <c r="AU559">
        <v>1996</v>
      </c>
      <c r="AV559" t="s">
        <v>74</v>
      </c>
      <c r="AW559" t="s">
        <v>74</v>
      </c>
      <c r="AX559" t="s">
        <v>74</v>
      </c>
      <c r="AY559" t="s">
        <v>74</v>
      </c>
      <c r="AZ559" t="s">
        <v>74</v>
      </c>
      <c r="BA559" t="s">
        <v>74</v>
      </c>
      <c r="BB559">
        <v>380</v>
      </c>
      <c r="BC559">
        <v>381</v>
      </c>
      <c r="BD559" t="s">
        <v>74</v>
      </c>
      <c r="BE559" t="s">
        <v>74</v>
      </c>
      <c r="BF559" t="s">
        <v>74</v>
      </c>
      <c r="BG559" t="s">
        <v>74</v>
      </c>
      <c r="BH559" t="s">
        <v>74</v>
      </c>
      <c r="BI559">
        <v>2</v>
      </c>
      <c r="BJ559" t="s">
        <v>6702</v>
      </c>
      <c r="BK559" t="s">
        <v>6703</v>
      </c>
      <c r="BL559" t="s">
        <v>6704</v>
      </c>
      <c r="BM559" t="s">
        <v>6705</v>
      </c>
      <c r="BN559" t="s">
        <v>74</v>
      </c>
      <c r="BO559" t="s">
        <v>74</v>
      </c>
      <c r="BP559" t="s">
        <v>74</v>
      </c>
      <c r="BQ559" t="s">
        <v>74</v>
      </c>
      <c r="BR559" t="s">
        <v>96</v>
      </c>
      <c r="BS559" t="s">
        <v>6706</v>
      </c>
      <c r="BT559" t="str">
        <f>HYPERLINK("https%3A%2F%2Fwww.webofscience.com%2Fwos%2Fwoscc%2Ffull-record%2FWOS:A1996BF41N00087","View Full Record in Web of Science")</f>
        <v>View Full Record in Web of Science</v>
      </c>
    </row>
    <row r="560" spans="1:72" x14ac:dyDescent="0.15">
      <c r="A560" t="s">
        <v>6690</v>
      </c>
      <c r="B560" t="s">
        <v>6707</v>
      </c>
      <c r="C560" t="s">
        <v>74</v>
      </c>
      <c r="D560" t="s">
        <v>74</v>
      </c>
      <c r="E560" t="s">
        <v>6692</v>
      </c>
      <c r="F560" t="s">
        <v>6707</v>
      </c>
      <c r="G560" t="s">
        <v>74</v>
      </c>
      <c r="H560" t="s">
        <v>74</v>
      </c>
      <c r="I560" t="s">
        <v>6708</v>
      </c>
      <c r="J560" t="s">
        <v>6709</v>
      </c>
      <c r="K560" t="s">
        <v>74</v>
      </c>
      <c r="L560" t="s">
        <v>74</v>
      </c>
      <c r="M560" t="s">
        <v>77</v>
      </c>
      <c r="N560" t="s">
        <v>6695</v>
      </c>
      <c r="O560" t="s">
        <v>6710</v>
      </c>
      <c r="P560" t="s">
        <v>6711</v>
      </c>
      <c r="Q560" t="s">
        <v>6712</v>
      </c>
      <c r="R560" t="s">
        <v>74</v>
      </c>
      <c r="S560" t="s">
        <v>74</v>
      </c>
      <c r="T560" t="s">
        <v>74</v>
      </c>
      <c r="U560" t="s">
        <v>74</v>
      </c>
      <c r="V560" t="s">
        <v>74</v>
      </c>
      <c r="W560" t="s">
        <v>74</v>
      </c>
      <c r="X560" t="s">
        <v>74</v>
      </c>
      <c r="Y560" t="s">
        <v>6713</v>
      </c>
      <c r="Z560" t="s">
        <v>74</v>
      </c>
      <c r="AA560" t="s">
        <v>74</v>
      </c>
      <c r="AB560" t="s">
        <v>74</v>
      </c>
      <c r="AC560" t="s">
        <v>74</v>
      </c>
      <c r="AD560" t="s">
        <v>74</v>
      </c>
      <c r="AE560" t="s">
        <v>74</v>
      </c>
      <c r="AF560" t="s">
        <v>74</v>
      </c>
      <c r="AG560">
        <v>0</v>
      </c>
      <c r="AH560">
        <v>0</v>
      </c>
      <c r="AI560">
        <v>0</v>
      </c>
      <c r="AJ560">
        <v>0</v>
      </c>
      <c r="AK560">
        <v>0</v>
      </c>
      <c r="AL560" t="s">
        <v>152</v>
      </c>
      <c r="AM560" t="s">
        <v>153</v>
      </c>
      <c r="AN560" t="s">
        <v>6701</v>
      </c>
      <c r="AO560" t="s">
        <v>74</v>
      </c>
      <c r="AP560" t="s">
        <v>74</v>
      </c>
      <c r="AQ560" t="s">
        <v>74</v>
      </c>
      <c r="AR560" t="s">
        <v>74</v>
      </c>
      <c r="AS560" t="s">
        <v>74</v>
      </c>
      <c r="AT560" t="s">
        <v>74</v>
      </c>
      <c r="AU560">
        <v>1996</v>
      </c>
      <c r="AV560" t="s">
        <v>74</v>
      </c>
      <c r="AW560" t="s">
        <v>74</v>
      </c>
      <c r="AX560" t="s">
        <v>74</v>
      </c>
      <c r="AY560" t="s">
        <v>74</v>
      </c>
      <c r="AZ560" t="s">
        <v>74</v>
      </c>
      <c r="BA560" t="s">
        <v>74</v>
      </c>
      <c r="BB560">
        <v>322</v>
      </c>
      <c r="BC560">
        <v>329</v>
      </c>
      <c r="BD560" t="s">
        <v>74</v>
      </c>
      <c r="BE560" t="s">
        <v>74</v>
      </c>
      <c r="BF560" t="s">
        <v>74</v>
      </c>
      <c r="BG560" t="s">
        <v>74</v>
      </c>
      <c r="BH560" t="s">
        <v>74</v>
      </c>
      <c r="BI560">
        <v>8</v>
      </c>
      <c r="BJ560" t="s">
        <v>6714</v>
      </c>
      <c r="BK560" t="s">
        <v>6703</v>
      </c>
      <c r="BL560" t="s">
        <v>6715</v>
      </c>
      <c r="BM560" t="s">
        <v>6716</v>
      </c>
      <c r="BN560" t="s">
        <v>74</v>
      </c>
      <c r="BO560" t="s">
        <v>74</v>
      </c>
      <c r="BP560" t="s">
        <v>74</v>
      </c>
      <c r="BQ560" t="s">
        <v>74</v>
      </c>
      <c r="BR560" t="s">
        <v>96</v>
      </c>
      <c r="BS560" t="s">
        <v>6717</v>
      </c>
      <c r="BT560" t="str">
        <f>HYPERLINK("https%3A%2F%2Fwww.webofscience.com%2Fwos%2Fwoscc%2Ffull-record%2FWOS:A1996BH10R00059","View Full Record in Web of Science")</f>
        <v>View Full Record in Web of Science</v>
      </c>
    </row>
    <row r="561" spans="1:72" x14ac:dyDescent="0.15">
      <c r="A561" t="s">
        <v>6690</v>
      </c>
      <c r="B561" t="s">
        <v>6718</v>
      </c>
      <c r="C561" t="s">
        <v>74</v>
      </c>
      <c r="D561" t="s">
        <v>6719</v>
      </c>
      <c r="E561" t="s">
        <v>74</v>
      </c>
      <c r="F561" t="s">
        <v>6718</v>
      </c>
      <c r="G561" t="s">
        <v>74</v>
      </c>
      <c r="H561" t="s">
        <v>74</v>
      </c>
      <c r="I561" t="s">
        <v>6720</v>
      </c>
      <c r="J561" t="s">
        <v>6721</v>
      </c>
      <c r="K561" t="s">
        <v>74</v>
      </c>
      <c r="L561" t="s">
        <v>74</v>
      </c>
      <c r="M561" t="s">
        <v>77</v>
      </c>
      <c r="N561" t="s">
        <v>6695</v>
      </c>
      <c r="O561" t="s">
        <v>6722</v>
      </c>
      <c r="P561" t="s">
        <v>6723</v>
      </c>
      <c r="Q561" t="s">
        <v>6724</v>
      </c>
      <c r="R561" t="s">
        <v>74</v>
      </c>
      <c r="S561" t="s">
        <v>74</v>
      </c>
      <c r="T561" t="s">
        <v>74</v>
      </c>
      <c r="U561" t="s">
        <v>74</v>
      </c>
      <c r="V561" t="s">
        <v>6725</v>
      </c>
      <c r="W561" t="s">
        <v>74</v>
      </c>
      <c r="X561" t="s">
        <v>74</v>
      </c>
      <c r="Y561" t="s">
        <v>74</v>
      </c>
      <c r="Z561" t="s">
        <v>74</v>
      </c>
      <c r="AA561" t="s">
        <v>74</v>
      </c>
      <c r="AB561" t="s">
        <v>74</v>
      </c>
      <c r="AC561" t="s">
        <v>74</v>
      </c>
      <c r="AD561" t="s">
        <v>74</v>
      </c>
      <c r="AE561" t="s">
        <v>74</v>
      </c>
      <c r="AF561" t="s">
        <v>74</v>
      </c>
      <c r="AG561">
        <v>0</v>
      </c>
      <c r="AH561">
        <v>0</v>
      </c>
      <c r="AI561">
        <v>0</v>
      </c>
      <c r="AJ561">
        <v>0</v>
      </c>
      <c r="AK561">
        <v>0</v>
      </c>
      <c r="AL561" t="s">
        <v>6726</v>
      </c>
      <c r="AM561" t="s">
        <v>232</v>
      </c>
      <c r="AN561" t="s">
        <v>6727</v>
      </c>
      <c r="AO561" t="s">
        <v>74</v>
      </c>
      <c r="AP561" t="s">
        <v>74</v>
      </c>
      <c r="AQ561" t="s">
        <v>6728</v>
      </c>
      <c r="AR561" t="s">
        <v>74</v>
      </c>
      <c r="AS561" t="s">
        <v>74</v>
      </c>
      <c r="AT561" t="s">
        <v>74</v>
      </c>
      <c r="AU561">
        <v>1996</v>
      </c>
      <c r="AV561" t="s">
        <v>74</v>
      </c>
      <c r="AW561" t="s">
        <v>74</v>
      </c>
      <c r="AX561" t="s">
        <v>74</v>
      </c>
      <c r="AY561" t="s">
        <v>74</v>
      </c>
      <c r="AZ561" t="s">
        <v>74</v>
      </c>
      <c r="BA561" t="s">
        <v>74</v>
      </c>
      <c r="BB561">
        <v>140</v>
      </c>
      <c r="BC561">
        <v>153</v>
      </c>
      <c r="BD561" t="s">
        <v>74</v>
      </c>
      <c r="BE561" t="s">
        <v>74</v>
      </c>
      <c r="BF561" t="s">
        <v>74</v>
      </c>
      <c r="BG561" t="s">
        <v>74</v>
      </c>
      <c r="BH561" t="s">
        <v>74</v>
      </c>
      <c r="BI561">
        <v>14</v>
      </c>
      <c r="BJ561" t="s">
        <v>6729</v>
      </c>
      <c r="BK561" t="s">
        <v>6703</v>
      </c>
      <c r="BL561" t="s">
        <v>6730</v>
      </c>
      <c r="BM561" t="s">
        <v>6731</v>
      </c>
      <c r="BN561" t="s">
        <v>74</v>
      </c>
      <c r="BO561" t="s">
        <v>74</v>
      </c>
      <c r="BP561" t="s">
        <v>74</v>
      </c>
      <c r="BQ561" t="s">
        <v>74</v>
      </c>
      <c r="BR561" t="s">
        <v>96</v>
      </c>
      <c r="BS561" t="s">
        <v>6732</v>
      </c>
      <c r="BT561" t="str">
        <f>HYPERLINK("https%3A%2F%2Fwww.webofscience.com%2Fwos%2Fwoscc%2Ffull-record%2FWOS:A1996BH19A00029","View Full Record in Web of Science")</f>
        <v>View Full Record in Web of Science</v>
      </c>
    </row>
    <row r="562" spans="1:72" x14ac:dyDescent="0.15">
      <c r="A562" t="s">
        <v>6690</v>
      </c>
      <c r="B562" t="s">
        <v>6733</v>
      </c>
      <c r="C562" t="s">
        <v>74</v>
      </c>
      <c r="D562" t="s">
        <v>6734</v>
      </c>
      <c r="E562" t="s">
        <v>74</v>
      </c>
      <c r="F562" t="s">
        <v>6733</v>
      </c>
      <c r="G562" t="s">
        <v>74</v>
      </c>
      <c r="H562" t="s">
        <v>74</v>
      </c>
      <c r="I562" t="s">
        <v>6735</v>
      </c>
      <c r="J562" t="s">
        <v>6736</v>
      </c>
      <c r="K562" t="s">
        <v>6737</v>
      </c>
      <c r="L562" t="s">
        <v>74</v>
      </c>
      <c r="M562" t="s">
        <v>77</v>
      </c>
      <c r="N562" t="s">
        <v>6695</v>
      </c>
      <c r="O562" t="s">
        <v>6738</v>
      </c>
      <c r="P562" t="s">
        <v>6739</v>
      </c>
      <c r="Q562" t="s">
        <v>6740</v>
      </c>
      <c r="R562" t="s">
        <v>74</v>
      </c>
      <c r="S562" t="s">
        <v>6741</v>
      </c>
      <c r="T562" t="s">
        <v>74</v>
      </c>
      <c r="U562" t="s">
        <v>74</v>
      </c>
      <c r="V562" t="s">
        <v>74</v>
      </c>
      <c r="W562" t="s">
        <v>74</v>
      </c>
      <c r="X562" t="s">
        <v>74</v>
      </c>
      <c r="Y562" t="s">
        <v>6742</v>
      </c>
      <c r="Z562" t="s">
        <v>74</v>
      </c>
      <c r="AA562" t="s">
        <v>74</v>
      </c>
      <c r="AB562" t="s">
        <v>74</v>
      </c>
      <c r="AC562" t="s">
        <v>74</v>
      </c>
      <c r="AD562" t="s">
        <v>74</v>
      </c>
      <c r="AE562" t="s">
        <v>74</v>
      </c>
      <c r="AF562" t="s">
        <v>74</v>
      </c>
      <c r="AG562">
        <v>0</v>
      </c>
      <c r="AH562">
        <v>0</v>
      </c>
      <c r="AI562">
        <v>0</v>
      </c>
      <c r="AJ562">
        <v>0</v>
      </c>
      <c r="AK562">
        <v>0</v>
      </c>
      <c r="AL562" t="s">
        <v>6743</v>
      </c>
      <c r="AM562" t="s">
        <v>2437</v>
      </c>
      <c r="AN562" t="s">
        <v>6744</v>
      </c>
      <c r="AO562" t="s">
        <v>74</v>
      </c>
      <c r="AP562" t="s">
        <v>74</v>
      </c>
      <c r="AQ562" t="s">
        <v>6745</v>
      </c>
      <c r="AR562" t="s">
        <v>6746</v>
      </c>
      <c r="AS562" t="s">
        <v>74</v>
      </c>
      <c r="AT562" t="s">
        <v>74</v>
      </c>
      <c r="AU562">
        <v>1996</v>
      </c>
      <c r="AV562">
        <v>51</v>
      </c>
      <c r="AW562" t="s">
        <v>74</v>
      </c>
      <c r="AX562" t="s">
        <v>74</v>
      </c>
      <c r="AY562" t="s">
        <v>74</v>
      </c>
      <c r="AZ562" t="s">
        <v>74</v>
      </c>
      <c r="BA562" t="s">
        <v>74</v>
      </c>
      <c r="BB562">
        <v>3</v>
      </c>
      <c r="BC562">
        <v>10</v>
      </c>
      <c r="BD562" t="s">
        <v>74</v>
      </c>
      <c r="BE562" t="s">
        <v>74</v>
      </c>
      <c r="BF562" t="s">
        <v>74</v>
      </c>
      <c r="BG562" t="s">
        <v>74</v>
      </c>
      <c r="BH562" t="s">
        <v>74</v>
      </c>
      <c r="BI562">
        <v>8</v>
      </c>
      <c r="BJ562" t="s">
        <v>6747</v>
      </c>
      <c r="BK562" t="s">
        <v>6703</v>
      </c>
      <c r="BL562" t="s">
        <v>6748</v>
      </c>
      <c r="BM562" t="s">
        <v>6749</v>
      </c>
      <c r="BN562" t="s">
        <v>74</v>
      </c>
      <c r="BO562" t="s">
        <v>74</v>
      </c>
      <c r="BP562" t="s">
        <v>74</v>
      </c>
      <c r="BQ562" t="s">
        <v>74</v>
      </c>
      <c r="BR562" t="s">
        <v>96</v>
      </c>
      <c r="BS562" t="s">
        <v>6750</v>
      </c>
      <c r="BT562" t="str">
        <f>HYPERLINK("https%3A%2F%2Fwww.webofscience.com%2Fwos%2Fwoscc%2Ffull-record%2FWOS:A1996BG69F00001","View Full Record in Web of Science")</f>
        <v>View Full Record in Web of Science</v>
      </c>
    </row>
    <row r="563" spans="1:72" x14ac:dyDescent="0.15">
      <c r="A563" t="s">
        <v>6690</v>
      </c>
      <c r="B563" t="s">
        <v>6751</v>
      </c>
      <c r="C563" t="s">
        <v>74</v>
      </c>
      <c r="D563" t="s">
        <v>6734</v>
      </c>
      <c r="E563" t="s">
        <v>74</v>
      </c>
      <c r="F563" t="s">
        <v>6751</v>
      </c>
      <c r="G563" t="s">
        <v>74</v>
      </c>
      <c r="H563" t="s">
        <v>74</v>
      </c>
      <c r="I563" t="s">
        <v>6752</v>
      </c>
      <c r="J563" t="s">
        <v>6736</v>
      </c>
      <c r="K563" t="s">
        <v>6737</v>
      </c>
      <c r="L563" t="s">
        <v>74</v>
      </c>
      <c r="M563" t="s">
        <v>77</v>
      </c>
      <c r="N563" t="s">
        <v>6695</v>
      </c>
      <c r="O563" t="s">
        <v>6738</v>
      </c>
      <c r="P563" t="s">
        <v>6739</v>
      </c>
      <c r="Q563" t="s">
        <v>6740</v>
      </c>
      <c r="R563" t="s">
        <v>74</v>
      </c>
      <c r="S563" t="s">
        <v>6741</v>
      </c>
      <c r="T563" t="s">
        <v>74</v>
      </c>
      <c r="U563" t="s">
        <v>74</v>
      </c>
      <c r="V563" t="s">
        <v>6753</v>
      </c>
      <c r="W563" t="s">
        <v>74</v>
      </c>
      <c r="X563" t="s">
        <v>74</v>
      </c>
      <c r="Y563" t="s">
        <v>6754</v>
      </c>
      <c r="Z563" t="s">
        <v>74</v>
      </c>
      <c r="AA563" t="s">
        <v>6755</v>
      </c>
      <c r="AB563" t="s">
        <v>6756</v>
      </c>
      <c r="AC563" t="s">
        <v>74</v>
      </c>
      <c r="AD563" t="s">
        <v>74</v>
      </c>
      <c r="AE563" t="s">
        <v>74</v>
      </c>
      <c r="AF563" t="s">
        <v>74</v>
      </c>
      <c r="AG563">
        <v>0</v>
      </c>
      <c r="AH563">
        <v>5</v>
      </c>
      <c r="AI563">
        <v>5</v>
      </c>
      <c r="AJ563">
        <v>0</v>
      </c>
      <c r="AK563">
        <v>0</v>
      </c>
      <c r="AL563" t="s">
        <v>6743</v>
      </c>
      <c r="AM563" t="s">
        <v>2437</v>
      </c>
      <c r="AN563" t="s">
        <v>6744</v>
      </c>
      <c r="AO563" t="s">
        <v>74</v>
      </c>
      <c r="AP563" t="s">
        <v>74</v>
      </c>
      <c r="AQ563" t="s">
        <v>6745</v>
      </c>
      <c r="AR563" t="s">
        <v>6746</v>
      </c>
      <c r="AS563" t="s">
        <v>74</v>
      </c>
      <c r="AT563" t="s">
        <v>74</v>
      </c>
      <c r="AU563">
        <v>1996</v>
      </c>
      <c r="AV563">
        <v>51</v>
      </c>
      <c r="AW563" t="s">
        <v>74</v>
      </c>
      <c r="AX563" t="s">
        <v>74</v>
      </c>
      <c r="AY563" t="s">
        <v>74</v>
      </c>
      <c r="AZ563" t="s">
        <v>74</v>
      </c>
      <c r="BA563" t="s">
        <v>74</v>
      </c>
      <c r="BB563">
        <v>11</v>
      </c>
      <c r="BC563">
        <v>23</v>
      </c>
      <c r="BD563" t="s">
        <v>74</v>
      </c>
      <c r="BE563" t="s">
        <v>74</v>
      </c>
      <c r="BF563" t="s">
        <v>74</v>
      </c>
      <c r="BG563" t="s">
        <v>74</v>
      </c>
      <c r="BH563" t="s">
        <v>74</v>
      </c>
      <c r="BI563">
        <v>13</v>
      </c>
      <c r="BJ563" t="s">
        <v>6747</v>
      </c>
      <c r="BK563" t="s">
        <v>6703</v>
      </c>
      <c r="BL563" t="s">
        <v>6748</v>
      </c>
      <c r="BM563" t="s">
        <v>6749</v>
      </c>
      <c r="BN563" t="s">
        <v>74</v>
      </c>
      <c r="BO563" t="s">
        <v>74</v>
      </c>
      <c r="BP563" t="s">
        <v>74</v>
      </c>
      <c r="BQ563" t="s">
        <v>74</v>
      </c>
      <c r="BR563" t="s">
        <v>96</v>
      </c>
      <c r="BS563" t="s">
        <v>6757</v>
      </c>
      <c r="BT563" t="str">
        <f>HYPERLINK("https%3A%2F%2Fwww.webofscience.com%2Fwos%2Fwoscc%2Ffull-record%2FWOS:A1996BG69F00002","View Full Record in Web of Science")</f>
        <v>View Full Record in Web of Science</v>
      </c>
    </row>
    <row r="564" spans="1:72" x14ac:dyDescent="0.15">
      <c r="A564" t="s">
        <v>6690</v>
      </c>
      <c r="B564" t="s">
        <v>6758</v>
      </c>
      <c r="C564" t="s">
        <v>74</v>
      </c>
      <c r="D564" t="s">
        <v>6734</v>
      </c>
      <c r="E564" t="s">
        <v>74</v>
      </c>
      <c r="F564" t="s">
        <v>6758</v>
      </c>
      <c r="G564" t="s">
        <v>74</v>
      </c>
      <c r="H564" t="s">
        <v>74</v>
      </c>
      <c r="I564" t="s">
        <v>6759</v>
      </c>
      <c r="J564" t="s">
        <v>6736</v>
      </c>
      <c r="K564" t="s">
        <v>6737</v>
      </c>
      <c r="L564" t="s">
        <v>74</v>
      </c>
      <c r="M564" t="s">
        <v>77</v>
      </c>
      <c r="N564" t="s">
        <v>6695</v>
      </c>
      <c r="O564" t="s">
        <v>6738</v>
      </c>
      <c r="P564" t="s">
        <v>6739</v>
      </c>
      <c r="Q564" t="s">
        <v>6740</v>
      </c>
      <c r="R564" t="s">
        <v>74</v>
      </c>
      <c r="S564" t="s">
        <v>6741</v>
      </c>
      <c r="T564" t="s">
        <v>74</v>
      </c>
      <c r="U564" t="s">
        <v>74</v>
      </c>
      <c r="V564" t="s">
        <v>6760</v>
      </c>
      <c r="W564" t="s">
        <v>74</v>
      </c>
      <c r="X564" t="s">
        <v>74</v>
      </c>
      <c r="Y564" t="s">
        <v>6761</v>
      </c>
      <c r="Z564" t="s">
        <v>74</v>
      </c>
      <c r="AA564" t="s">
        <v>6762</v>
      </c>
      <c r="AB564" t="s">
        <v>6763</v>
      </c>
      <c r="AC564" t="s">
        <v>74</v>
      </c>
      <c r="AD564" t="s">
        <v>74</v>
      </c>
      <c r="AE564" t="s">
        <v>74</v>
      </c>
      <c r="AF564" t="s">
        <v>74</v>
      </c>
      <c r="AG564">
        <v>0</v>
      </c>
      <c r="AH564">
        <v>4</v>
      </c>
      <c r="AI564">
        <v>4</v>
      </c>
      <c r="AJ564">
        <v>0</v>
      </c>
      <c r="AK564">
        <v>3</v>
      </c>
      <c r="AL564" t="s">
        <v>6743</v>
      </c>
      <c r="AM564" t="s">
        <v>2437</v>
      </c>
      <c r="AN564" t="s">
        <v>6744</v>
      </c>
      <c r="AO564" t="s">
        <v>74</v>
      </c>
      <c r="AP564" t="s">
        <v>74</v>
      </c>
      <c r="AQ564" t="s">
        <v>6745</v>
      </c>
      <c r="AR564" t="s">
        <v>6746</v>
      </c>
      <c r="AS564" t="s">
        <v>74</v>
      </c>
      <c r="AT564" t="s">
        <v>74</v>
      </c>
      <c r="AU564">
        <v>1996</v>
      </c>
      <c r="AV564">
        <v>51</v>
      </c>
      <c r="AW564" t="s">
        <v>74</v>
      </c>
      <c r="AX564" t="s">
        <v>74</v>
      </c>
      <c r="AY564" t="s">
        <v>74</v>
      </c>
      <c r="AZ564" t="s">
        <v>74</v>
      </c>
      <c r="BA564" t="s">
        <v>74</v>
      </c>
      <c r="BB564">
        <v>25</v>
      </c>
      <c r="BC564">
        <v>38</v>
      </c>
      <c r="BD564" t="s">
        <v>74</v>
      </c>
      <c r="BE564" t="s">
        <v>74</v>
      </c>
      <c r="BF564" t="s">
        <v>74</v>
      </c>
      <c r="BG564" t="s">
        <v>74</v>
      </c>
      <c r="BH564" t="s">
        <v>74</v>
      </c>
      <c r="BI564">
        <v>14</v>
      </c>
      <c r="BJ564" t="s">
        <v>6747</v>
      </c>
      <c r="BK564" t="s">
        <v>6703</v>
      </c>
      <c r="BL564" t="s">
        <v>6748</v>
      </c>
      <c r="BM564" t="s">
        <v>6749</v>
      </c>
      <c r="BN564" t="s">
        <v>74</v>
      </c>
      <c r="BO564" t="s">
        <v>74</v>
      </c>
      <c r="BP564" t="s">
        <v>74</v>
      </c>
      <c r="BQ564" t="s">
        <v>74</v>
      </c>
      <c r="BR564" t="s">
        <v>96</v>
      </c>
      <c r="BS564" t="s">
        <v>6764</v>
      </c>
      <c r="BT564" t="str">
        <f>HYPERLINK("https%3A%2F%2Fwww.webofscience.com%2Fwos%2Fwoscc%2Ffull-record%2FWOS:A1996BG69F00003","View Full Record in Web of Science")</f>
        <v>View Full Record in Web of Science</v>
      </c>
    </row>
    <row r="565" spans="1:72" x14ac:dyDescent="0.15">
      <c r="A565" t="s">
        <v>6690</v>
      </c>
      <c r="B565" t="s">
        <v>6765</v>
      </c>
      <c r="C565" t="s">
        <v>74</v>
      </c>
      <c r="D565" t="s">
        <v>6734</v>
      </c>
      <c r="E565" t="s">
        <v>74</v>
      </c>
      <c r="F565" t="s">
        <v>6765</v>
      </c>
      <c r="G565" t="s">
        <v>74</v>
      </c>
      <c r="H565" t="s">
        <v>74</v>
      </c>
      <c r="I565" t="s">
        <v>6766</v>
      </c>
      <c r="J565" t="s">
        <v>6736</v>
      </c>
      <c r="K565" t="s">
        <v>6737</v>
      </c>
      <c r="L565" t="s">
        <v>74</v>
      </c>
      <c r="M565" t="s">
        <v>77</v>
      </c>
      <c r="N565" t="s">
        <v>6695</v>
      </c>
      <c r="O565" t="s">
        <v>6738</v>
      </c>
      <c r="P565" t="s">
        <v>6739</v>
      </c>
      <c r="Q565" t="s">
        <v>6740</v>
      </c>
      <c r="R565" t="s">
        <v>74</v>
      </c>
      <c r="S565" t="s">
        <v>6741</v>
      </c>
      <c r="T565" t="s">
        <v>74</v>
      </c>
      <c r="U565" t="s">
        <v>74</v>
      </c>
      <c r="V565" t="s">
        <v>6767</v>
      </c>
      <c r="W565" t="s">
        <v>74</v>
      </c>
      <c r="X565" t="s">
        <v>74</v>
      </c>
      <c r="Y565" t="s">
        <v>6768</v>
      </c>
      <c r="Z565" t="s">
        <v>74</v>
      </c>
      <c r="AA565" t="s">
        <v>6769</v>
      </c>
      <c r="AB565" t="s">
        <v>5853</v>
      </c>
      <c r="AC565" t="s">
        <v>74</v>
      </c>
      <c r="AD565" t="s">
        <v>74</v>
      </c>
      <c r="AE565" t="s">
        <v>74</v>
      </c>
      <c r="AF565" t="s">
        <v>74</v>
      </c>
      <c r="AG565">
        <v>0</v>
      </c>
      <c r="AH565">
        <v>1</v>
      </c>
      <c r="AI565">
        <v>1</v>
      </c>
      <c r="AJ565">
        <v>0</v>
      </c>
      <c r="AK565">
        <v>3</v>
      </c>
      <c r="AL565" t="s">
        <v>6743</v>
      </c>
      <c r="AM565" t="s">
        <v>2437</v>
      </c>
      <c r="AN565" t="s">
        <v>6744</v>
      </c>
      <c r="AO565" t="s">
        <v>74</v>
      </c>
      <c r="AP565" t="s">
        <v>74</v>
      </c>
      <c r="AQ565" t="s">
        <v>6745</v>
      </c>
      <c r="AR565" t="s">
        <v>6746</v>
      </c>
      <c r="AS565" t="s">
        <v>74</v>
      </c>
      <c r="AT565" t="s">
        <v>74</v>
      </c>
      <c r="AU565">
        <v>1996</v>
      </c>
      <c r="AV565">
        <v>51</v>
      </c>
      <c r="AW565" t="s">
        <v>74</v>
      </c>
      <c r="AX565" t="s">
        <v>74</v>
      </c>
      <c r="AY565" t="s">
        <v>74</v>
      </c>
      <c r="AZ565" t="s">
        <v>74</v>
      </c>
      <c r="BA565" t="s">
        <v>74</v>
      </c>
      <c r="BB565">
        <v>39</v>
      </c>
      <c r="BC565">
        <v>44</v>
      </c>
      <c r="BD565" t="s">
        <v>74</v>
      </c>
      <c r="BE565" t="s">
        <v>74</v>
      </c>
      <c r="BF565" t="s">
        <v>74</v>
      </c>
      <c r="BG565" t="s">
        <v>74</v>
      </c>
      <c r="BH565" t="s">
        <v>74</v>
      </c>
      <c r="BI565">
        <v>6</v>
      </c>
      <c r="BJ565" t="s">
        <v>6747</v>
      </c>
      <c r="BK565" t="s">
        <v>6703</v>
      </c>
      <c r="BL565" t="s">
        <v>6748</v>
      </c>
      <c r="BM565" t="s">
        <v>6749</v>
      </c>
      <c r="BN565" t="s">
        <v>74</v>
      </c>
      <c r="BO565" t="s">
        <v>74</v>
      </c>
      <c r="BP565" t="s">
        <v>74</v>
      </c>
      <c r="BQ565" t="s">
        <v>74</v>
      </c>
      <c r="BR565" t="s">
        <v>96</v>
      </c>
      <c r="BS565" t="s">
        <v>6770</v>
      </c>
      <c r="BT565" t="str">
        <f>HYPERLINK("https%3A%2F%2Fwww.webofscience.com%2Fwos%2Fwoscc%2Ffull-record%2FWOS:A1996BG69F00004","View Full Record in Web of Science")</f>
        <v>View Full Record in Web of Science</v>
      </c>
    </row>
    <row r="566" spans="1:72" x14ac:dyDescent="0.15">
      <c r="A566" t="s">
        <v>6690</v>
      </c>
      <c r="B566" t="s">
        <v>6771</v>
      </c>
      <c r="C566" t="s">
        <v>74</v>
      </c>
      <c r="D566" t="s">
        <v>6734</v>
      </c>
      <c r="E566" t="s">
        <v>74</v>
      </c>
      <c r="F566" t="s">
        <v>6771</v>
      </c>
      <c r="G566" t="s">
        <v>74</v>
      </c>
      <c r="H566" t="s">
        <v>74</v>
      </c>
      <c r="I566" t="s">
        <v>6772</v>
      </c>
      <c r="J566" t="s">
        <v>6736</v>
      </c>
      <c r="K566" t="s">
        <v>6737</v>
      </c>
      <c r="L566" t="s">
        <v>74</v>
      </c>
      <c r="M566" t="s">
        <v>77</v>
      </c>
      <c r="N566" t="s">
        <v>6695</v>
      </c>
      <c r="O566" t="s">
        <v>6738</v>
      </c>
      <c r="P566" t="s">
        <v>6739</v>
      </c>
      <c r="Q566" t="s">
        <v>6740</v>
      </c>
      <c r="R566" t="s">
        <v>74</v>
      </c>
      <c r="S566" t="s">
        <v>6741</v>
      </c>
      <c r="T566" t="s">
        <v>74</v>
      </c>
      <c r="U566" t="s">
        <v>74</v>
      </c>
      <c r="V566" t="s">
        <v>6773</v>
      </c>
      <c r="W566" t="s">
        <v>74</v>
      </c>
      <c r="X566" t="s">
        <v>74</v>
      </c>
      <c r="Y566" t="s">
        <v>6774</v>
      </c>
      <c r="Z566" t="s">
        <v>74</v>
      </c>
      <c r="AA566" t="s">
        <v>6775</v>
      </c>
      <c r="AB566" t="s">
        <v>74</v>
      </c>
      <c r="AC566" t="s">
        <v>74</v>
      </c>
      <c r="AD566" t="s">
        <v>74</v>
      </c>
      <c r="AE566" t="s">
        <v>74</v>
      </c>
      <c r="AF566" t="s">
        <v>74</v>
      </c>
      <c r="AG566">
        <v>0</v>
      </c>
      <c r="AH566">
        <v>0</v>
      </c>
      <c r="AI566">
        <v>0</v>
      </c>
      <c r="AJ566">
        <v>0</v>
      </c>
      <c r="AK566">
        <v>1</v>
      </c>
      <c r="AL566" t="s">
        <v>6743</v>
      </c>
      <c r="AM566" t="s">
        <v>2437</v>
      </c>
      <c r="AN566" t="s">
        <v>6744</v>
      </c>
      <c r="AO566" t="s">
        <v>74</v>
      </c>
      <c r="AP566" t="s">
        <v>74</v>
      </c>
      <c r="AQ566" t="s">
        <v>6745</v>
      </c>
      <c r="AR566" t="s">
        <v>6746</v>
      </c>
      <c r="AS566" t="s">
        <v>74</v>
      </c>
      <c r="AT566" t="s">
        <v>74</v>
      </c>
      <c r="AU566">
        <v>1996</v>
      </c>
      <c r="AV566">
        <v>51</v>
      </c>
      <c r="AW566" t="s">
        <v>74</v>
      </c>
      <c r="AX566" t="s">
        <v>74</v>
      </c>
      <c r="AY566" t="s">
        <v>74</v>
      </c>
      <c r="AZ566" t="s">
        <v>74</v>
      </c>
      <c r="BA566" t="s">
        <v>74</v>
      </c>
      <c r="BB566">
        <v>45</v>
      </c>
      <c r="BC566">
        <v>51</v>
      </c>
      <c r="BD566" t="s">
        <v>74</v>
      </c>
      <c r="BE566" t="s">
        <v>74</v>
      </c>
      <c r="BF566" t="s">
        <v>74</v>
      </c>
      <c r="BG566" t="s">
        <v>74</v>
      </c>
      <c r="BH566" t="s">
        <v>74</v>
      </c>
      <c r="BI566">
        <v>7</v>
      </c>
      <c r="BJ566" t="s">
        <v>6747</v>
      </c>
      <c r="BK566" t="s">
        <v>6703</v>
      </c>
      <c r="BL566" t="s">
        <v>6748</v>
      </c>
      <c r="BM566" t="s">
        <v>6749</v>
      </c>
      <c r="BN566" t="s">
        <v>74</v>
      </c>
      <c r="BO566" t="s">
        <v>74</v>
      </c>
      <c r="BP566" t="s">
        <v>74</v>
      </c>
      <c r="BQ566" t="s">
        <v>74</v>
      </c>
      <c r="BR566" t="s">
        <v>96</v>
      </c>
      <c r="BS566" t="s">
        <v>6776</v>
      </c>
      <c r="BT566" t="str">
        <f>HYPERLINK("https%3A%2F%2Fwww.webofscience.com%2Fwos%2Fwoscc%2Ffull-record%2FWOS:A1996BG69F00005","View Full Record in Web of Science")</f>
        <v>View Full Record in Web of Science</v>
      </c>
    </row>
    <row r="567" spans="1:72" x14ac:dyDescent="0.15">
      <c r="A567" t="s">
        <v>6690</v>
      </c>
      <c r="B567" t="s">
        <v>6777</v>
      </c>
      <c r="C567" t="s">
        <v>74</v>
      </c>
      <c r="D567" t="s">
        <v>6734</v>
      </c>
      <c r="E567" t="s">
        <v>74</v>
      </c>
      <c r="F567" t="s">
        <v>6777</v>
      </c>
      <c r="G567" t="s">
        <v>74</v>
      </c>
      <c r="H567" t="s">
        <v>74</v>
      </c>
      <c r="I567" t="s">
        <v>6778</v>
      </c>
      <c r="J567" t="s">
        <v>6736</v>
      </c>
      <c r="K567" t="s">
        <v>6737</v>
      </c>
      <c r="L567" t="s">
        <v>74</v>
      </c>
      <c r="M567" t="s">
        <v>77</v>
      </c>
      <c r="N567" t="s">
        <v>6695</v>
      </c>
      <c r="O567" t="s">
        <v>6738</v>
      </c>
      <c r="P567" t="s">
        <v>6739</v>
      </c>
      <c r="Q567" t="s">
        <v>6740</v>
      </c>
      <c r="R567" t="s">
        <v>74</v>
      </c>
      <c r="S567" t="s">
        <v>6741</v>
      </c>
      <c r="T567" t="s">
        <v>74</v>
      </c>
      <c r="U567" t="s">
        <v>74</v>
      </c>
      <c r="V567" t="s">
        <v>6779</v>
      </c>
      <c r="W567" t="s">
        <v>74</v>
      </c>
      <c r="X567" t="s">
        <v>74</v>
      </c>
      <c r="Y567" t="s">
        <v>6761</v>
      </c>
      <c r="Z567" t="s">
        <v>74</v>
      </c>
      <c r="AA567" t="s">
        <v>6780</v>
      </c>
      <c r="AB567" t="s">
        <v>6781</v>
      </c>
      <c r="AC567" t="s">
        <v>74</v>
      </c>
      <c r="AD567" t="s">
        <v>74</v>
      </c>
      <c r="AE567" t="s">
        <v>74</v>
      </c>
      <c r="AF567" t="s">
        <v>74</v>
      </c>
      <c r="AG567">
        <v>0</v>
      </c>
      <c r="AH567">
        <v>0</v>
      </c>
      <c r="AI567">
        <v>0</v>
      </c>
      <c r="AJ567">
        <v>0</v>
      </c>
      <c r="AK567">
        <v>0</v>
      </c>
      <c r="AL567" t="s">
        <v>6743</v>
      </c>
      <c r="AM567" t="s">
        <v>2437</v>
      </c>
      <c r="AN567" t="s">
        <v>6744</v>
      </c>
      <c r="AO567" t="s">
        <v>74</v>
      </c>
      <c r="AP567" t="s">
        <v>74</v>
      </c>
      <c r="AQ567" t="s">
        <v>6745</v>
      </c>
      <c r="AR567" t="s">
        <v>6746</v>
      </c>
      <c r="AS567" t="s">
        <v>74</v>
      </c>
      <c r="AT567" t="s">
        <v>74</v>
      </c>
      <c r="AU567">
        <v>1996</v>
      </c>
      <c r="AV567">
        <v>51</v>
      </c>
      <c r="AW567" t="s">
        <v>74</v>
      </c>
      <c r="AX567" t="s">
        <v>74</v>
      </c>
      <c r="AY567" t="s">
        <v>74</v>
      </c>
      <c r="AZ567" t="s">
        <v>74</v>
      </c>
      <c r="BA567" t="s">
        <v>74</v>
      </c>
      <c r="BB567">
        <v>53</v>
      </c>
      <c r="BC567">
        <v>61</v>
      </c>
      <c r="BD567" t="s">
        <v>74</v>
      </c>
      <c r="BE567" t="s">
        <v>74</v>
      </c>
      <c r="BF567" t="s">
        <v>74</v>
      </c>
      <c r="BG567" t="s">
        <v>74</v>
      </c>
      <c r="BH567" t="s">
        <v>74</v>
      </c>
      <c r="BI567">
        <v>9</v>
      </c>
      <c r="BJ567" t="s">
        <v>6747</v>
      </c>
      <c r="BK567" t="s">
        <v>6703</v>
      </c>
      <c r="BL567" t="s">
        <v>6748</v>
      </c>
      <c r="BM567" t="s">
        <v>6749</v>
      </c>
      <c r="BN567" t="s">
        <v>74</v>
      </c>
      <c r="BO567" t="s">
        <v>74</v>
      </c>
      <c r="BP567" t="s">
        <v>74</v>
      </c>
      <c r="BQ567" t="s">
        <v>74</v>
      </c>
      <c r="BR567" t="s">
        <v>96</v>
      </c>
      <c r="BS567" t="s">
        <v>6782</v>
      </c>
      <c r="BT567" t="str">
        <f>HYPERLINK("https%3A%2F%2Fwww.webofscience.com%2Fwos%2Fwoscc%2Ffull-record%2FWOS:A1996BG69F00006","View Full Record in Web of Science")</f>
        <v>View Full Record in Web of Science</v>
      </c>
    </row>
    <row r="568" spans="1:72" x14ac:dyDescent="0.15">
      <c r="A568" t="s">
        <v>6690</v>
      </c>
      <c r="B568" t="s">
        <v>6783</v>
      </c>
      <c r="C568" t="s">
        <v>74</v>
      </c>
      <c r="D568" t="s">
        <v>6734</v>
      </c>
      <c r="E568" t="s">
        <v>74</v>
      </c>
      <c r="F568" t="s">
        <v>6783</v>
      </c>
      <c r="G568" t="s">
        <v>74</v>
      </c>
      <c r="H568" t="s">
        <v>74</v>
      </c>
      <c r="I568" t="s">
        <v>6784</v>
      </c>
      <c r="J568" t="s">
        <v>6736</v>
      </c>
      <c r="K568" t="s">
        <v>6737</v>
      </c>
      <c r="L568" t="s">
        <v>74</v>
      </c>
      <c r="M568" t="s">
        <v>77</v>
      </c>
      <c r="N568" t="s">
        <v>6695</v>
      </c>
      <c r="O568" t="s">
        <v>6738</v>
      </c>
      <c r="P568" t="s">
        <v>6739</v>
      </c>
      <c r="Q568" t="s">
        <v>6740</v>
      </c>
      <c r="R568" t="s">
        <v>74</v>
      </c>
      <c r="S568" t="s">
        <v>6741</v>
      </c>
      <c r="T568" t="s">
        <v>74</v>
      </c>
      <c r="U568" t="s">
        <v>74</v>
      </c>
      <c r="V568" t="s">
        <v>6785</v>
      </c>
      <c r="W568" t="s">
        <v>74</v>
      </c>
      <c r="X568" t="s">
        <v>74</v>
      </c>
      <c r="Y568" t="s">
        <v>6786</v>
      </c>
      <c r="Z568" t="s">
        <v>74</v>
      </c>
      <c r="AA568" t="s">
        <v>6787</v>
      </c>
      <c r="AB568" t="s">
        <v>6788</v>
      </c>
      <c r="AC568" t="s">
        <v>74</v>
      </c>
      <c r="AD568" t="s">
        <v>74</v>
      </c>
      <c r="AE568" t="s">
        <v>74</v>
      </c>
      <c r="AF568" t="s">
        <v>74</v>
      </c>
      <c r="AG568">
        <v>0</v>
      </c>
      <c r="AH568">
        <v>1</v>
      </c>
      <c r="AI568">
        <v>1</v>
      </c>
      <c r="AJ568">
        <v>0</v>
      </c>
      <c r="AK568">
        <v>0</v>
      </c>
      <c r="AL568" t="s">
        <v>6743</v>
      </c>
      <c r="AM568" t="s">
        <v>2437</v>
      </c>
      <c r="AN568" t="s">
        <v>6744</v>
      </c>
      <c r="AO568" t="s">
        <v>74</v>
      </c>
      <c r="AP568" t="s">
        <v>74</v>
      </c>
      <c r="AQ568" t="s">
        <v>6745</v>
      </c>
      <c r="AR568" t="s">
        <v>6746</v>
      </c>
      <c r="AS568" t="s">
        <v>74</v>
      </c>
      <c r="AT568" t="s">
        <v>74</v>
      </c>
      <c r="AU568">
        <v>1996</v>
      </c>
      <c r="AV568">
        <v>51</v>
      </c>
      <c r="AW568" t="s">
        <v>74</v>
      </c>
      <c r="AX568" t="s">
        <v>74</v>
      </c>
      <c r="AY568" t="s">
        <v>74</v>
      </c>
      <c r="AZ568" t="s">
        <v>74</v>
      </c>
      <c r="BA568" t="s">
        <v>74</v>
      </c>
      <c r="BB568">
        <v>63</v>
      </c>
      <c r="BC568">
        <v>74</v>
      </c>
      <c r="BD568" t="s">
        <v>74</v>
      </c>
      <c r="BE568" t="s">
        <v>74</v>
      </c>
      <c r="BF568" t="s">
        <v>74</v>
      </c>
      <c r="BG568" t="s">
        <v>74</v>
      </c>
      <c r="BH568" t="s">
        <v>74</v>
      </c>
      <c r="BI568">
        <v>12</v>
      </c>
      <c r="BJ568" t="s">
        <v>6747</v>
      </c>
      <c r="BK568" t="s">
        <v>6703</v>
      </c>
      <c r="BL568" t="s">
        <v>6748</v>
      </c>
      <c r="BM568" t="s">
        <v>6749</v>
      </c>
      <c r="BN568" t="s">
        <v>74</v>
      </c>
      <c r="BO568" t="s">
        <v>74</v>
      </c>
      <c r="BP568" t="s">
        <v>74</v>
      </c>
      <c r="BQ568" t="s">
        <v>74</v>
      </c>
      <c r="BR568" t="s">
        <v>96</v>
      </c>
      <c r="BS568" t="s">
        <v>6789</v>
      </c>
      <c r="BT568" t="str">
        <f>HYPERLINK("https%3A%2F%2Fwww.webofscience.com%2Fwos%2Fwoscc%2Ffull-record%2FWOS:A1996BG69F00007","View Full Record in Web of Science")</f>
        <v>View Full Record in Web of Science</v>
      </c>
    </row>
    <row r="569" spans="1:72" x14ac:dyDescent="0.15">
      <c r="A569" t="s">
        <v>6690</v>
      </c>
      <c r="B569" t="s">
        <v>6790</v>
      </c>
      <c r="C569" t="s">
        <v>74</v>
      </c>
      <c r="D569" t="s">
        <v>6734</v>
      </c>
      <c r="E569" t="s">
        <v>74</v>
      </c>
      <c r="F569" t="s">
        <v>6790</v>
      </c>
      <c r="G569" t="s">
        <v>74</v>
      </c>
      <c r="H569" t="s">
        <v>74</v>
      </c>
      <c r="I569" t="s">
        <v>6791</v>
      </c>
      <c r="J569" t="s">
        <v>6736</v>
      </c>
      <c r="K569" t="s">
        <v>6737</v>
      </c>
      <c r="L569" t="s">
        <v>74</v>
      </c>
      <c r="M569" t="s">
        <v>77</v>
      </c>
      <c r="N569" t="s">
        <v>6695</v>
      </c>
      <c r="O569" t="s">
        <v>6738</v>
      </c>
      <c r="P569" t="s">
        <v>6739</v>
      </c>
      <c r="Q569" t="s">
        <v>6740</v>
      </c>
      <c r="R569" t="s">
        <v>74</v>
      </c>
      <c r="S569" t="s">
        <v>6741</v>
      </c>
      <c r="T569" t="s">
        <v>74</v>
      </c>
      <c r="U569" t="s">
        <v>74</v>
      </c>
      <c r="V569" t="s">
        <v>6792</v>
      </c>
      <c r="W569" t="s">
        <v>74</v>
      </c>
      <c r="X569" t="s">
        <v>74</v>
      </c>
      <c r="Y569" t="s">
        <v>6793</v>
      </c>
      <c r="Z569" t="s">
        <v>74</v>
      </c>
      <c r="AA569" t="s">
        <v>6794</v>
      </c>
      <c r="AB569" t="s">
        <v>6795</v>
      </c>
      <c r="AC569" t="s">
        <v>74</v>
      </c>
      <c r="AD569" t="s">
        <v>74</v>
      </c>
      <c r="AE569" t="s">
        <v>74</v>
      </c>
      <c r="AF569" t="s">
        <v>74</v>
      </c>
      <c r="AG569">
        <v>0</v>
      </c>
      <c r="AH569">
        <v>0</v>
      </c>
      <c r="AI569">
        <v>0</v>
      </c>
      <c r="AJ569">
        <v>0</v>
      </c>
      <c r="AK569">
        <v>0</v>
      </c>
      <c r="AL569" t="s">
        <v>6743</v>
      </c>
      <c r="AM569" t="s">
        <v>2437</v>
      </c>
      <c r="AN569" t="s">
        <v>6744</v>
      </c>
      <c r="AO569" t="s">
        <v>74</v>
      </c>
      <c r="AP569" t="s">
        <v>74</v>
      </c>
      <c r="AQ569" t="s">
        <v>6745</v>
      </c>
      <c r="AR569" t="s">
        <v>6746</v>
      </c>
      <c r="AS569" t="s">
        <v>74</v>
      </c>
      <c r="AT569" t="s">
        <v>74</v>
      </c>
      <c r="AU569">
        <v>1996</v>
      </c>
      <c r="AV569">
        <v>51</v>
      </c>
      <c r="AW569" t="s">
        <v>74</v>
      </c>
      <c r="AX569" t="s">
        <v>74</v>
      </c>
      <c r="AY569" t="s">
        <v>74</v>
      </c>
      <c r="AZ569" t="s">
        <v>74</v>
      </c>
      <c r="BA569" t="s">
        <v>74</v>
      </c>
      <c r="BB569">
        <v>75</v>
      </c>
      <c r="BC569">
        <v>84</v>
      </c>
      <c r="BD569" t="s">
        <v>74</v>
      </c>
      <c r="BE569" t="s">
        <v>74</v>
      </c>
      <c r="BF569" t="s">
        <v>74</v>
      </c>
      <c r="BG569" t="s">
        <v>74</v>
      </c>
      <c r="BH569" t="s">
        <v>74</v>
      </c>
      <c r="BI569">
        <v>10</v>
      </c>
      <c r="BJ569" t="s">
        <v>6747</v>
      </c>
      <c r="BK569" t="s">
        <v>6703</v>
      </c>
      <c r="BL569" t="s">
        <v>6748</v>
      </c>
      <c r="BM569" t="s">
        <v>6749</v>
      </c>
      <c r="BN569" t="s">
        <v>74</v>
      </c>
      <c r="BO569" t="s">
        <v>74</v>
      </c>
      <c r="BP569" t="s">
        <v>74</v>
      </c>
      <c r="BQ569" t="s">
        <v>74</v>
      </c>
      <c r="BR569" t="s">
        <v>96</v>
      </c>
      <c r="BS569" t="s">
        <v>6796</v>
      </c>
      <c r="BT569" t="str">
        <f>HYPERLINK("https%3A%2F%2Fwww.webofscience.com%2Fwos%2Fwoscc%2Ffull-record%2FWOS:A1996BG69F00008","View Full Record in Web of Science")</f>
        <v>View Full Record in Web of Science</v>
      </c>
    </row>
    <row r="570" spans="1:72" x14ac:dyDescent="0.15">
      <c r="A570" t="s">
        <v>6690</v>
      </c>
      <c r="B570" t="s">
        <v>6797</v>
      </c>
      <c r="C570" t="s">
        <v>74</v>
      </c>
      <c r="D570" t="s">
        <v>6734</v>
      </c>
      <c r="E570" t="s">
        <v>74</v>
      </c>
      <c r="F570" t="s">
        <v>6797</v>
      </c>
      <c r="G570" t="s">
        <v>74</v>
      </c>
      <c r="H570" t="s">
        <v>74</v>
      </c>
      <c r="I570" t="s">
        <v>6798</v>
      </c>
      <c r="J570" t="s">
        <v>6736</v>
      </c>
      <c r="K570" t="s">
        <v>6737</v>
      </c>
      <c r="L570" t="s">
        <v>74</v>
      </c>
      <c r="M570" t="s">
        <v>77</v>
      </c>
      <c r="N570" t="s">
        <v>6695</v>
      </c>
      <c r="O570" t="s">
        <v>6738</v>
      </c>
      <c r="P570" t="s">
        <v>6739</v>
      </c>
      <c r="Q570" t="s">
        <v>6740</v>
      </c>
      <c r="R570" t="s">
        <v>74</v>
      </c>
      <c r="S570" t="s">
        <v>6741</v>
      </c>
      <c r="T570" t="s">
        <v>74</v>
      </c>
      <c r="U570" t="s">
        <v>74</v>
      </c>
      <c r="V570" t="s">
        <v>6799</v>
      </c>
      <c r="W570" t="s">
        <v>74</v>
      </c>
      <c r="X570" t="s">
        <v>74</v>
      </c>
      <c r="Y570" t="s">
        <v>6800</v>
      </c>
      <c r="Z570" t="s">
        <v>74</v>
      </c>
      <c r="AA570" t="s">
        <v>74</v>
      </c>
      <c r="AB570" t="s">
        <v>74</v>
      </c>
      <c r="AC570" t="s">
        <v>74</v>
      </c>
      <c r="AD570" t="s">
        <v>74</v>
      </c>
      <c r="AE570" t="s">
        <v>74</v>
      </c>
      <c r="AF570" t="s">
        <v>74</v>
      </c>
      <c r="AG570">
        <v>0</v>
      </c>
      <c r="AH570">
        <v>0</v>
      </c>
      <c r="AI570">
        <v>0</v>
      </c>
      <c r="AJ570">
        <v>0</v>
      </c>
      <c r="AK570">
        <v>0</v>
      </c>
      <c r="AL570" t="s">
        <v>6743</v>
      </c>
      <c r="AM570" t="s">
        <v>2437</v>
      </c>
      <c r="AN570" t="s">
        <v>6744</v>
      </c>
      <c r="AO570" t="s">
        <v>74</v>
      </c>
      <c r="AP570" t="s">
        <v>74</v>
      </c>
      <c r="AQ570" t="s">
        <v>6745</v>
      </c>
      <c r="AR570" t="s">
        <v>6746</v>
      </c>
      <c r="AS570" t="s">
        <v>74</v>
      </c>
      <c r="AT570" t="s">
        <v>74</v>
      </c>
      <c r="AU570">
        <v>1996</v>
      </c>
      <c r="AV570">
        <v>51</v>
      </c>
      <c r="AW570" t="s">
        <v>74</v>
      </c>
      <c r="AX570" t="s">
        <v>74</v>
      </c>
      <c r="AY570" t="s">
        <v>74</v>
      </c>
      <c r="AZ570" t="s">
        <v>74</v>
      </c>
      <c r="BA570" t="s">
        <v>74</v>
      </c>
      <c r="BB570">
        <v>87</v>
      </c>
      <c r="BC570">
        <v>110</v>
      </c>
      <c r="BD570" t="s">
        <v>74</v>
      </c>
      <c r="BE570" t="s">
        <v>74</v>
      </c>
      <c r="BF570" t="s">
        <v>74</v>
      </c>
      <c r="BG570" t="s">
        <v>74</v>
      </c>
      <c r="BH570" t="s">
        <v>74</v>
      </c>
      <c r="BI570">
        <v>24</v>
      </c>
      <c r="BJ570" t="s">
        <v>6747</v>
      </c>
      <c r="BK570" t="s">
        <v>6703</v>
      </c>
      <c r="BL570" t="s">
        <v>6748</v>
      </c>
      <c r="BM570" t="s">
        <v>6749</v>
      </c>
      <c r="BN570" t="s">
        <v>74</v>
      </c>
      <c r="BO570" t="s">
        <v>74</v>
      </c>
      <c r="BP570" t="s">
        <v>74</v>
      </c>
      <c r="BQ570" t="s">
        <v>74</v>
      </c>
      <c r="BR570" t="s">
        <v>96</v>
      </c>
      <c r="BS570" t="s">
        <v>6801</v>
      </c>
      <c r="BT570" t="str">
        <f>HYPERLINK("https%3A%2F%2Fwww.webofscience.com%2Fwos%2Fwoscc%2Ffull-record%2FWOS:A1996BG69F00009","View Full Record in Web of Science")</f>
        <v>View Full Record in Web of Science</v>
      </c>
    </row>
    <row r="571" spans="1:72" x14ac:dyDescent="0.15">
      <c r="A571" t="s">
        <v>6690</v>
      </c>
      <c r="B571" t="s">
        <v>6802</v>
      </c>
      <c r="C571" t="s">
        <v>74</v>
      </c>
      <c r="D571" t="s">
        <v>6734</v>
      </c>
      <c r="E571" t="s">
        <v>74</v>
      </c>
      <c r="F571" t="s">
        <v>6802</v>
      </c>
      <c r="G571" t="s">
        <v>74</v>
      </c>
      <c r="H571" t="s">
        <v>74</v>
      </c>
      <c r="I571" t="s">
        <v>6803</v>
      </c>
      <c r="J571" t="s">
        <v>6736</v>
      </c>
      <c r="K571" t="s">
        <v>6737</v>
      </c>
      <c r="L571" t="s">
        <v>74</v>
      </c>
      <c r="M571" t="s">
        <v>77</v>
      </c>
      <c r="N571" t="s">
        <v>6695</v>
      </c>
      <c r="O571" t="s">
        <v>6738</v>
      </c>
      <c r="P571" t="s">
        <v>6739</v>
      </c>
      <c r="Q571" t="s">
        <v>6740</v>
      </c>
      <c r="R571" t="s">
        <v>74</v>
      </c>
      <c r="S571" t="s">
        <v>6741</v>
      </c>
      <c r="T571" t="s">
        <v>74</v>
      </c>
      <c r="U571" t="s">
        <v>74</v>
      </c>
      <c r="V571" t="s">
        <v>6804</v>
      </c>
      <c r="W571" t="s">
        <v>74</v>
      </c>
      <c r="X571" t="s">
        <v>74</v>
      </c>
      <c r="Y571" t="s">
        <v>6805</v>
      </c>
      <c r="Z571" t="s">
        <v>74</v>
      </c>
      <c r="AA571" t="s">
        <v>6806</v>
      </c>
      <c r="AB571" t="s">
        <v>6807</v>
      </c>
      <c r="AC571" t="s">
        <v>74</v>
      </c>
      <c r="AD571" t="s">
        <v>74</v>
      </c>
      <c r="AE571" t="s">
        <v>74</v>
      </c>
      <c r="AF571" t="s">
        <v>74</v>
      </c>
      <c r="AG571">
        <v>0</v>
      </c>
      <c r="AH571">
        <v>0</v>
      </c>
      <c r="AI571">
        <v>0</v>
      </c>
      <c r="AJ571">
        <v>0</v>
      </c>
      <c r="AK571">
        <v>0</v>
      </c>
      <c r="AL571" t="s">
        <v>6743</v>
      </c>
      <c r="AM571" t="s">
        <v>2437</v>
      </c>
      <c r="AN571" t="s">
        <v>6744</v>
      </c>
      <c r="AO571" t="s">
        <v>74</v>
      </c>
      <c r="AP571" t="s">
        <v>74</v>
      </c>
      <c r="AQ571" t="s">
        <v>6745</v>
      </c>
      <c r="AR571" t="s">
        <v>6746</v>
      </c>
      <c r="AS571" t="s">
        <v>74</v>
      </c>
      <c r="AT571" t="s">
        <v>74</v>
      </c>
      <c r="AU571">
        <v>1996</v>
      </c>
      <c r="AV571">
        <v>51</v>
      </c>
      <c r="AW571" t="s">
        <v>74</v>
      </c>
      <c r="AX571" t="s">
        <v>74</v>
      </c>
      <c r="AY571" t="s">
        <v>74</v>
      </c>
      <c r="AZ571" t="s">
        <v>74</v>
      </c>
      <c r="BA571" t="s">
        <v>74</v>
      </c>
      <c r="BB571">
        <v>111</v>
      </c>
      <c r="BC571">
        <v>118</v>
      </c>
      <c r="BD571" t="s">
        <v>74</v>
      </c>
      <c r="BE571" t="s">
        <v>74</v>
      </c>
      <c r="BF571" t="s">
        <v>74</v>
      </c>
      <c r="BG571" t="s">
        <v>74</v>
      </c>
      <c r="BH571" t="s">
        <v>74</v>
      </c>
      <c r="BI571">
        <v>8</v>
      </c>
      <c r="BJ571" t="s">
        <v>6747</v>
      </c>
      <c r="BK571" t="s">
        <v>6703</v>
      </c>
      <c r="BL571" t="s">
        <v>6748</v>
      </c>
      <c r="BM571" t="s">
        <v>6749</v>
      </c>
      <c r="BN571" t="s">
        <v>74</v>
      </c>
      <c r="BO571" t="s">
        <v>74</v>
      </c>
      <c r="BP571" t="s">
        <v>74</v>
      </c>
      <c r="BQ571" t="s">
        <v>74</v>
      </c>
      <c r="BR571" t="s">
        <v>96</v>
      </c>
      <c r="BS571" t="s">
        <v>6808</v>
      </c>
      <c r="BT571" t="str">
        <f>HYPERLINK("https%3A%2F%2Fwww.webofscience.com%2Fwos%2Fwoscc%2Ffull-record%2FWOS:A1996BG69F00010","View Full Record in Web of Science")</f>
        <v>View Full Record in Web of Science</v>
      </c>
    </row>
    <row r="572" spans="1:72" x14ac:dyDescent="0.15">
      <c r="A572" t="s">
        <v>6690</v>
      </c>
      <c r="B572" t="s">
        <v>6809</v>
      </c>
      <c r="C572" t="s">
        <v>74</v>
      </c>
      <c r="D572" t="s">
        <v>6734</v>
      </c>
      <c r="E572" t="s">
        <v>74</v>
      </c>
      <c r="F572" t="s">
        <v>6809</v>
      </c>
      <c r="G572" t="s">
        <v>74</v>
      </c>
      <c r="H572" t="s">
        <v>74</v>
      </c>
      <c r="I572" t="s">
        <v>6810</v>
      </c>
      <c r="J572" t="s">
        <v>6736</v>
      </c>
      <c r="K572" t="s">
        <v>6737</v>
      </c>
      <c r="L572" t="s">
        <v>74</v>
      </c>
      <c r="M572" t="s">
        <v>77</v>
      </c>
      <c r="N572" t="s">
        <v>6695</v>
      </c>
      <c r="O572" t="s">
        <v>6738</v>
      </c>
      <c r="P572" t="s">
        <v>6739</v>
      </c>
      <c r="Q572" t="s">
        <v>6740</v>
      </c>
      <c r="R572" t="s">
        <v>74</v>
      </c>
      <c r="S572" t="s">
        <v>6741</v>
      </c>
      <c r="T572" t="s">
        <v>74</v>
      </c>
      <c r="U572" t="s">
        <v>74</v>
      </c>
      <c r="V572" t="s">
        <v>6811</v>
      </c>
      <c r="W572" t="s">
        <v>74</v>
      </c>
      <c r="X572" t="s">
        <v>74</v>
      </c>
      <c r="Y572" t="s">
        <v>6812</v>
      </c>
      <c r="Z572" t="s">
        <v>74</v>
      </c>
      <c r="AA572" t="s">
        <v>6813</v>
      </c>
      <c r="AB572" t="s">
        <v>74</v>
      </c>
      <c r="AC572" t="s">
        <v>74</v>
      </c>
      <c r="AD572" t="s">
        <v>74</v>
      </c>
      <c r="AE572" t="s">
        <v>74</v>
      </c>
      <c r="AF572" t="s">
        <v>74</v>
      </c>
      <c r="AG572">
        <v>0</v>
      </c>
      <c r="AH572">
        <v>1</v>
      </c>
      <c r="AI572">
        <v>1</v>
      </c>
      <c r="AJ572">
        <v>0</v>
      </c>
      <c r="AK572">
        <v>0</v>
      </c>
      <c r="AL572" t="s">
        <v>6743</v>
      </c>
      <c r="AM572" t="s">
        <v>2437</v>
      </c>
      <c r="AN572" t="s">
        <v>6744</v>
      </c>
      <c r="AO572" t="s">
        <v>74</v>
      </c>
      <c r="AP572" t="s">
        <v>74</v>
      </c>
      <c r="AQ572" t="s">
        <v>6745</v>
      </c>
      <c r="AR572" t="s">
        <v>6746</v>
      </c>
      <c r="AS572" t="s">
        <v>74</v>
      </c>
      <c r="AT572" t="s">
        <v>74</v>
      </c>
      <c r="AU572">
        <v>1996</v>
      </c>
      <c r="AV572">
        <v>51</v>
      </c>
      <c r="AW572" t="s">
        <v>74</v>
      </c>
      <c r="AX572" t="s">
        <v>74</v>
      </c>
      <c r="AY572" t="s">
        <v>74</v>
      </c>
      <c r="AZ572" t="s">
        <v>74</v>
      </c>
      <c r="BA572" t="s">
        <v>74</v>
      </c>
      <c r="BB572">
        <v>119</v>
      </c>
      <c r="BC572">
        <v>132</v>
      </c>
      <c r="BD572" t="s">
        <v>74</v>
      </c>
      <c r="BE572" t="s">
        <v>74</v>
      </c>
      <c r="BF572" t="s">
        <v>74</v>
      </c>
      <c r="BG572" t="s">
        <v>74</v>
      </c>
      <c r="BH572" t="s">
        <v>74</v>
      </c>
      <c r="BI572">
        <v>14</v>
      </c>
      <c r="BJ572" t="s">
        <v>6747</v>
      </c>
      <c r="BK572" t="s">
        <v>6703</v>
      </c>
      <c r="BL572" t="s">
        <v>6748</v>
      </c>
      <c r="BM572" t="s">
        <v>6749</v>
      </c>
      <c r="BN572" t="s">
        <v>74</v>
      </c>
      <c r="BO572" t="s">
        <v>74</v>
      </c>
      <c r="BP572" t="s">
        <v>74</v>
      </c>
      <c r="BQ572" t="s">
        <v>74</v>
      </c>
      <c r="BR572" t="s">
        <v>96</v>
      </c>
      <c r="BS572" t="s">
        <v>6814</v>
      </c>
      <c r="BT572" t="str">
        <f>HYPERLINK("https%3A%2F%2Fwww.webofscience.com%2Fwos%2Fwoscc%2Ffull-record%2FWOS:A1996BG69F00011","View Full Record in Web of Science")</f>
        <v>View Full Record in Web of Science</v>
      </c>
    </row>
    <row r="573" spans="1:72" x14ac:dyDescent="0.15">
      <c r="A573" t="s">
        <v>6690</v>
      </c>
      <c r="B573" t="s">
        <v>6815</v>
      </c>
      <c r="C573" t="s">
        <v>74</v>
      </c>
      <c r="D573" t="s">
        <v>6734</v>
      </c>
      <c r="E573" t="s">
        <v>74</v>
      </c>
      <c r="F573" t="s">
        <v>6815</v>
      </c>
      <c r="G573" t="s">
        <v>74</v>
      </c>
      <c r="H573" t="s">
        <v>74</v>
      </c>
      <c r="I573" t="s">
        <v>6816</v>
      </c>
      <c r="J573" t="s">
        <v>6736</v>
      </c>
      <c r="K573" t="s">
        <v>6737</v>
      </c>
      <c r="L573" t="s">
        <v>74</v>
      </c>
      <c r="M573" t="s">
        <v>77</v>
      </c>
      <c r="N573" t="s">
        <v>6695</v>
      </c>
      <c r="O573" t="s">
        <v>6738</v>
      </c>
      <c r="P573" t="s">
        <v>6739</v>
      </c>
      <c r="Q573" t="s">
        <v>6740</v>
      </c>
      <c r="R573" t="s">
        <v>74</v>
      </c>
      <c r="S573" t="s">
        <v>6741</v>
      </c>
      <c r="T573" t="s">
        <v>74</v>
      </c>
      <c r="U573" t="s">
        <v>74</v>
      </c>
      <c r="V573" t="s">
        <v>6817</v>
      </c>
      <c r="W573" t="s">
        <v>74</v>
      </c>
      <c r="X573" t="s">
        <v>74</v>
      </c>
      <c r="Y573" t="s">
        <v>6818</v>
      </c>
      <c r="Z573" t="s">
        <v>74</v>
      </c>
      <c r="AA573" t="s">
        <v>6819</v>
      </c>
      <c r="AB573" t="s">
        <v>6820</v>
      </c>
      <c r="AC573" t="s">
        <v>74</v>
      </c>
      <c r="AD573" t="s">
        <v>74</v>
      </c>
      <c r="AE573" t="s">
        <v>74</v>
      </c>
      <c r="AF573" t="s">
        <v>74</v>
      </c>
      <c r="AG573">
        <v>0</v>
      </c>
      <c r="AH573">
        <v>0</v>
      </c>
      <c r="AI573">
        <v>0</v>
      </c>
      <c r="AJ573">
        <v>0</v>
      </c>
      <c r="AK573">
        <v>0</v>
      </c>
      <c r="AL573" t="s">
        <v>6743</v>
      </c>
      <c r="AM573" t="s">
        <v>2437</v>
      </c>
      <c r="AN573" t="s">
        <v>6744</v>
      </c>
      <c r="AO573" t="s">
        <v>74</v>
      </c>
      <c r="AP573" t="s">
        <v>74</v>
      </c>
      <c r="AQ573" t="s">
        <v>6745</v>
      </c>
      <c r="AR573" t="s">
        <v>6746</v>
      </c>
      <c r="AS573" t="s">
        <v>74</v>
      </c>
      <c r="AT573" t="s">
        <v>74</v>
      </c>
      <c r="AU573">
        <v>1996</v>
      </c>
      <c r="AV573">
        <v>51</v>
      </c>
      <c r="AW573" t="s">
        <v>74</v>
      </c>
      <c r="AX573" t="s">
        <v>74</v>
      </c>
      <c r="AY573" t="s">
        <v>74</v>
      </c>
      <c r="AZ573" t="s">
        <v>74</v>
      </c>
      <c r="BA573" t="s">
        <v>74</v>
      </c>
      <c r="BB573">
        <v>133</v>
      </c>
      <c r="BC573">
        <v>144</v>
      </c>
      <c r="BD573" t="s">
        <v>74</v>
      </c>
      <c r="BE573" t="s">
        <v>74</v>
      </c>
      <c r="BF573" t="s">
        <v>74</v>
      </c>
      <c r="BG573" t="s">
        <v>74</v>
      </c>
      <c r="BH573" t="s">
        <v>74</v>
      </c>
      <c r="BI573">
        <v>12</v>
      </c>
      <c r="BJ573" t="s">
        <v>6747</v>
      </c>
      <c r="BK573" t="s">
        <v>6703</v>
      </c>
      <c r="BL573" t="s">
        <v>6748</v>
      </c>
      <c r="BM573" t="s">
        <v>6749</v>
      </c>
      <c r="BN573" t="s">
        <v>74</v>
      </c>
      <c r="BO573" t="s">
        <v>74</v>
      </c>
      <c r="BP573" t="s">
        <v>74</v>
      </c>
      <c r="BQ573" t="s">
        <v>74</v>
      </c>
      <c r="BR573" t="s">
        <v>96</v>
      </c>
      <c r="BS573" t="s">
        <v>6821</v>
      </c>
      <c r="BT573" t="str">
        <f>HYPERLINK("https%3A%2F%2Fwww.webofscience.com%2Fwos%2Fwoscc%2Ffull-record%2FWOS:A1996BG69F00012","View Full Record in Web of Science")</f>
        <v>View Full Record in Web of Science</v>
      </c>
    </row>
    <row r="574" spans="1:72" x14ac:dyDescent="0.15">
      <c r="A574" t="s">
        <v>6690</v>
      </c>
      <c r="B574" t="s">
        <v>6822</v>
      </c>
      <c r="C574" t="s">
        <v>74</v>
      </c>
      <c r="D574" t="s">
        <v>6734</v>
      </c>
      <c r="E574" t="s">
        <v>74</v>
      </c>
      <c r="F574" t="s">
        <v>6822</v>
      </c>
      <c r="G574" t="s">
        <v>74</v>
      </c>
      <c r="H574" t="s">
        <v>74</v>
      </c>
      <c r="I574" t="s">
        <v>6823</v>
      </c>
      <c r="J574" t="s">
        <v>6736</v>
      </c>
      <c r="K574" t="s">
        <v>6737</v>
      </c>
      <c r="L574" t="s">
        <v>74</v>
      </c>
      <c r="M574" t="s">
        <v>77</v>
      </c>
      <c r="N574" t="s">
        <v>6695</v>
      </c>
      <c r="O574" t="s">
        <v>6738</v>
      </c>
      <c r="P574" t="s">
        <v>6739</v>
      </c>
      <c r="Q574" t="s">
        <v>6740</v>
      </c>
      <c r="R574" t="s">
        <v>74</v>
      </c>
      <c r="S574" t="s">
        <v>6741</v>
      </c>
      <c r="T574" t="s">
        <v>74</v>
      </c>
      <c r="U574" t="s">
        <v>74</v>
      </c>
      <c r="V574" t="s">
        <v>6824</v>
      </c>
      <c r="W574" t="s">
        <v>74</v>
      </c>
      <c r="X574" t="s">
        <v>74</v>
      </c>
      <c r="Y574" t="s">
        <v>6825</v>
      </c>
      <c r="Z574" t="s">
        <v>74</v>
      </c>
      <c r="AA574" t="s">
        <v>6826</v>
      </c>
      <c r="AB574" t="s">
        <v>6827</v>
      </c>
      <c r="AC574" t="s">
        <v>74</v>
      </c>
      <c r="AD574" t="s">
        <v>74</v>
      </c>
      <c r="AE574" t="s">
        <v>74</v>
      </c>
      <c r="AF574" t="s">
        <v>74</v>
      </c>
      <c r="AG574">
        <v>0</v>
      </c>
      <c r="AH574">
        <v>0</v>
      </c>
      <c r="AI574">
        <v>0</v>
      </c>
      <c r="AJ574">
        <v>0</v>
      </c>
      <c r="AK574">
        <v>0</v>
      </c>
      <c r="AL574" t="s">
        <v>6743</v>
      </c>
      <c r="AM574" t="s">
        <v>2437</v>
      </c>
      <c r="AN574" t="s">
        <v>6744</v>
      </c>
      <c r="AO574" t="s">
        <v>74</v>
      </c>
      <c r="AP574" t="s">
        <v>74</v>
      </c>
      <c r="AQ574" t="s">
        <v>6745</v>
      </c>
      <c r="AR574" t="s">
        <v>6746</v>
      </c>
      <c r="AS574" t="s">
        <v>74</v>
      </c>
      <c r="AT574" t="s">
        <v>74</v>
      </c>
      <c r="AU574">
        <v>1996</v>
      </c>
      <c r="AV574">
        <v>51</v>
      </c>
      <c r="AW574" t="s">
        <v>74</v>
      </c>
      <c r="AX574" t="s">
        <v>74</v>
      </c>
      <c r="AY574" t="s">
        <v>74</v>
      </c>
      <c r="AZ574" t="s">
        <v>74</v>
      </c>
      <c r="BA574" t="s">
        <v>74</v>
      </c>
      <c r="BB574">
        <v>145</v>
      </c>
      <c r="BC574">
        <v>154</v>
      </c>
      <c r="BD574" t="s">
        <v>74</v>
      </c>
      <c r="BE574" t="s">
        <v>74</v>
      </c>
      <c r="BF574" t="s">
        <v>74</v>
      </c>
      <c r="BG574" t="s">
        <v>74</v>
      </c>
      <c r="BH574" t="s">
        <v>74</v>
      </c>
      <c r="BI574">
        <v>10</v>
      </c>
      <c r="BJ574" t="s">
        <v>6747</v>
      </c>
      <c r="BK574" t="s">
        <v>6703</v>
      </c>
      <c r="BL574" t="s">
        <v>6748</v>
      </c>
      <c r="BM574" t="s">
        <v>6749</v>
      </c>
      <c r="BN574" t="s">
        <v>74</v>
      </c>
      <c r="BO574" t="s">
        <v>74</v>
      </c>
      <c r="BP574" t="s">
        <v>74</v>
      </c>
      <c r="BQ574" t="s">
        <v>74</v>
      </c>
      <c r="BR574" t="s">
        <v>96</v>
      </c>
      <c r="BS574" t="s">
        <v>6828</v>
      </c>
      <c r="BT574" t="str">
        <f>HYPERLINK("https%3A%2F%2Fwww.webofscience.com%2Fwos%2Fwoscc%2Ffull-record%2FWOS:A1996BG69F00013","View Full Record in Web of Science")</f>
        <v>View Full Record in Web of Science</v>
      </c>
    </row>
    <row r="575" spans="1:72" x14ac:dyDescent="0.15">
      <c r="A575" t="s">
        <v>6690</v>
      </c>
      <c r="B575" t="s">
        <v>6829</v>
      </c>
      <c r="C575" t="s">
        <v>74</v>
      </c>
      <c r="D575" t="s">
        <v>6734</v>
      </c>
      <c r="E575" t="s">
        <v>74</v>
      </c>
      <c r="F575" t="s">
        <v>6829</v>
      </c>
      <c r="G575" t="s">
        <v>74</v>
      </c>
      <c r="H575" t="s">
        <v>74</v>
      </c>
      <c r="I575" t="s">
        <v>6830</v>
      </c>
      <c r="J575" t="s">
        <v>6736</v>
      </c>
      <c r="K575" t="s">
        <v>6737</v>
      </c>
      <c r="L575" t="s">
        <v>74</v>
      </c>
      <c r="M575" t="s">
        <v>77</v>
      </c>
      <c r="N575" t="s">
        <v>6695</v>
      </c>
      <c r="O575" t="s">
        <v>6738</v>
      </c>
      <c r="P575" t="s">
        <v>6739</v>
      </c>
      <c r="Q575" t="s">
        <v>6740</v>
      </c>
      <c r="R575" t="s">
        <v>74</v>
      </c>
      <c r="S575" t="s">
        <v>6741</v>
      </c>
      <c r="T575" t="s">
        <v>74</v>
      </c>
      <c r="U575" t="s">
        <v>74</v>
      </c>
      <c r="V575" t="s">
        <v>6831</v>
      </c>
      <c r="W575" t="s">
        <v>74</v>
      </c>
      <c r="X575" t="s">
        <v>74</v>
      </c>
      <c r="Y575" t="s">
        <v>6832</v>
      </c>
      <c r="Z575" t="s">
        <v>74</v>
      </c>
      <c r="AA575" t="s">
        <v>6833</v>
      </c>
      <c r="AB575" t="s">
        <v>6834</v>
      </c>
      <c r="AC575" t="s">
        <v>74</v>
      </c>
      <c r="AD575" t="s">
        <v>74</v>
      </c>
      <c r="AE575" t="s">
        <v>74</v>
      </c>
      <c r="AF575" t="s">
        <v>74</v>
      </c>
      <c r="AG575">
        <v>0</v>
      </c>
      <c r="AH575">
        <v>1</v>
      </c>
      <c r="AI575">
        <v>1</v>
      </c>
      <c r="AJ575">
        <v>0</v>
      </c>
      <c r="AK575">
        <v>1</v>
      </c>
      <c r="AL575" t="s">
        <v>6743</v>
      </c>
      <c r="AM575" t="s">
        <v>2437</v>
      </c>
      <c r="AN575" t="s">
        <v>6744</v>
      </c>
      <c r="AO575" t="s">
        <v>74</v>
      </c>
      <c r="AP575" t="s">
        <v>74</v>
      </c>
      <c r="AQ575" t="s">
        <v>6745</v>
      </c>
      <c r="AR575" t="s">
        <v>6746</v>
      </c>
      <c r="AS575" t="s">
        <v>74</v>
      </c>
      <c r="AT575" t="s">
        <v>74</v>
      </c>
      <c r="AU575">
        <v>1996</v>
      </c>
      <c r="AV575">
        <v>51</v>
      </c>
      <c r="AW575" t="s">
        <v>74</v>
      </c>
      <c r="AX575" t="s">
        <v>74</v>
      </c>
      <c r="AY575" t="s">
        <v>74</v>
      </c>
      <c r="AZ575" t="s">
        <v>74</v>
      </c>
      <c r="BA575" t="s">
        <v>74</v>
      </c>
      <c r="BB575">
        <v>155</v>
      </c>
      <c r="BC575">
        <v>159</v>
      </c>
      <c r="BD575" t="s">
        <v>74</v>
      </c>
      <c r="BE575" t="s">
        <v>74</v>
      </c>
      <c r="BF575" t="s">
        <v>74</v>
      </c>
      <c r="BG575" t="s">
        <v>74</v>
      </c>
      <c r="BH575" t="s">
        <v>74</v>
      </c>
      <c r="BI575">
        <v>5</v>
      </c>
      <c r="BJ575" t="s">
        <v>6747</v>
      </c>
      <c r="BK575" t="s">
        <v>6703</v>
      </c>
      <c r="BL575" t="s">
        <v>6748</v>
      </c>
      <c r="BM575" t="s">
        <v>6749</v>
      </c>
      <c r="BN575" t="s">
        <v>74</v>
      </c>
      <c r="BO575" t="s">
        <v>74</v>
      </c>
      <c r="BP575" t="s">
        <v>74</v>
      </c>
      <c r="BQ575" t="s">
        <v>74</v>
      </c>
      <c r="BR575" t="s">
        <v>96</v>
      </c>
      <c r="BS575" t="s">
        <v>6835</v>
      </c>
      <c r="BT575" t="str">
        <f>HYPERLINK("https%3A%2F%2Fwww.webofscience.com%2Fwos%2Fwoscc%2Ffull-record%2FWOS:A1996BG69F00014","View Full Record in Web of Science")</f>
        <v>View Full Record in Web of Science</v>
      </c>
    </row>
    <row r="576" spans="1:72" x14ac:dyDescent="0.15">
      <c r="A576" t="s">
        <v>6690</v>
      </c>
      <c r="B576" t="s">
        <v>6836</v>
      </c>
      <c r="C576" t="s">
        <v>74</v>
      </c>
      <c r="D576" t="s">
        <v>6734</v>
      </c>
      <c r="E576" t="s">
        <v>74</v>
      </c>
      <c r="F576" t="s">
        <v>6836</v>
      </c>
      <c r="G576" t="s">
        <v>74</v>
      </c>
      <c r="H576" t="s">
        <v>74</v>
      </c>
      <c r="I576" t="s">
        <v>6837</v>
      </c>
      <c r="J576" t="s">
        <v>6736</v>
      </c>
      <c r="K576" t="s">
        <v>6737</v>
      </c>
      <c r="L576" t="s">
        <v>74</v>
      </c>
      <c r="M576" t="s">
        <v>77</v>
      </c>
      <c r="N576" t="s">
        <v>6695</v>
      </c>
      <c r="O576" t="s">
        <v>6738</v>
      </c>
      <c r="P576" t="s">
        <v>6739</v>
      </c>
      <c r="Q576" t="s">
        <v>6740</v>
      </c>
      <c r="R576" t="s">
        <v>74</v>
      </c>
      <c r="S576" t="s">
        <v>6741</v>
      </c>
      <c r="T576" t="s">
        <v>74</v>
      </c>
      <c r="U576" t="s">
        <v>74</v>
      </c>
      <c r="V576" t="s">
        <v>6838</v>
      </c>
      <c r="W576" t="s">
        <v>74</v>
      </c>
      <c r="X576" t="s">
        <v>74</v>
      </c>
      <c r="Y576" t="s">
        <v>6839</v>
      </c>
      <c r="Z576" t="s">
        <v>74</v>
      </c>
      <c r="AA576" t="s">
        <v>6840</v>
      </c>
      <c r="AB576" t="s">
        <v>6841</v>
      </c>
      <c r="AC576" t="s">
        <v>74</v>
      </c>
      <c r="AD576" t="s">
        <v>74</v>
      </c>
      <c r="AE576" t="s">
        <v>74</v>
      </c>
      <c r="AF576" t="s">
        <v>74</v>
      </c>
      <c r="AG576">
        <v>0</v>
      </c>
      <c r="AH576">
        <v>2</v>
      </c>
      <c r="AI576">
        <v>2</v>
      </c>
      <c r="AJ576">
        <v>0</v>
      </c>
      <c r="AK576">
        <v>0</v>
      </c>
      <c r="AL576" t="s">
        <v>6743</v>
      </c>
      <c r="AM576" t="s">
        <v>2437</v>
      </c>
      <c r="AN576" t="s">
        <v>6744</v>
      </c>
      <c r="AO576" t="s">
        <v>74</v>
      </c>
      <c r="AP576" t="s">
        <v>74</v>
      </c>
      <c r="AQ576" t="s">
        <v>6745</v>
      </c>
      <c r="AR576" t="s">
        <v>6746</v>
      </c>
      <c r="AS576" t="s">
        <v>74</v>
      </c>
      <c r="AT576" t="s">
        <v>74</v>
      </c>
      <c r="AU576">
        <v>1996</v>
      </c>
      <c r="AV576">
        <v>51</v>
      </c>
      <c r="AW576" t="s">
        <v>74</v>
      </c>
      <c r="AX576" t="s">
        <v>74</v>
      </c>
      <c r="AY576" t="s">
        <v>74</v>
      </c>
      <c r="AZ576" t="s">
        <v>74</v>
      </c>
      <c r="BA576" t="s">
        <v>74</v>
      </c>
      <c r="BB576">
        <v>163</v>
      </c>
      <c r="BC576">
        <v>179</v>
      </c>
      <c r="BD576" t="s">
        <v>74</v>
      </c>
      <c r="BE576" t="s">
        <v>74</v>
      </c>
      <c r="BF576" t="s">
        <v>74</v>
      </c>
      <c r="BG576" t="s">
        <v>74</v>
      </c>
      <c r="BH576" t="s">
        <v>74</v>
      </c>
      <c r="BI576">
        <v>17</v>
      </c>
      <c r="BJ576" t="s">
        <v>6747</v>
      </c>
      <c r="BK576" t="s">
        <v>6703</v>
      </c>
      <c r="BL576" t="s">
        <v>6748</v>
      </c>
      <c r="BM576" t="s">
        <v>6749</v>
      </c>
      <c r="BN576" t="s">
        <v>74</v>
      </c>
      <c r="BO576" t="s">
        <v>74</v>
      </c>
      <c r="BP576" t="s">
        <v>74</v>
      </c>
      <c r="BQ576" t="s">
        <v>74</v>
      </c>
      <c r="BR576" t="s">
        <v>96</v>
      </c>
      <c r="BS576" t="s">
        <v>6842</v>
      </c>
      <c r="BT576" t="str">
        <f>HYPERLINK("https%3A%2F%2Fwww.webofscience.com%2Fwos%2Fwoscc%2Ffull-record%2FWOS:A1996BG69F00015","View Full Record in Web of Science")</f>
        <v>View Full Record in Web of Science</v>
      </c>
    </row>
    <row r="577" spans="1:72" x14ac:dyDescent="0.15">
      <c r="A577" t="s">
        <v>6690</v>
      </c>
      <c r="B577" t="s">
        <v>6843</v>
      </c>
      <c r="C577" t="s">
        <v>74</v>
      </c>
      <c r="D577" t="s">
        <v>6734</v>
      </c>
      <c r="E577" t="s">
        <v>74</v>
      </c>
      <c r="F577" t="s">
        <v>6843</v>
      </c>
      <c r="G577" t="s">
        <v>74</v>
      </c>
      <c r="H577" t="s">
        <v>74</v>
      </c>
      <c r="I577" t="s">
        <v>6844</v>
      </c>
      <c r="J577" t="s">
        <v>6736</v>
      </c>
      <c r="K577" t="s">
        <v>6737</v>
      </c>
      <c r="L577" t="s">
        <v>74</v>
      </c>
      <c r="M577" t="s">
        <v>77</v>
      </c>
      <c r="N577" t="s">
        <v>6695</v>
      </c>
      <c r="O577" t="s">
        <v>6738</v>
      </c>
      <c r="P577" t="s">
        <v>6739</v>
      </c>
      <c r="Q577" t="s">
        <v>6740</v>
      </c>
      <c r="R577" t="s">
        <v>74</v>
      </c>
      <c r="S577" t="s">
        <v>6741</v>
      </c>
      <c r="T577" t="s">
        <v>74</v>
      </c>
      <c r="U577" t="s">
        <v>74</v>
      </c>
      <c r="V577" t="s">
        <v>6845</v>
      </c>
      <c r="W577" t="s">
        <v>74</v>
      </c>
      <c r="X577" t="s">
        <v>74</v>
      </c>
      <c r="Y577" t="s">
        <v>6846</v>
      </c>
      <c r="Z577" t="s">
        <v>74</v>
      </c>
      <c r="AA577" t="s">
        <v>74</v>
      </c>
      <c r="AB577" t="s">
        <v>74</v>
      </c>
      <c r="AC577" t="s">
        <v>74</v>
      </c>
      <c r="AD577" t="s">
        <v>74</v>
      </c>
      <c r="AE577" t="s">
        <v>74</v>
      </c>
      <c r="AF577" t="s">
        <v>74</v>
      </c>
      <c r="AG577">
        <v>0</v>
      </c>
      <c r="AH577">
        <v>2</v>
      </c>
      <c r="AI577">
        <v>2</v>
      </c>
      <c r="AJ577">
        <v>0</v>
      </c>
      <c r="AK577">
        <v>0</v>
      </c>
      <c r="AL577" t="s">
        <v>6743</v>
      </c>
      <c r="AM577" t="s">
        <v>2437</v>
      </c>
      <c r="AN577" t="s">
        <v>6744</v>
      </c>
      <c r="AO577" t="s">
        <v>74</v>
      </c>
      <c r="AP577" t="s">
        <v>74</v>
      </c>
      <c r="AQ577" t="s">
        <v>6745</v>
      </c>
      <c r="AR577" t="s">
        <v>6746</v>
      </c>
      <c r="AS577" t="s">
        <v>74</v>
      </c>
      <c r="AT577" t="s">
        <v>74</v>
      </c>
      <c r="AU577">
        <v>1996</v>
      </c>
      <c r="AV577">
        <v>51</v>
      </c>
      <c r="AW577" t="s">
        <v>74</v>
      </c>
      <c r="AX577" t="s">
        <v>74</v>
      </c>
      <c r="AY577" t="s">
        <v>74</v>
      </c>
      <c r="AZ577" t="s">
        <v>74</v>
      </c>
      <c r="BA577" t="s">
        <v>74</v>
      </c>
      <c r="BB577">
        <v>181</v>
      </c>
      <c r="BC577">
        <v>188</v>
      </c>
      <c r="BD577" t="s">
        <v>74</v>
      </c>
      <c r="BE577" t="s">
        <v>74</v>
      </c>
      <c r="BF577" t="s">
        <v>74</v>
      </c>
      <c r="BG577" t="s">
        <v>74</v>
      </c>
      <c r="BH577" t="s">
        <v>74</v>
      </c>
      <c r="BI577">
        <v>8</v>
      </c>
      <c r="BJ577" t="s">
        <v>6747</v>
      </c>
      <c r="BK577" t="s">
        <v>6703</v>
      </c>
      <c r="BL577" t="s">
        <v>6748</v>
      </c>
      <c r="BM577" t="s">
        <v>6749</v>
      </c>
      <c r="BN577" t="s">
        <v>74</v>
      </c>
      <c r="BO577" t="s">
        <v>74</v>
      </c>
      <c r="BP577" t="s">
        <v>74</v>
      </c>
      <c r="BQ577" t="s">
        <v>74</v>
      </c>
      <c r="BR577" t="s">
        <v>96</v>
      </c>
      <c r="BS577" t="s">
        <v>6847</v>
      </c>
      <c r="BT577" t="str">
        <f>HYPERLINK("https%3A%2F%2Fwww.webofscience.com%2Fwos%2Fwoscc%2Ffull-record%2FWOS:A1996BG69F00016","View Full Record in Web of Science")</f>
        <v>View Full Record in Web of Science</v>
      </c>
    </row>
    <row r="578" spans="1:72" x14ac:dyDescent="0.15">
      <c r="A578" t="s">
        <v>6690</v>
      </c>
      <c r="B578" t="s">
        <v>6848</v>
      </c>
      <c r="C578" t="s">
        <v>74</v>
      </c>
      <c r="D578" t="s">
        <v>6734</v>
      </c>
      <c r="E578" t="s">
        <v>74</v>
      </c>
      <c r="F578" t="s">
        <v>6848</v>
      </c>
      <c r="G578" t="s">
        <v>74</v>
      </c>
      <c r="H578" t="s">
        <v>74</v>
      </c>
      <c r="I578" t="s">
        <v>6849</v>
      </c>
      <c r="J578" t="s">
        <v>6736</v>
      </c>
      <c r="K578" t="s">
        <v>6737</v>
      </c>
      <c r="L578" t="s">
        <v>74</v>
      </c>
      <c r="M578" t="s">
        <v>77</v>
      </c>
      <c r="N578" t="s">
        <v>6695</v>
      </c>
      <c r="O578" t="s">
        <v>6738</v>
      </c>
      <c r="P578" t="s">
        <v>6739</v>
      </c>
      <c r="Q578" t="s">
        <v>6740</v>
      </c>
      <c r="R578" t="s">
        <v>74</v>
      </c>
      <c r="S578" t="s">
        <v>6741</v>
      </c>
      <c r="T578" t="s">
        <v>6850</v>
      </c>
      <c r="U578" t="s">
        <v>74</v>
      </c>
      <c r="V578" t="s">
        <v>6851</v>
      </c>
      <c r="W578" t="s">
        <v>74</v>
      </c>
      <c r="X578" t="s">
        <v>74</v>
      </c>
      <c r="Y578" t="s">
        <v>6852</v>
      </c>
      <c r="Z578" t="s">
        <v>74</v>
      </c>
      <c r="AA578" t="s">
        <v>74</v>
      </c>
      <c r="AB578" t="s">
        <v>74</v>
      </c>
      <c r="AC578" t="s">
        <v>74</v>
      </c>
      <c r="AD578" t="s">
        <v>74</v>
      </c>
      <c r="AE578" t="s">
        <v>74</v>
      </c>
      <c r="AF578" t="s">
        <v>74</v>
      </c>
      <c r="AG578">
        <v>0</v>
      </c>
      <c r="AH578">
        <v>2</v>
      </c>
      <c r="AI578">
        <v>2</v>
      </c>
      <c r="AJ578">
        <v>0</v>
      </c>
      <c r="AK578">
        <v>0</v>
      </c>
      <c r="AL578" t="s">
        <v>6743</v>
      </c>
      <c r="AM578" t="s">
        <v>2437</v>
      </c>
      <c r="AN578" t="s">
        <v>6744</v>
      </c>
      <c r="AO578" t="s">
        <v>74</v>
      </c>
      <c r="AP578" t="s">
        <v>74</v>
      </c>
      <c r="AQ578" t="s">
        <v>6745</v>
      </c>
      <c r="AR578" t="s">
        <v>6746</v>
      </c>
      <c r="AS578" t="s">
        <v>74</v>
      </c>
      <c r="AT578" t="s">
        <v>74</v>
      </c>
      <c r="AU578">
        <v>1996</v>
      </c>
      <c r="AV578">
        <v>51</v>
      </c>
      <c r="AW578" t="s">
        <v>74</v>
      </c>
      <c r="AX578" t="s">
        <v>74</v>
      </c>
      <c r="AY578" t="s">
        <v>74</v>
      </c>
      <c r="AZ578" t="s">
        <v>74</v>
      </c>
      <c r="BA578" t="s">
        <v>74</v>
      </c>
      <c r="BB578">
        <v>189</v>
      </c>
      <c r="BC578">
        <v>210</v>
      </c>
      <c r="BD578" t="s">
        <v>74</v>
      </c>
      <c r="BE578" t="s">
        <v>74</v>
      </c>
      <c r="BF578" t="s">
        <v>74</v>
      </c>
      <c r="BG578" t="s">
        <v>74</v>
      </c>
      <c r="BH578" t="s">
        <v>74</v>
      </c>
      <c r="BI578">
        <v>22</v>
      </c>
      <c r="BJ578" t="s">
        <v>6747</v>
      </c>
      <c r="BK578" t="s">
        <v>6703</v>
      </c>
      <c r="BL578" t="s">
        <v>6748</v>
      </c>
      <c r="BM578" t="s">
        <v>6749</v>
      </c>
      <c r="BN578" t="s">
        <v>74</v>
      </c>
      <c r="BO578" t="s">
        <v>74</v>
      </c>
      <c r="BP578" t="s">
        <v>74</v>
      </c>
      <c r="BQ578" t="s">
        <v>74</v>
      </c>
      <c r="BR578" t="s">
        <v>96</v>
      </c>
      <c r="BS578" t="s">
        <v>6853</v>
      </c>
      <c r="BT578" t="str">
        <f>HYPERLINK("https%3A%2F%2Fwww.webofscience.com%2Fwos%2Fwoscc%2Ffull-record%2FWOS:A1996BG69F00017","View Full Record in Web of Science")</f>
        <v>View Full Record in Web of Science</v>
      </c>
    </row>
    <row r="579" spans="1:72" x14ac:dyDescent="0.15">
      <c r="A579" t="s">
        <v>6690</v>
      </c>
      <c r="B579" t="s">
        <v>6854</v>
      </c>
      <c r="C579" t="s">
        <v>74</v>
      </c>
      <c r="D579" t="s">
        <v>6734</v>
      </c>
      <c r="E579" t="s">
        <v>74</v>
      </c>
      <c r="F579" t="s">
        <v>6854</v>
      </c>
      <c r="G579" t="s">
        <v>74</v>
      </c>
      <c r="H579" t="s">
        <v>74</v>
      </c>
      <c r="I579" t="s">
        <v>6855</v>
      </c>
      <c r="J579" t="s">
        <v>6736</v>
      </c>
      <c r="K579" t="s">
        <v>6737</v>
      </c>
      <c r="L579" t="s">
        <v>74</v>
      </c>
      <c r="M579" t="s">
        <v>77</v>
      </c>
      <c r="N579" t="s">
        <v>6695</v>
      </c>
      <c r="O579" t="s">
        <v>6738</v>
      </c>
      <c r="P579" t="s">
        <v>6739</v>
      </c>
      <c r="Q579" t="s">
        <v>6740</v>
      </c>
      <c r="R579" t="s">
        <v>74</v>
      </c>
      <c r="S579" t="s">
        <v>6741</v>
      </c>
      <c r="T579" t="s">
        <v>74</v>
      </c>
      <c r="U579" t="s">
        <v>74</v>
      </c>
      <c r="V579" t="s">
        <v>6856</v>
      </c>
      <c r="W579" t="s">
        <v>74</v>
      </c>
      <c r="X579" t="s">
        <v>74</v>
      </c>
      <c r="Y579" t="s">
        <v>6857</v>
      </c>
      <c r="Z579" t="s">
        <v>74</v>
      </c>
      <c r="AA579" t="s">
        <v>6858</v>
      </c>
      <c r="AB579" t="s">
        <v>6859</v>
      </c>
      <c r="AC579" t="s">
        <v>74</v>
      </c>
      <c r="AD579" t="s">
        <v>74</v>
      </c>
      <c r="AE579" t="s">
        <v>74</v>
      </c>
      <c r="AF579" t="s">
        <v>74</v>
      </c>
      <c r="AG579">
        <v>0</v>
      </c>
      <c r="AH579">
        <v>1</v>
      </c>
      <c r="AI579">
        <v>1</v>
      </c>
      <c r="AJ579">
        <v>1</v>
      </c>
      <c r="AK579">
        <v>2</v>
      </c>
      <c r="AL579" t="s">
        <v>6743</v>
      </c>
      <c r="AM579" t="s">
        <v>2437</v>
      </c>
      <c r="AN579" t="s">
        <v>6744</v>
      </c>
      <c r="AO579" t="s">
        <v>74</v>
      </c>
      <c r="AP579" t="s">
        <v>74</v>
      </c>
      <c r="AQ579" t="s">
        <v>6745</v>
      </c>
      <c r="AR579" t="s">
        <v>6746</v>
      </c>
      <c r="AS579" t="s">
        <v>74</v>
      </c>
      <c r="AT579" t="s">
        <v>74</v>
      </c>
      <c r="AU579">
        <v>1996</v>
      </c>
      <c r="AV579">
        <v>51</v>
      </c>
      <c r="AW579" t="s">
        <v>74</v>
      </c>
      <c r="AX579" t="s">
        <v>74</v>
      </c>
      <c r="AY579" t="s">
        <v>74</v>
      </c>
      <c r="AZ579" t="s">
        <v>74</v>
      </c>
      <c r="BA579" t="s">
        <v>74</v>
      </c>
      <c r="BB579">
        <v>211</v>
      </c>
      <c r="BC579">
        <v>227</v>
      </c>
      <c r="BD579" t="s">
        <v>74</v>
      </c>
      <c r="BE579" t="s">
        <v>74</v>
      </c>
      <c r="BF579" t="s">
        <v>74</v>
      </c>
      <c r="BG579" t="s">
        <v>74</v>
      </c>
      <c r="BH579" t="s">
        <v>74</v>
      </c>
      <c r="BI579">
        <v>17</v>
      </c>
      <c r="BJ579" t="s">
        <v>6747</v>
      </c>
      <c r="BK579" t="s">
        <v>6703</v>
      </c>
      <c r="BL579" t="s">
        <v>6748</v>
      </c>
      <c r="BM579" t="s">
        <v>6749</v>
      </c>
      <c r="BN579" t="s">
        <v>74</v>
      </c>
      <c r="BO579" t="s">
        <v>74</v>
      </c>
      <c r="BP579" t="s">
        <v>74</v>
      </c>
      <c r="BQ579" t="s">
        <v>74</v>
      </c>
      <c r="BR579" t="s">
        <v>96</v>
      </c>
      <c r="BS579" t="s">
        <v>6860</v>
      </c>
      <c r="BT579" t="str">
        <f>HYPERLINK("https%3A%2F%2Fwww.webofscience.com%2Fwos%2Fwoscc%2Ffull-record%2FWOS:A1996BG69F00018","View Full Record in Web of Science")</f>
        <v>View Full Record in Web of Science</v>
      </c>
    </row>
    <row r="580" spans="1:72" x14ac:dyDescent="0.15">
      <c r="A580" t="s">
        <v>6690</v>
      </c>
      <c r="B580" t="s">
        <v>6861</v>
      </c>
      <c r="C580" t="s">
        <v>74</v>
      </c>
      <c r="D580" t="s">
        <v>6734</v>
      </c>
      <c r="E580" t="s">
        <v>74</v>
      </c>
      <c r="F580" t="s">
        <v>6861</v>
      </c>
      <c r="G580" t="s">
        <v>74</v>
      </c>
      <c r="H580" t="s">
        <v>74</v>
      </c>
      <c r="I580" t="s">
        <v>6862</v>
      </c>
      <c r="J580" t="s">
        <v>6736</v>
      </c>
      <c r="K580" t="s">
        <v>6737</v>
      </c>
      <c r="L580" t="s">
        <v>74</v>
      </c>
      <c r="M580" t="s">
        <v>77</v>
      </c>
      <c r="N580" t="s">
        <v>6695</v>
      </c>
      <c r="O580" t="s">
        <v>6738</v>
      </c>
      <c r="P580" t="s">
        <v>6739</v>
      </c>
      <c r="Q580" t="s">
        <v>6740</v>
      </c>
      <c r="R580" t="s">
        <v>74</v>
      </c>
      <c r="S580" t="s">
        <v>6741</v>
      </c>
      <c r="T580" t="s">
        <v>74</v>
      </c>
      <c r="U580" t="s">
        <v>74</v>
      </c>
      <c r="V580" t="s">
        <v>6863</v>
      </c>
      <c r="W580" t="s">
        <v>74</v>
      </c>
      <c r="X580" t="s">
        <v>74</v>
      </c>
      <c r="Y580" t="s">
        <v>6864</v>
      </c>
      <c r="Z580" t="s">
        <v>74</v>
      </c>
      <c r="AA580" t="s">
        <v>6865</v>
      </c>
      <c r="AB580" t="s">
        <v>6866</v>
      </c>
      <c r="AC580" t="s">
        <v>74</v>
      </c>
      <c r="AD580" t="s">
        <v>74</v>
      </c>
      <c r="AE580" t="s">
        <v>74</v>
      </c>
      <c r="AF580" t="s">
        <v>74</v>
      </c>
      <c r="AG580">
        <v>0</v>
      </c>
      <c r="AH580">
        <v>13</v>
      </c>
      <c r="AI580">
        <v>13</v>
      </c>
      <c r="AJ580">
        <v>1</v>
      </c>
      <c r="AK580">
        <v>3</v>
      </c>
      <c r="AL580" t="s">
        <v>6743</v>
      </c>
      <c r="AM580" t="s">
        <v>2437</v>
      </c>
      <c r="AN580" t="s">
        <v>6744</v>
      </c>
      <c r="AO580" t="s">
        <v>74</v>
      </c>
      <c r="AP580" t="s">
        <v>74</v>
      </c>
      <c r="AQ580" t="s">
        <v>6745</v>
      </c>
      <c r="AR580" t="s">
        <v>6746</v>
      </c>
      <c r="AS580" t="s">
        <v>74</v>
      </c>
      <c r="AT580" t="s">
        <v>74</v>
      </c>
      <c r="AU580">
        <v>1996</v>
      </c>
      <c r="AV580">
        <v>51</v>
      </c>
      <c r="AW580" t="s">
        <v>74</v>
      </c>
      <c r="AX580" t="s">
        <v>74</v>
      </c>
      <c r="AY580" t="s">
        <v>74</v>
      </c>
      <c r="AZ580" t="s">
        <v>74</v>
      </c>
      <c r="BA580" t="s">
        <v>74</v>
      </c>
      <c r="BB580">
        <v>229</v>
      </c>
      <c r="BC580">
        <v>245</v>
      </c>
      <c r="BD580" t="s">
        <v>74</v>
      </c>
      <c r="BE580" t="s">
        <v>74</v>
      </c>
      <c r="BF580" t="s">
        <v>74</v>
      </c>
      <c r="BG580" t="s">
        <v>74</v>
      </c>
      <c r="BH580" t="s">
        <v>74</v>
      </c>
      <c r="BI580">
        <v>17</v>
      </c>
      <c r="BJ580" t="s">
        <v>6747</v>
      </c>
      <c r="BK580" t="s">
        <v>6703</v>
      </c>
      <c r="BL580" t="s">
        <v>6748</v>
      </c>
      <c r="BM580" t="s">
        <v>6749</v>
      </c>
      <c r="BN580" t="s">
        <v>74</v>
      </c>
      <c r="BO580" t="s">
        <v>74</v>
      </c>
      <c r="BP580" t="s">
        <v>74</v>
      </c>
      <c r="BQ580" t="s">
        <v>74</v>
      </c>
      <c r="BR580" t="s">
        <v>96</v>
      </c>
      <c r="BS580" t="s">
        <v>6867</v>
      </c>
      <c r="BT580" t="str">
        <f>HYPERLINK("https%3A%2F%2Fwww.webofscience.com%2Fwos%2Fwoscc%2Ffull-record%2FWOS:A1996BG69F00019","View Full Record in Web of Science")</f>
        <v>View Full Record in Web of Science</v>
      </c>
    </row>
    <row r="581" spans="1:72" x14ac:dyDescent="0.15">
      <c r="A581" t="s">
        <v>6690</v>
      </c>
      <c r="B581" t="s">
        <v>6868</v>
      </c>
      <c r="C581" t="s">
        <v>74</v>
      </c>
      <c r="D581" t="s">
        <v>6734</v>
      </c>
      <c r="E581" t="s">
        <v>74</v>
      </c>
      <c r="F581" t="s">
        <v>6868</v>
      </c>
      <c r="G581" t="s">
        <v>74</v>
      </c>
      <c r="H581" t="s">
        <v>74</v>
      </c>
      <c r="I581" t="s">
        <v>6869</v>
      </c>
      <c r="J581" t="s">
        <v>6736</v>
      </c>
      <c r="K581" t="s">
        <v>6737</v>
      </c>
      <c r="L581" t="s">
        <v>74</v>
      </c>
      <c r="M581" t="s">
        <v>77</v>
      </c>
      <c r="N581" t="s">
        <v>6695</v>
      </c>
      <c r="O581" t="s">
        <v>6738</v>
      </c>
      <c r="P581" t="s">
        <v>6739</v>
      </c>
      <c r="Q581" t="s">
        <v>6740</v>
      </c>
      <c r="R581" t="s">
        <v>74</v>
      </c>
      <c r="S581" t="s">
        <v>6741</v>
      </c>
      <c r="T581" t="s">
        <v>74</v>
      </c>
      <c r="U581" t="s">
        <v>74</v>
      </c>
      <c r="V581" t="s">
        <v>74</v>
      </c>
      <c r="W581" t="s">
        <v>74</v>
      </c>
      <c r="X581" t="s">
        <v>74</v>
      </c>
      <c r="Y581" t="s">
        <v>6870</v>
      </c>
      <c r="Z581" t="s">
        <v>74</v>
      </c>
      <c r="AA581" t="s">
        <v>74</v>
      </c>
      <c r="AB581" t="s">
        <v>74</v>
      </c>
      <c r="AC581" t="s">
        <v>74</v>
      </c>
      <c r="AD581" t="s">
        <v>74</v>
      </c>
      <c r="AE581" t="s">
        <v>74</v>
      </c>
      <c r="AF581" t="s">
        <v>74</v>
      </c>
      <c r="AG581">
        <v>0</v>
      </c>
      <c r="AH581">
        <v>0</v>
      </c>
      <c r="AI581">
        <v>0</v>
      </c>
      <c r="AJ581">
        <v>0</v>
      </c>
      <c r="AK581">
        <v>2</v>
      </c>
      <c r="AL581" t="s">
        <v>6743</v>
      </c>
      <c r="AM581" t="s">
        <v>2437</v>
      </c>
      <c r="AN581" t="s">
        <v>6744</v>
      </c>
      <c r="AO581" t="s">
        <v>74</v>
      </c>
      <c r="AP581" t="s">
        <v>74</v>
      </c>
      <c r="AQ581" t="s">
        <v>6745</v>
      </c>
      <c r="AR581" t="s">
        <v>6746</v>
      </c>
      <c r="AS581" t="s">
        <v>74</v>
      </c>
      <c r="AT581" t="s">
        <v>74</v>
      </c>
      <c r="AU581">
        <v>1996</v>
      </c>
      <c r="AV581">
        <v>51</v>
      </c>
      <c r="AW581" t="s">
        <v>74</v>
      </c>
      <c r="AX581" t="s">
        <v>74</v>
      </c>
      <c r="AY581" t="s">
        <v>74</v>
      </c>
      <c r="AZ581" t="s">
        <v>74</v>
      </c>
      <c r="BA581" t="s">
        <v>74</v>
      </c>
      <c r="BB581">
        <v>247</v>
      </c>
      <c r="BC581">
        <v>252</v>
      </c>
      <c r="BD581" t="s">
        <v>74</v>
      </c>
      <c r="BE581" t="s">
        <v>74</v>
      </c>
      <c r="BF581" t="s">
        <v>74</v>
      </c>
      <c r="BG581" t="s">
        <v>74</v>
      </c>
      <c r="BH581" t="s">
        <v>74</v>
      </c>
      <c r="BI581">
        <v>6</v>
      </c>
      <c r="BJ581" t="s">
        <v>6747</v>
      </c>
      <c r="BK581" t="s">
        <v>6703</v>
      </c>
      <c r="BL581" t="s">
        <v>6748</v>
      </c>
      <c r="BM581" t="s">
        <v>6749</v>
      </c>
      <c r="BN581" t="s">
        <v>74</v>
      </c>
      <c r="BO581" t="s">
        <v>74</v>
      </c>
      <c r="BP581" t="s">
        <v>74</v>
      </c>
      <c r="BQ581" t="s">
        <v>74</v>
      </c>
      <c r="BR581" t="s">
        <v>96</v>
      </c>
      <c r="BS581" t="s">
        <v>6871</v>
      </c>
      <c r="BT581" t="str">
        <f>HYPERLINK("https%3A%2F%2Fwww.webofscience.com%2Fwos%2Fwoscc%2Ffull-record%2FWOS:A1996BG69F00020","View Full Record in Web of Science")</f>
        <v>View Full Record in Web of Science</v>
      </c>
    </row>
    <row r="582" spans="1:72" x14ac:dyDescent="0.15">
      <c r="A582" t="s">
        <v>6690</v>
      </c>
      <c r="B582" t="s">
        <v>6872</v>
      </c>
      <c r="C582" t="s">
        <v>74</v>
      </c>
      <c r="D582" t="s">
        <v>6734</v>
      </c>
      <c r="E582" t="s">
        <v>74</v>
      </c>
      <c r="F582" t="s">
        <v>6872</v>
      </c>
      <c r="G582" t="s">
        <v>74</v>
      </c>
      <c r="H582" t="s">
        <v>74</v>
      </c>
      <c r="I582" t="s">
        <v>6873</v>
      </c>
      <c r="J582" t="s">
        <v>6736</v>
      </c>
      <c r="K582" t="s">
        <v>6737</v>
      </c>
      <c r="L582" t="s">
        <v>74</v>
      </c>
      <c r="M582" t="s">
        <v>77</v>
      </c>
      <c r="N582" t="s">
        <v>6695</v>
      </c>
      <c r="O582" t="s">
        <v>6738</v>
      </c>
      <c r="P582" t="s">
        <v>6739</v>
      </c>
      <c r="Q582" t="s">
        <v>6740</v>
      </c>
      <c r="R582" t="s">
        <v>74</v>
      </c>
      <c r="S582" t="s">
        <v>6741</v>
      </c>
      <c r="T582" t="s">
        <v>74</v>
      </c>
      <c r="U582" t="s">
        <v>74</v>
      </c>
      <c r="V582" t="s">
        <v>6874</v>
      </c>
      <c r="W582" t="s">
        <v>6875</v>
      </c>
      <c r="X582" t="s">
        <v>74</v>
      </c>
      <c r="Y582" t="s">
        <v>6876</v>
      </c>
      <c r="Z582" t="s">
        <v>74</v>
      </c>
      <c r="AA582" t="s">
        <v>74</v>
      </c>
      <c r="AB582" t="s">
        <v>74</v>
      </c>
      <c r="AC582" t="s">
        <v>74</v>
      </c>
      <c r="AD582" t="s">
        <v>74</v>
      </c>
      <c r="AE582" t="s">
        <v>74</v>
      </c>
      <c r="AF582" t="s">
        <v>74</v>
      </c>
      <c r="AG582">
        <v>0</v>
      </c>
      <c r="AH582">
        <v>0</v>
      </c>
      <c r="AI582">
        <v>0</v>
      </c>
      <c r="AJ582">
        <v>0</v>
      </c>
      <c r="AK582">
        <v>0</v>
      </c>
      <c r="AL582" t="s">
        <v>6743</v>
      </c>
      <c r="AM582" t="s">
        <v>2437</v>
      </c>
      <c r="AN582" t="s">
        <v>6744</v>
      </c>
      <c r="AO582" t="s">
        <v>74</v>
      </c>
      <c r="AP582" t="s">
        <v>74</v>
      </c>
      <c r="AQ582" t="s">
        <v>6745</v>
      </c>
      <c r="AR582" t="s">
        <v>6746</v>
      </c>
      <c r="AS582" t="s">
        <v>74</v>
      </c>
      <c r="AT582" t="s">
        <v>74</v>
      </c>
      <c r="AU582">
        <v>1996</v>
      </c>
      <c r="AV582">
        <v>51</v>
      </c>
      <c r="AW582" t="s">
        <v>74</v>
      </c>
      <c r="AX582" t="s">
        <v>74</v>
      </c>
      <c r="AY582" t="s">
        <v>74</v>
      </c>
      <c r="AZ582" t="s">
        <v>74</v>
      </c>
      <c r="BA582" t="s">
        <v>74</v>
      </c>
      <c r="BB582">
        <v>253</v>
      </c>
      <c r="BC582">
        <v>266</v>
      </c>
      <c r="BD582" t="s">
        <v>74</v>
      </c>
      <c r="BE582" t="s">
        <v>74</v>
      </c>
      <c r="BF582" t="s">
        <v>74</v>
      </c>
      <c r="BG582" t="s">
        <v>74</v>
      </c>
      <c r="BH582" t="s">
        <v>74</v>
      </c>
      <c r="BI582">
        <v>14</v>
      </c>
      <c r="BJ582" t="s">
        <v>6747</v>
      </c>
      <c r="BK582" t="s">
        <v>6703</v>
      </c>
      <c r="BL582" t="s">
        <v>6748</v>
      </c>
      <c r="BM582" t="s">
        <v>6749</v>
      </c>
      <c r="BN582" t="s">
        <v>74</v>
      </c>
      <c r="BO582" t="s">
        <v>74</v>
      </c>
      <c r="BP582" t="s">
        <v>74</v>
      </c>
      <c r="BQ582" t="s">
        <v>74</v>
      </c>
      <c r="BR582" t="s">
        <v>96</v>
      </c>
      <c r="BS582" t="s">
        <v>6877</v>
      </c>
      <c r="BT582" t="str">
        <f>HYPERLINK("https%3A%2F%2Fwww.webofscience.com%2Fwos%2Fwoscc%2Ffull-record%2FWOS:A1996BG69F00021","View Full Record in Web of Science")</f>
        <v>View Full Record in Web of Science</v>
      </c>
    </row>
    <row r="583" spans="1:72" x14ac:dyDescent="0.15">
      <c r="A583" t="s">
        <v>6690</v>
      </c>
      <c r="B583" t="s">
        <v>6878</v>
      </c>
      <c r="C583" t="s">
        <v>74</v>
      </c>
      <c r="D583" t="s">
        <v>6734</v>
      </c>
      <c r="E583" t="s">
        <v>74</v>
      </c>
      <c r="F583" t="s">
        <v>6878</v>
      </c>
      <c r="G583" t="s">
        <v>74</v>
      </c>
      <c r="H583" t="s">
        <v>74</v>
      </c>
      <c r="I583" t="s">
        <v>6879</v>
      </c>
      <c r="J583" t="s">
        <v>6736</v>
      </c>
      <c r="K583" t="s">
        <v>6737</v>
      </c>
      <c r="L583" t="s">
        <v>74</v>
      </c>
      <c r="M583" t="s">
        <v>77</v>
      </c>
      <c r="N583" t="s">
        <v>6695</v>
      </c>
      <c r="O583" t="s">
        <v>6738</v>
      </c>
      <c r="P583" t="s">
        <v>6739</v>
      </c>
      <c r="Q583" t="s">
        <v>6740</v>
      </c>
      <c r="R583" t="s">
        <v>74</v>
      </c>
      <c r="S583" t="s">
        <v>6741</v>
      </c>
      <c r="T583" t="s">
        <v>74</v>
      </c>
      <c r="U583" t="s">
        <v>74</v>
      </c>
      <c r="V583" t="s">
        <v>6880</v>
      </c>
      <c r="W583" t="s">
        <v>74</v>
      </c>
      <c r="X583" t="s">
        <v>74</v>
      </c>
      <c r="Y583" t="s">
        <v>6881</v>
      </c>
      <c r="Z583" t="s">
        <v>74</v>
      </c>
      <c r="AA583" t="s">
        <v>74</v>
      </c>
      <c r="AB583" t="s">
        <v>74</v>
      </c>
      <c r="AC583" t="s">
        <v>74</v>
      </c>
      <c r="AD583" t="s">
        <v>74</v>
      </c>
      <c r="AE583" t="s">
        <v>74</v>
      </c>
      <c r="AF583" t="s">
        <v>74</v>
      </c>
      <c r="AG583">
        <v>0</v>
      </c>
      <c r="AH583">
        <v>0</v>
      </c>
      <c r="AI583">
        <v>0</v>
      </c>
      <c r="AJ583">
        <v>0</v>
      </c>
      <c r="AK583">
        <v>0</v>
      </c>
      <c r="AL583" t="s">
        <v>6743</v>
      </c>
      <c r="AM583" t="s">
        <v>2437</v>
      </c>
      <c r="AN583" t="s">
        <v>6744</v>
      </c>
      <c r="AO583" t="s">
        <v>74</v>
      </c>
      <c r="AP583" t="s">
        <v>74</v>
      </c>
      <c r="AQ583" t="s">
        <v>6745</v>
      </c>
      <c r="AR583" t="s">
        <v>6746</v>
      </c>
      <c r="AS583" t="s">
        <v>74</v>
      </c>
      <c r="AT583" t="s">
        <v>74</v>
      </c>
      <c r="AU583">
        <v>1996</v>
      </c>
      <c r="AV583">
        <v>51</v>
      </c>
      <c r="AW583" t="s">
        <v>74</v>
      </c>
      <c r="AX583" t="s">
        <v>74</v>
      </c>
      <c r="AY583" t="s">
        <v>74</v>
      </c>
      <c r="AZ583" t="s">
        <v>74</v>
      </c>
      <c r="BA583" t="s">
        <v>74</v>
      </c>
      <c r="BB583">
        <v>269</v>
      </c>
      <c r="BC583">
        <v>278</v>
      </c>
      <c r="BD583" t="s">
        <v>74</v>
      </c>
      <c r="BE583" t="s">
        <v>74</v>
      </c>
      <c r="BF583" t="s">
        <v>74</v>
      </c>
      <c r="BG583" t="s">
        <v>74</v>
      </c>
      <c r="BH583" t="s">
        <v>74</v>
      </c>
      <c r="BI583">
        <v>10</v>
      </c>
      <c r="BJ583" t="s">
        <v>6747</v>
      </c>
      <c r="BK583" t="s">
        <v>6703</v>
      </c>
      <c r="BL583" t="s">
        <v>6748</v>
      </c>
      <c r="BM583" t="s">
        <v>6749</v>
      </c>
      <c r="BN583" t="s">
        <v>74</v>
      </c>
      <c r="BO583" t="s">
        <v>74</v>
      </c>
      <c r="BP583" t="s">
        <v>74</v>
      </c>
      <c r="BQ583" t="s">
        <v>74</v>
      </c>
      <c r="BR583" t="s">
        <v>96</v>
      </c>
      <c r="BS583" t="s">
        <v>6882</v>
      </c>
      <c r="BT583" t="str">
        <f>HYPERLINK("https%3A%2F%2Fwww.webofscience.com%2Fwos%2Fwoscc%2Ffull-record%2FWOS:A1996BG69F00022","View Full Record in Web of Science")</f>
        <v>View Full Record in Web of Science</v>
      </c>
    </row>
    <row r="584" spans="1:72" x14ac:dyDescent="0.15">
      <c r="A584" t="s">
        <v>6690</v>
      </c>
      <c r="B584" t="s">
        <v>6883</v>
      </c>
      <c r="C584" t="s">
        <v>74</v>
      </c>
      <c r="D584" t="s">
        <v>6734</v>
      </c>
      <c r="E584" t="s">
        <v>74</v>
      </c>
      <c r="F584" t="s">
        <v>6883</v>
      </c>
      <c r="G584" t="s">
        <v>74</v>
      </c>
      <c r="H584" t="s">
        <v>74</v>
      </c>
      <c r="I584" t="s">
        <v>6884</v>
      </c>
      <c r="J584" t="s">
        <v>6736</v>
      </c>
      <c r="K584" t="s">
        <v>6737</v>
      </c>
      <c r="L584" t="s">
        <v>74</v>
      </c>
      <c r="M584" t="s">
        <v>77</v>
      </c>
      <c r="N584" t="s">
        <v>6695</v>
      </c>
      <c r="O584" t="s">
        <v>6738</v>
      </c>
      <c r="P584" t="s">
        <v>6739</v>
      </c>
      <c r="Q584" t="s">
        <v>6740</v>
      </c>
      <c r="R584" t="s">
        <v>74</v>
      </c>
      <c r="S584" t="s">
        <v>6741</v>
      </c>
      <c r="T584" t="s">
        <v>74</v>
      </c>
      <c r="U584" t="s">
        <v>74</v>
      </c>
      <c r="V584" t="s">
        <v>6885</v>
      </c>
      <c r="W584" t="s">
        <v>74</v>
      </c>
      <c r="X584" t="s">
        <v>74</v>
      </c>
      <c r="Y584" t="s">
        <v>6886</v>
      </c>
      <c r="Z584" t="s">
        <v>74</v>
      </c>
      <c r="AA584" t="s">
        <v>6887</v>
      </c>
      <c r="AB584" t="s">
        <v>6888</v>
      </c>
      <c r="AC584" t="s">
        <v>74</v>
      </c>
      <c r="AD584" t="s">
        <v>74</v>
      </c>
      <c r="AE584" t="s">
        <v>74</v>
      </c>
      <c r="AF584" t="s">
        <v>74</v>
      </c>
      <c r="AG584">
        <v>0</v>
      </c>
      <c r="AH584">
        <v>0</v>
      </c>
      <c r="AI584">
        <v>0</v>
      </c>
      <c r="AJ584">
        <v>0</v>
      </c>
      <c r="AK584">
        <v>0</v>
      </c>
      <c r="AL584" t="s">
        <v>6743</v>
      </c>
      <c r="AM584" t="s">
        <v>2437</v>
      </c>
      <c r="AN584" t="s">
        <v>6744</v>
      </c>
      <c r="AO584" t="s">
        <v>74</v>
      </c>
      <c r="AP584" t="s">
        <v>74</v>
      </c>
      <c r="AQ584" t="s">
        <v>6745</v>
      </c>
      <c r="AR584" t="s">
        <v>6746</v>
      </c>
      <c r="AS584" t="s">
        <v>74</v>
      </c>
      <c r="AT584" t="s">
        <v>74</v>
      </c>
      <c r="AU584">
        <v>1996</v>
      </c>
      <c r="AV584">
        <v>51</v>
      </c>
      <c r="AW584" t="s">
        <v>74</v>
      </c>
      <c r="AX584" t="s">
        <v>74</v>
      </c>
      <c r="AY584" t="s">
        <v>74</v>
      </c>
      <c r="AZ584" t="s">
        <v>74</v>
      </c>
      <c r="BA584" t="s">
        <v>74</v>
      </c>
      <c r="BB584">
        <v>279</v>
      </c>
      <c r="BC584">
        <v>284</v>
      </c>
      <c r="BD584" t="s">
        <v>74</v>
      </c>
      <c r="BE584" t="s">
        <v>74</v>
      </c>
      <c r="BF584" t="s">
        <v>74</v>
      </c>
      <c r="BG584" t="s">
        <v>74</v>
      </c>
      <c r="BH584" t="s">
        <v>74</v>
      </c>
      <c r="BI584">
        <v>6</v>
      </c>
      <c r="BJ584" t="s">
        <v>6747</v>
      </c>
      <c r="BK584" t="s">
        <v>6703</v>
      </c>
      <c r="BL584" t="s">
        <v>6748</v>
      </c>
      <c r="BM584" t="s">
        <v>6749</v>
      </c>
      <c r="BN584" t="s">
        <v>74</v>
      </c>
      <c r="BO584" t="s">
        <v>74</v>
      </c>
      <c r="BP584" t="s">
        <v>74</v>
      </c>
      <c r="BQ584" t="s">
        <v>74</v>
      </c>
      <c r="BR584" t="s">
        <v>96</v>
      </c>
      <c r="BS584" t="s">
        <v>6889</v>
      </c>
      <c r="BT584" t="str">
        <f>HYPERLINK("https%3A%2F%2Fwww.webofscience.com%2Fwos%2Fwoscc%2Ffull-record%2FWOS:A1996BG69F00023","View Full Record in Web of Science")</f>
        <v>View Full Record in Web of Science</v>
      </c>
    </row>
    <row r="585" spans="1:72" x14ac:dyDescent="0.15">
      <c r="A585" t="s">
        <v>6690</v>
      </c>
      <c r="B585" t="s">
        <v>6890</v>
      </c>
      <c r="C585" t="s">
        <v>74</v>
      </c>
      <c r="D585" t="s">
        <v>6734</v>
      </c>
      <c r="E585" t="s">
        <v>74</v>
      </c>
      <c r="F585" t="s">
        <v>6890</v>
      </c>
      <c r="G585" t="s">
        <v>74</v>
      </c>
      <c r="H585" t="s">
        <v>74</v>
      </c>
      <c r="I585" t="s">
        <v>6891</v>
      </c>
      <c r="J585" t="s">
        <v>6736</v>
      </c>
      <c r="K585" t="s">
        <v>6737</v>
      </c>
      <c r="L585" t="s">
        <v>74</v>
      </c>
      <c r="M585" t="s">
        <v>77</v>
      </c>
      <c r="N585" t="s">
        <v>6695</v>
      </c>
      <c r="O585" t="s">
        <v>6738</v>
      </c>
      <c r="P585" t="s">
        <v>6739</v>
      </c>
      <c r="Q585" t="s">
        <v>6740</v>
      </c>
      <c r="R585" t="s">
        <v>74</v>
      </c>
      <c r="S585" t="s">
        <v>6741</v>
      </c>
      <c r="T585" t="s">
        <v>74</v>
      </c>
      <c r="U585" t="s">
        <v>74</v>
      </c>
      <c r="V585" t="s">
        <v>6892</v>
      </c>
      <c r="W585" t="s">
        <v>74</v>
      </c>
      <c r="X585" t="s">
        <v>74</v>
      </c>
      <c r="Y585" t="s">
        <v>6893</v>
      </c>
      <c r="Z585" t="s">
        <v>74</v>
      </c>
      <c r="AA585" t="s">
        <v>74</v>
      </c>
      <c r="AB585" t="s">
        <v>74</v>
      </c>
      <c r="AC585" t="s">
        <v>74</v>
      </c>
      <c r="AD585" t="s">
        <v>74</v>
      </c>
      <c r="AE585" t="s">
        <v>74</v>
      </c>
      <c r="AF585" t="s">
        <v>74</v>
      </c>
      <c r="AG585">
        <v>0</v>
      </c>
      <c r="AH585">
        <v>0</v>
      </c>
      <c r="AI585">
        <v>0</v>
      </c>
      <c r="AJ585">
        <v>0</v>
      </c>
      <c r="AK585">
        <v>3</v>
      </c>
      <c r="AL585" t="s">
        <v>6743</v>
      </c>
      <c r="AM585" t="s">
        <v>2437</v>
      </c>
      <c r="AN585" t="s">
        <v>6744</v>
      </c>
      <c r="AO585" t="s">
        <v>74</v>
      </c>
      <c r="AP585" t="s">
        <v>74</v>
      </c>
      <c r="AQ585" t="s">
        <v>6745</v>
      </c>
      <c r="AR585" t="s">
        <v>6746</v>
      </c>
      <c r="AS585" t="s">
        <v>74</v>
      </c>
      <c r="AT585" t="s">
        <v>74</v>
      </c>
      <c r="AU585">
        <v>1996</v>
      </c>
      <c r="AV585">
        <v>51</v>
      </c>
      <c r="AW585" t="s">
        <v>74</v>
      </c>
      <c r="AX585" t="s">
        <v>74</v>
      </c>
      <c r="AY585" t="s">
        <v>74</v>
      </c>
      <c r="AZ585" t="s">
        <v>74</v>
      </c>
      <c r="BA585" t="s">
        <v>74</v>
      </c>
      <c r="BB585">
        <v>285</v>
      </c>
      <c r="BC585">
        <v>292</v>
      </c>
      <c r="BD585" t="s">
        <v>74</v>
      </c>
      <c r="BE585" t="s">
        <v>74</v>
      </c>
      <c r="BF585" t="s">
        <v>74</v>
      </c>
      <c r="BG585" t="s">
        <v>74</v>
      </c>
      <c r="BH585" t="s">
        <v>74</v>
      </c>
      <c r="BI585">
        <v>8</v>
      </c>
      <c r="BJ585" t="s">
        <v>6747</v>
      </c>
      <c r="BK585" t="s">
        <v>6703</v>
      </c>
      <c r="BL585" t="s">
        <v>6748</v>
      </c>
      <c r="BM585" t="s">
        <v>6749</v>
      </c>
      <c r="BN585" t="s">
        <v>74</v>
      </c>
      <c r="BO585" t="s">
        <v>74</v>
      </c>
      <c r="BP585" t="s">
        <v>74</v>
      </c>
      <c r="BQ585" t="s">
        <v>74</v>
      </c>
      <c r="BR585" t="s">
        <v>96</v>
      </c>
      <c r="BS585" t="s">
        <v>6894</v>
      </c>
      <c r="BT585" t="str">
        <f>HYPERLINK("https%3A%2F%2Fwww.webofscience.com%2Fwos%2Fwoscc%2Ffull-record%2FWOS:A1996BG69F00024","View Full Record in Web of Science")</f>
        <v>View Full Record in Web of Science</v>
      </c>
    </row>
    <row r="586" spans="1:72" x14ac:dyDescent="0.15">
      <c r="A586" t="s">
        <v>6690</v>
      </c>
      <c r="B586" t="s">
        <v>6895</v>
      </c>
      <c r="C586" t="s">
        <v>74</v>
      </c>
      <c r="D586" t="s">
        <v>6734</v>
      </c>
      <c r="E586" t="s">
        <v>74</v>
      </c>
      <c r="F586" t="s">
        <v>6895</v>
      </c>
      <c r="G586" t="s">
        <v>74</v>
      </c>
      <c r="H586" t="s">
        <v>74</v>
      </c>
      <c r="I586" t="s">
        <v>6896</v>
      </c>
      <c r="J586" t="s">
        <v>6736</v>
      </c>
      <c r="K586" t="s">
        <v>6737</v>
      </c>
      <c r="L586" t="s">
        <v>74</v>
      </c>
      <c r="M586" t="s">
        <v>77</v>
      </c>
      <c r="N586" t="s">
        <v>6695</v>
      </c>
      <c r="O586" t="s">
        <v>6738</v>
      </c>
      <c r="P586" t="s">
        <v>6739</v>
      </c>
      <c r="Q586" t="s">
        <v>6740</v>
      </c>
      <c r="R586" t="s">
        <v>74</v>
      </c>
      <c r="S586" t="s">
        <v>6741</v>
      </c>
      <c r="T586" t="s">
        <v>74</v>
      </c>
      <c r="U586" t="s">
        <v>74</v>
      </c>
      <c r="V586" t="s">
        <v>6897</v>
      </c>
      <c r="W586" t="s">
        <v>74</v>
      </c>
      <c r="X586" t="s">
        <v>74</v>
      </c>
      <c r="Y586" t="s">
        <v>6886</v>
      </c>
      <c r="Z586" t="s">
        <v>74</v>
      </c>
      <c r="AA586" t="s">
        <v>74</v>
      </c>
      <c r="AB586" t="s">
        <v>74</v>
      </c>
      <c r="AC586" t="s">
        <v>74</v>
      </c>
      <c r="AD586" t="s">
        <v>74</v>
      </c>
      <c r="AE586" t="s">
        <v>74</v>
      </c>
      <c r="AF586" t="s">
        <v>74</v>
      </c>
      <c r="AG586">
        <v>0</v>
      </c>
      <c r="AH586">
        <v>0</v>
      </c>
      <c r="AI586">
        <v>0</v>
      </c>
      <c r="AJ586">
        <v>0</v>
      </c>
      <c r="AK586">
        <v>3</v>
      </c>
      <c r="AL586" t="s">
        <v>6743</v>
      </c>
      <c r="AM586" t="s">
        <v>2437</v>
      </c>
      <c r="AN586" t="s">
        <v>6744</v>
      </c>
      <c r="AO586" t="s">
        <v>74</v>
      </c>
      <c r="AP586" t="s">
        <v>74</v>
      </c>
      <c r="AQ586" t="s">
        <v>6745</v>
      </c>
      <c r="AR586" t="s">
        <v>6746</v>
      </c>
      <c r="AS586" t="s">
        <v>74</v>
      </c>
      <c r="AT586" t="s">
        <v>74</v>
      </c>
      <c r="AU586">
        <v>1996</v>
      </c>
      <c r="AV586">
        <v>51</v>
      </c>
      <c r="AW586" t="s">
        <v>74</v>
      </c>
      <c r="AX586" t="s">
        <v>74</v>
      </c>
      <c r="AY586" t="s">
        <v>74</v>
      </c>
      <c r="AZ586" t="s">
        <v>74</v>
      </c>
      <c r="BA586" t="s">
        <v>74</v>
      </c>
      <c r="BB586">
        <v>293</v>
      </c>
      <c r="BC586">
        <v>309</v>
      </c>
      <c r="BD586" t="s">
        <v>74</v>
      </c>
      <c r="BE586" t="s">
        <v>74</v>
      </c>
      <c r="BF586" t="s">
        <v>74</v>
      </c>
      <c r="BG586" t="s">
        <v>74</v>
      </c>
      <c r="BH586" t="s">
        <v>74</v>
      </c>
      <c r="BI586">
        <v>17</v>
      </c>
      <c r="BJ586" t="s">
        <v>6747</v>
      </c>
      <c r="BK586" t="s">
        <v>6703</v>
      </c>
      <c r="BL586" t="s">
        <v>6748</v>
      </c>
      <c r="BM586" t="s">
        <v>6749</v>
      </c>
      <c r="BN586" t="s">
        <v>74</v>
      </c>
      <c r="BO586" t="s">
        <v>74</v>
      </c>
      <c r="BP586" t="s">
        <v>74</v>
      </c>
      <c r="BQ586" t="s">
        <v>74</v>
      </c>
      <c r="BR586" t="s">
        <v>96</v>
      </c>
      <c r="BS586" t="s">
        <v>6898</v>
      </c>
      <c r="BT586" t="str">
        <f>HYPERLINK("https%3A%2F%2Fwww.webofscience.com%2Fwos%2Fwoscc%2Ffull-record%2FWOS:A1996BG69F00025","View Full Record in Web of Science")</f>
        <v>View Full Record in Web of Science</v>
      </c>
    </row>
    <row r="587" spans="1:72" x14ac:dyDescent="0.15">
      <c r="A587" t="s">
        <v>6690</v>
      </c>
      <c r="B587" t="s">
        <v>6899</v>
      </c>
      <c r="C587" t="s">
        <v>74</v>
      </c>
      <c r="D587" t="s">
        <v>6734</v>
      </c>
      <c r="E587" t="s">
        <v>74</v>
      </c>
      <c r="F587" t="s">
        <v>6899</v>
      </c>
      <c r="G587" t="s">
        <v>74</v>
      </c>
      <c r="H587" t="s">
        <v>74</v>
      </c>
      <c r="I587" t="s">
        <v>6900</v>
      </c>
      <c r="J587" t="s">
        <v>6736</v>
      </c>
      <c r="K587" t="s">
        <v>6737</v>
      </c>
      <c r="L587" t="s">
        <v>74</v>
      </c>
      <c r="M587" t="s">
        <v>77</v>
      </c>
      <c r="N587" t="s">
        <v>6695</v>
      </c>
      <c r="O587" t="s">
        <v>6738</v>
      </c>
      <c r="P587" t="s">
        <v>6739</v>
      </c>
      <c r="Q587" t="s">
        <v>6740</v>
      </c>
      <c r="R587" t="s">
        <v>74</v>
      </c>
      <c r="S587" t="s">
        <v>6741</v>
      </c>
      <c r="T587" t="s">
        <v>74</v>
      </c>
      <c r="U587" t="s">
        <v>74</v>
      </c>
      <c r="V587" t="s">
        <v>6901</v>
      </c>
      <c r="W587" t="s">
        <v>74</v>
      </c>
      <c r="X587" t="s">
        <v>74</v>
      </c>
      <c r="Y587" t="s">
        <v>6902</v>
      </c>
      <c r="Z587" t="s">
        <v>74</v>
      </c>
      <c r="AA587" t="s">
        <v>74</v>
      </c>
      <c r="AB587" t="s">
        <v>74</v>
      </c>
      <c r="AC587" t="s">
        <v>74</v>
      </c>
      <c r="AD587" t="s">
        <v>74</v>
      </c>
      <c r="AE587" t="s">
        <v>74</v>
      </c>
      <c r="AF587" t="s">
        <v>74</v>
      </c>
      <c r="AG587">
        <v>0</v>
      </c>
      <c r="AH587">
        <v>0</v>
      </c>
      <c r="AI587">
        <v>0</v>
      </c>
      <c r="AJ587">
        <v>0</v>
      </c>
      <c r="AK587">
        <v>0</v>
      </c>
      <c r="AL587" t="s">
        <v>6743</v>
      </c>
      <c r="AM587" t="s">
        <v>2437</v>
      </c>
      <c r="AN587" t="s">
        <v>6744</v>
      </c>
      <c r="AO587" t="s">
        <v>74</v>
      </c>
      <c r="AP587" t="s">
        <v>74</v>
      </c>
      <c r="AQ587" t="s">
        <v>6745</v>
      </c>
      <c r="AR587" t="s">
        <v>6746</v>
      </c>
      <c r="AS587" t="s">
        <v>74</v>
      </c>
      <c r="AT587" t="s">
        <v>74</v>
      </c>
      <c r="AU587">
        <v>1996</v>
      </c>
      <c r="AV587">
        <v>51</v>
      </c>
      <c r="AW587" t="s">
        <v>74</v>
      </c>
      <c r="AX587" t="s">
        <v>74</v>
      </c>
      <c r="AY587" t="s">
        <v>74</v>
      </c>
      <c r="AZ587" t="s">
        <v>74</v>
      </c>
      <c r="BA587" t="s">
        <v>74</v>
      </c>
      <c r="BB587">
        <v>311</v>
      </c>
      <c r="BC587">
        <v>318</v>
      </c>
      <c r="BD587" t="s">
        <v>74</v>
      </c>
      <c r="BE587" t="s">
        <v>74</v>
      </c>
      <c r="BF587" t="s">
        <v>74</v>
      </c>
      <c r="BG587" t="s">
        <v>74</v>
      </c>
      <c r="BH587" t="s">
        <v>74</v>
      </c>
      <c r="BI587">
        <v>8</v>
      </c>
      <c r="BJ587" t="s">
        <v>6747</v>
      </c>
      <c r="BK587" t="s">
        <v>6703</v>
      </c>
      <c r="BL587" t="s">
        <v>6748</v>
      </c>
      <c r="BM587" t="s">
        <v>6749</v>
      </c>
      <c r="BN587" t="s">
        <v>74</v>
      </c>
      <c r="BO587" t="s">
        <v>74</v>
      </c>
      <c r="BP587" t="s">
        <v>74</v>
      </c>
      <c r="BQ587" t="s">
        <v>74</v>
      </c>
      <c r="BR587" t="s">
        <v>96</v>
      </c>
      <c r="BS587" t="s">
        <v>6903</v>
      </c>
      <c r="BT587" t="str">
        <f>HYPERLINK("https%3A%2F%2Fwww.webofscience.com%2Fwos%2Fwoscc%2Ffull-record%2FWOS:A1996BG69F00026","View Full Record in Web of Science")</f>
        <v>View Full Record in Web of Science</v>
      </c>
    </row>
    <row r="588" spans="1:72" x14ac:dyDescent="0.15">
      <c r="A588" t="s">
        <v>6690</v>
      </c>
      <c r="B588" t="s">
        <v>6904</v>
      </c>
      <c r="C588" t="s">
        <v>74</v>
      </c>
      <c r="D588" t="s">
        <v>6734</v>
      </c>
      <c r="E588" t="s">
        <v>74</v>
      </c>
      <c r="F588" t="s">
        <v>6904</v>
      </c>
      <c r="G588" t="s">
        <v>74</v>
      </c>
      <c r="H588" t="s">
        <v>74</v>
      </c>
      <c r="I588" t="s">
        <v>6905</v>
      </c>
      <c r="J588" t="s">
        <v>6736</v>
      </c>
      <c r="K588" t="s">
        <v>6737</v>
      </c>
      <c r="L588" t="s">
        <v>74</v>
      </c>
      <c r="M588" t="s">
        <v>77</v>
      </c>
      <c r="N588" t="s">
        <v>6695</v>
      </c>
      <c r="O588" t="s">
        <v>6738</v>
      </c>
      <c r="P588" t="s">
        <v>6739</v>
      </c>
      <c r="Q588" t="s">
        <v>6740</v>
      </c>
      <c r="R588" t="s">
        <v>74</v>
      </c>
      <c r="S588" t="s">
        <v>6741</v>
      </c>
      <c r="T588" t="s">
        <v>74</v>
      </c>
      <c r="U588" t="s">
        <v>74</v>
      </c>
      <c r="V588" t="s">
        <v>6906</v>
      </c>
      <c r="W588" t="s">
        <v>74</v>
      </c>
      <c r="X588" t="s">
        <v>74</v>
      </c>
      <c r="Y588" t="s">
        <v>6907</v>
      </c>
      <c r="Z588" t="s">
        <v>74</v>
      </c>
      <c r="AA588" t="s">
        <v>74</v>
      </c>
      <c r="AB588" t="s">
        <v>74</v>
      </c>
      <c r="AC588" t="s">
        <v>74</v>
      </c>
      <c r="AD588" t="s">
        <v>74</v>
      </c>
      <c r="AE588" t="s">
        <v>74</v>
      </c>
      <c r="AF588" t="s">
        <v>74</v>
      </c>
      <c r="AG588">
        <v>0</v>
      </c>
      <c r="AH588">
        <v>0</v>
      </c>
      <c r="AI588">
        <v>0</v>
      </c>
      <c r="AJ588">
        <v>0</v>
      </c>
      <c r="AK588">
        <v>0</v>
      </c>
      <c r="AL588" t="s">
        <v>6743</v>
      </c>
      <c r="AM588" t="s">
        <v>2437</v>
      </c>
      <c r="AN588" t="s">
        <v>6744</v>
      </c>
      <c r="AO588" t="s">
        <v>74</v>
      </c>
      <c r="AP588" t="s">
        <v>74</v>
      </c>
      <c r="AQ588" t="s">
        <v>6745</v>
      </c>
      <c r="AR588" t="s">
        <v>6746</v>
      </c>
      <c r="AS588" t="s">
        <v>74</v>
      </c>
      <c r="AT588" t="s">
        <v>74</v>
      </c>
      <c r="AU588">
        <v>1996</v>
      </c>
      <c r="AV588">
        <v>51</v>
      </c>
      <c r="AW588" t="s">
        <v>74</v>
      </c>
      <c r="AX588" t="s">
        <v>74</v>
      </c>
      <c r="AY588" t="s">
        <v>74</v>
      </c>
      <c r="AZ588" t="s">
        <v>74</v>
      </c>
      <c r="BA588" t="s">
        <v>74</v>
      </c>
      <c r="BB588">
        <v>319</v>
      </c>
      <c r="BC588">
        <v>325</v>
      </c>
      <c r="BD588" t="s">
        <v>74</v>
      </c>
      <c r="BE588" t="s">
        <v>74</v>
      </c>
      <c r="BF588" t="s">
        <v>74</v>
      </c>
      <c r="BG588" t="s">
        <v>74</v>
      </c>
      <c r="BH588" t="s">
        <v>74</v>
      </c>
      <c r="BI588">
        <v>7</v>
      </c>
      <c r="BJ588" t="s">
        <v>6747</v>
      </c>
      <c r="BK588" t="s">
        <v>6703</v>
      </c>
      <c r="BL588" t="s">
        <v>6748</v>
      </c>
      <c r="BM588" t="s">
        <v>6749</v>
      </c>
      <c r="BN588" t="s">
        <v>74</v>
      </c>
      <c r="BO588" t="s">
        <v>74</v>
      </c>
      <c r="BP588" t="s">
        <v>74</v>
      </c>
      <c r="BQ588" t="s">
        <v>74</v>
      </c>
      <c r="BR588" t="s">
        <v>96</v>
      </c>
      <c r="BS588" t="s">
        <v>6908</v>
      </c>
      <c r="BT588" t="str">
        <f>HYPERLINK("https%3A%2F%2Fwww.webofscience.com%2Fwos%2Fwoscc%2Ffull-record%2FWOS:A1996BG69F00027","View Full Record in Web of Science")</f>
        <v>View Full Record in Web of Science</v>
      </c>
    </row>
    <row r="589" spans="1:72" x14ac:dyDescent="0.15">
      <c r="A589" t="s">
        <v>6690</v>
      </c>
      <c r="B589" t="s">
        <v>6909</v>
      </c>
      <c r="C589" t="s">
        <v>74</v>
      </c>
      <c r="D589" t="s">
        <v>6734</v>
      </c>
      <c r="E589" t="s">
        <v>74</v>
      </c>
      <c r="F589" t="s">
        <v>6909</v>
      </c>
      <c r="G589" t="s">
        <v>74</v>
      </c>
      <c r="H589" t="s">
        <v>74</v>
      </c>
      <c r="I589" t="s">
        <v>6910</v>
      </c>
      <c r="J589" t="s">
        <v>6736</v>
      </c>
      <c r="K589" t="s">
        <v>6737</v>
      </c>
      <c r="L589" t="s">
        <v>74</v>
      </c>
      <c r="M589" t="s">
        <v>77</v>
      </c>
      <c r="N589" t="s">
        <v>6695</v>
      </c>
      <c r="O589" t="s">
        <v>6738</v>
      </c>
      <c r="P589" t="s">
        <v>6739</v>
      </c>
      <c r="Q589" t="s">
        <v>6740</v>
      </c>
      <c r="R589" t="s">
        <v>74</v>
      </c>
      <c r="S589" t="s">
        <v>6741</v>
      </c>
      <c r="T589" t="s">
        <v>74</v>
      </c>
      <c r="U589" t="s">
        <v>74</v>
      </c>
      <c r="V589" t="s">
        <v>6911</v>
      </c>
      <c r="W589" t="s">
        <v>74</v>
      </c>
      <c r="X589" t="s">
        <v>74</v>
      </c>
      <c r="Y589" t="s">
        <v>6912</v>
      </c>
      <c r="Z589" t="s">
        <v>74</v>
      </c>
      <c r="AA589" t="s">
        <v>6913</v>
      </c>
      <c r="AB589" t="s">
        <v>6914</v>
      </c>
      <c r="AC589" t="s">
        <v>74</v>
      </c>
      <c r="AD589" t="s">
        <v>74</v>
      </c>
      <c r="AE589" t="s">
        <v>74</v>
      </c>
      <c r="AF589" t="s">
        <v>74</v>
      </c>
      <c r="AG589">
        <v>0</v>
      </c>
      <c r="AH589">
        <v>0</v>
      </c>
      <c r="AI589">
        <v>0</v>
      </c>
      <c r="AJ589">
        <v>0</v>
      </c>
      <c r="AK589">
        <v>1</v>
      </c>
      <c r="AL589" t="s">
        <v>6743</v>
      </c>
      <c r="AM589" t="s">
        <v>2437</v>
      </c>
      <c r="AN589" t="s">
        <v>6744</v>
      </c>
      <c r="AO589" t="s">
        <v>74</v>
      </c>
      <c r="AP589" t="s">
        <v>74</v>
      </c>
      <c r="AQ589" t="s">
        <v>6745</v>
      </c>
      <c r="AR589" t="s">
        <v>6746</v>
      </c>
      <c r="AS589" t="s">
        <v>74</v>
      </c>
      <c r="AT589" t="s">
        <v>74</v>
      </c>
      <c r="AU589">
        <v>1996</v>
      </c>
      <c r="AV589">
        <v>51</v>
      </c>
      <c r="AW589" t="s">
        <v>74</v>
      </c>
      <c r="AX589" t="s">
        <v>74</v>
      </c>
      <c r="AY589" t="s">
        <v>74</v>
      </c>
      <c r="AZ589" t="s">
        <v>74</v>
      </c>
      <c r="BA589" t="s">
        <v>74</v>
      </c>
      <c r="BB589">
        <v>329</v>
      </c>
      <c r="BC589">
        <v>334</v>
      </c>
      <c r="BD589" t="s">
        <v>74</v>
      </c>
      <c r="BE589" t="s">
        <v>74</v>
      </c>
      <c r="BF589" t="s">
        <v>74</v>
      </c>
      <c r="BG589" t="s">
        <v>74</v>
      </c>
      <c r="BH589" t="s">
        <v>74</v>
      </c>
      <c r="BI589">
        <v>6</v>
      </c>
      <c r="BJ589" t="s">
        <v>6747</v>
      </c>
      <c r="BK589" t="s">
        <v>6703</v>
      </c>
      <c r="BL589" t="s">
        <v>6748</v>
      </c>
      <c r="BM589" t="s">
        <v>6749</v>
      </c>
      <c r="BN589" t="s">
        <v>74</v>
      </c>
      <c r="BO589" t="s">
        <v>74</v>
      </c>
      <c r="BP589" t="s">
        <v>74</v>
      </c>
      <c r="BQ589" t="s">
        <v>74</v>
      </c>
      <c r="BR589" t="s">
        <v>96</v>
      </c>
      <c r="BS589" t="s">
        <v>6915</v>
      </c>
      <c r="BT589" t="str">
        <f>HYPERLINK("https%3A%2F%2Fwww.webofscience.com%2Fwos%2Fwoscc%2Ffull-record%2FWOS:A1996BG69F00028","View Full Record in Web of Science")</f>
        <v>View Full Record in Web of Science</v>
      </c>
    </row>
    <row r="590" spans="1:72" x14ac:dyDescent="0.15">
      <c r="A590" t="s">
        <v>6690</v>
      </c>
      <c r="B590" t="s">
        <v>6916</v>
      </c>
      <c r="C590" t="s">
        <v>74</v>
      </c>
      <c r="D590" t="s">
        <v>6734</v>
      </c>
      <c r="E590" t="s">
        <v>74</v>
      </c>
      <c r="F590" t="s">
        <v>6916</v>
      </c>
      <c r="G590" t="s">
        <v>74</v>
      </c>
      <c r="H590" t="s">
        <v>74</v>
      </c>
      <c r="I590" t="s">
        <v>6917</v>
      </c>
      <c r="J590" t="s">
        <v>6736</v>
      </c>
      <c r="K590" t="s">
        <v>6737</v>
      </c>
      <c r="L590" t="s">
        <v>74</v>
      </c>
      <c r="M590" t="s">
        <v>77</v>
      </c>
      <c r="N590" t="s">
        <v>6695</v>
      </c>
      <c r="O590" t="s">
        <v>6738</v>
      </c>
      <c r="P590" t="s">
        <v>6739</v>
      </c>
      <c r="Q590" t="s">
        <v>6740</v>
      </c>
      <c r="R590" t="s">
        <v>74</v>
      </c>
      <c r="S590" t="s">
        <v>6741</v>
      </c>
      <c r="T590" t="s">
        <v>74</v>
      </c>
      <c r="U590" t="s">
        <v>74</v>
      </c>
      <c r="V590" t="s">
        <v>74</v>
      </c>
      <c r="W590" t="s">
        <v>74</v>
      </c>
      <c r="X590" t="s">
        <v>74</v>
      </c>
      <c r="Y590" t="s">
        <v>6918</v>
      </c>
      <c r="Z590" t="s">
        <v>74</v>
      </c>
      <c r="AA590" t="s">
        <v>74</v>
      </c>
      <c r="AB590" t="s">
        <v>74</v>
      </c>
      <c r="AC590" t="s">
        <v>74</v>
      </c>
      <c r="AD590" t="s">
        <v>74</v>
      </c>
      <c r="AE590" t="s">
        <v>74</v>
      </c>
      <c r="AF590" t="s">
        <v>74</v>
      </c>
      <c r="AG590">
        <v>0</v>
      </c>
      <c r="AH590">
        <v>0</v>
      </c>
      <c r="AI590">
        <v>0</v>
      </c>
      <c r="AJ590">
        <v>0</v>
      </c>
      <c r="AK590">
        <v>0</v>
      </c>
      <c r="AL590" t="s">
        <v>6743</v>
      </c>
      <c r="AM590" t="s">
        <v>2437</v>
      </c>
      <c r="AN590" t="s">
        <v>6744</v>
      </c>
      <c r="AO590" t="s">
        <v>74</v>
      </c>
      <c r="AP590" t="s">
        <v>74</v>
      </c>
      <c r="AQ590" t="s">
        <v>6745</v>
      </c>
      <c r="AR590" t="s">
        <v>6746</v>
      </c>
      <c r="AS590" t="s">
        <v>74</v>
      </c>
      <c r="AT590" t="s">
        <v>74</v>
      </c>
      <c r="AU590">
        <v>1996</v>
      </c>
      <c r="AV590">
        <v>51</v>
      </c>
      <c r="AW590" t="s">
        <v>74</v>
      </c>
      <c r="AX590" t="s">
        <v>74</v>
      </c>
      <c r="AY590" t="s">
        <v>74</v>
      </c>
      <c r="AZ590" t="s">
        <v>74</v>
      </c>
      <c r="BA590" t="s">
        <v>74</v>
      </c>
      <c r="BB590">
        <v>335</v>
      </c>
      <c r="BC590">
        <v>341</v>
      </c>
      <c r="BD590" t="s">
        <v>74</v>
      </c>
      <c r="BE590" t="s">
        <v>74</v>
      </c>
      <c r="BF590" t="s">
        <v>74</v>
      </c>
      <c r="BG590" t="s">
        <v>74</v>
      </c>
      <c r="BH590" t="s">
        <v>74</v>
      </c>
      <c r="BI590">
        <v>7</v>
      </c>
      <c r="BJ590" t="s">
        <v>6747</v>
      </c>
      <c r="BK590" t="s">
        <v>6703</v>
      </c>
      <c r="BL590" t="s">
        <v>6748</v>
      </c>
      <c r="BM590" t="s">
        <v>6749</v>
      </c>
      <c r="BN590" t="s">
        <v>74</v>
      </c>
      <c r="BO590" t="s">
        <v>74</v>
      </c>
      <c r="BP590" t="s">
        <v>74</v>
      </c>
      <c r="BQ590" t="s">
        <v>74</v>
      </c>
      <c r="BR590" t="s">
        <v>96</v>
      </c>
      <c r="BS590" t="s">
        <v>6919</v>
      </c>
      <c r="BT590" t="str">
        <f>HYPERLINK("https%3A%2F%2Fwww.webofscience.com%2Fwos%2Fwoscc%2Ffull-record%2FWOS:A1996BG69F00029","View Full Record in Web of Science")</f>
        <v>View Full Record in Web of Science</v>
      </c>
    </row>
    <row r="591" spans="1:72" x14ac:dyDescent="0.15">
      <c r="A591" t="s">
        <v>6690</v>
      </c>
      <c r="B591" t="s">
        <v>6920</v>
      </c>
      <c r="C591" t="s">
        <v>74</v>
      </c>
      <c r="D591" t="s">
        <v>6734</v>
      </c>
      <c r="E591" t="s">
        <v>74</v>
      </c>
      <c r="F591" t="s">
        <v>6920</v>
      </c>
      <c r="G591" t="s">
        <v>74</v>
      </c>
      <c r="H591" t="s">
        <v>74</v>
      </c>
      <c r="I591" t="s">
        <v>6921</v>
      </c>
      <c r="J591" t="s">
        <v>6736</v>
      </c>
      <c r="K591" t="s">
        <v>6737</v>
      </c>
      <c r="L591" t="s">
        <v>74</v>
      </c>
      <c r="M591" t="s">
        <v>77</v>
      </c>
      <c r="N591" t="s">
        <v>6695</v>
      </c>
      <c r="O591" t="s">
        <v>6738</v>
      </c>
      <c r="P591" t="s">
        <v>6739</v>
      </c>
      <c r="Q591" t="s">
        <v>6740</v>
      </c>
      <c r="R591" t="s">
        <v>74</v>
      </c>
      <c r="S591" t="s">
        <v>6741</v>
      </c>
      <c r="T591" t="s">
        <v>74</v>
      </c>
      <c r="U591" t="s">
        <v>74</v>
      </c>
      <c r="V591" t="s">
        <v>74</v>
      </c>
      <c r="W591" t="s">
        <v>74</v>
      </c>
      <c r="X591" t="s">
        <v>74</v>
      </c>
      <c r="Y591" t="s">
        <v>6922</v>
      </c>
      <c r="Z591" t="s">
        <v>74</v>
      </c>
      <c r="AA591" t="s">
        <v>74</v>
      </c>
      <c r="AB591" t="s">
        <v>74</v>
      </c>
      <c r="AC591" t="s">
        <v>74</v>
      </c>
      <c r="AD591" t="s">
        <v>74</v>
      </c>
      <c r="AE591" t="s">
        <v>74</v>
      </c>
      <c r="AF591" t="s">
        <v>74</v>
      </c>
      <c r="AG591">
        <v>0</v>
      </c>
      <c r="AH591">
        <v>1</v>
      </c>
      <c r="AI591">
        <v>1</v>
      </c>
      <c r="AJ591">
        <v>0</v>
      </c>
      <c r="AK591">
        <v>0</v>
      </c>
      <c r="AL591" t="s">
        <v>6743</v>
      </c>
      <c r="AM591" t="s">
        <v>2437</v>
      </c>
      <c r="AN591" t="s">
        <v>6744</v>
      </c>
      <c r="AO591" t="s">
        <v>74</v>
      </c>
      <c r="AP591" t="s">
        <v>74</v>
      </c>
      <c r="AQ591" t="s">
        <v>6745</v>
      </c>
      <c r="AR591" t="s">
        <v>6746</v>
      </c>
      <c r="AS591" t="s">
        <v>74</v>
      </c>
      <c r="AT591" t="s">
        <v>74</v>
      </c>
      <c r="AU591">
        <v>1996</v>
      </c>
      <c r="AV591">
        <v>51</v>
      </c>
      <c r="AW591" t="s">
        <v>74</v>
      </c>
      <c r="AX591" t="s">
        <v>74</v>
      </c>
      <c r="AY591" t="s">
        <v>74</v>
      </c>
      <c r="AZ591" t="s">
        <v>74</v>
      </c>
      <c r="BA591" t="s">
        <v>74</v>
      </c>
      <c r="BB591">
        <v>343</v>
      </c>
      <c r="BC591">
        <v>349</v>
      </c>
      <c r="BD591" t="s">
        <v>74</v>
      </c>
      <c r="BE591" t="s">
        <v>74</v>
      </c>
      <c r="BF591" t="s">
        <v>74</v>
      </c>
      <c r="BG591" t="s">
        <v>74</v>
      </c>
      <c r="BH591" t="s">
        <v>74</v>
      </c>
      <c r="BI591">
        <v>7</v>
      </c>
      <c r="BJ591" t="s">
        <v>6747</v>
      </c>
      <c r="BK591" t="s">
        <v>6703</v>
      </c>
      <c r="BL591" t="s">
        <v>6748</v>
      </c>
      <c r="BM591" t="s">
        <v>6749</v>
      </c>
      <c r="BN591" t="s">
        <v>74</v>
      </c>
      <c r="BO591" t="s">
        <v>74</v>
      </c>
      <c r="BP591" t="s">
        <v>74</v>
      </c>
      <c r="BQ591" t="s">
        <v>74</v>
      </c>
      <c r="BR591" t="s">
        <v>96</v>
      </c>
      <c r="BS591" t="s">
        <v>6923</v>
      </c>
      <c r="BT591" t="str">
        <f>HYPERLINK("https%3A%2F%2Fwww.webofscience.com%2Fwos%2Fwoscc%2Ffull-record%2FWOS:A1996BG69F00030","View Full Record in Web of Science")</f>
        <v>View Full Record in Web of Science</v>
      </c>
    </row>
    <row r="592" spans="1:72" x14ac:dyDescent="0.15">
      <c r="A592" t="s">
        <v>6690</v>
      </c>
      <c r="B592" t="s">
        <v>6924</v>
      </c>
      <c r="C592" t="s">
        <v>74</v>
      </c>
      <c r="D592" t="s">
        <v>6734</v>
      </c>
      <c r="E592" t="s">
        <v>74</v>
      </c>
      <c r="F592" t="s">
        <v>6924</v>
      </c>
      <c r="G592" t="s">
        <v>74</v>
      </c>
      <c r="H592" t="s">
        <v>74</v>
      </c>
      <c r="I592" t="s">
        <v>6925</v>
      </c>
      <c r="J592" t="s">
        <v>6736</v>
      </c>
      <c r="K592" t="s">
        <v>6737</v>
      </c>
      <c r="L592" t="s">
        <v>74</v>
      </c>
      <c r="M592" t="s">
        <v>77</v>
      </c>
      <c r="N592" t="s">
        <v>6695</v>
      </c>
      <c r="O592" t="s">
        <v>6738</v>
      </c>
      <c r="P592" t="s">
        <v>6739</v>
      </c>
      <c r="Q592" t="s">
        <v>6740</v>
      </c>
      <c r="R592" t="s">
        <v>74</v>
      </c>
      <c r="S592" t="s">
        <v>6741</v>
      </c>
      <c r="T592" t="s">
        <v>74</v>
      </c>
      <c r="U592" t="s">
        <v>74</v>
      </c>
      <c r="V592" t="s">
        <v>6926</v>
      </c>
      <c r="W592" t="s">
        <v>74</v>
      </c>
      <c r="X592" t="s">
        <v>74</v>
      </c>
      <c r="Y592" t="s">
        <v>6927</v>
      </c>
      <c r="Z592" t="s">
        <v>74</v>
      </c>
      <c r="AA592" t="s">
        <v>74</v>
      </c>
      <c r="AB592" t="s">
        <v>74</v>
      </c>
      <c r="AC592" t="s">
        <v>74</v>
      </c>
      <c r="AD592" t="s">
        <v>74</v>
      </c>
      <c r="AE592" t="s">
        <v>74</v>
      </c>
      <c r="AF592" t="s">
        <v>74</v>
      </c>
      <c r="AG592">
        <v>0</v>
      </c>
      <c r="AH592">
        <v>1</v>
      </c>
      <c r="AI592">
        <v>1</v>
      </c>
      <c r="AJ592">
        <v>0</v>
      </c>
      <c r="AK592">
        <v>0</v>
      </c>
      <c r="AL592" t="s">
        <v>6743</v>
      </c>
      <c r="AM592" t="s">
        <v>2437</v>
      </c>
      <c r="AN592" t="s">
        <v>6744</v>
      </c>
      <c r="AO592" t="s">
        <v>74</v>
      </c>
      <c r="AP592" t="s">
        <v>74</v>
      </c>
      <c r="AQ592" t="s">
        <v>6745</v>
      </c>
      <c r="AR592" t="s">
        <v>6746</v>
      </c>
      <c r="AS592" t="s">
        <v>74</v>
      </c>
      <c r="AT592" t="s">
        <v>74</v>
      </c>
      <c r="AU592">
        <v>1996</v>
      </c>
      <c r="AV592">
        <v>51</v>
      </c>
      <c r="AW592" t="s">
        <v>74</v>
      </c>
      <c r="AX592" t="s">
        <v>74</v>
      </c>
      <c r="AY592" t="s">
        <v>74</v>
      </c>
      <c r="AZ592" t="s">
        <v>74</v>
      </c>
      <c r="BA592" t="s">
        <v>74</v>
      </c>
      <c r="BB592">
        <v>351</v>
      </c>
      <c r="BC592">
        <v>360</v>
      </c>
      <c r="BD592" t="s">
        <v>74</v>
      </c>
      <c r="BE592" t="s">
        <v>74</v>
      </c>
      <c r="BF592" t="s">
        <v>74</v>
      </c>
      <c r="BG592" t="s">
        <v>74</v>
      </c>
      <c r="BH592" t="s">
        <v>74</v>
      </c>
      <c r="BI592">
        <v>10</v>
      </c>
      <c r="BJ592" t="s">
        <v>6747</v>
      </c>
      <c r="BK592" t="s">
        <v>6703</v>
      </c>
      <c r="BL592" t="s">
        <v>6748</v>
      </c>
      <c r="BM592" t="s">
        <v>6749</v>
      </c>
      <c r="BN592" t="s">
        <v>74</v>
      </c>
      <c r="BO592" t="s">
        <v>74</v>
      </c>
      <c r="BP592" t="s">
        <v>74</v>
      </c>
      <c r="BQ592" t="s">
        <v>74</v>
      </c>
      <c r="BR592" t="s">
        <v>96</v>
      </c>
      <c r="BS592" t="s">
        <v>6928</v>
      </c>
      <c r="BT592" t="str">
        <f>HYPERLINK("https%3A%2F%2Fwww.webofscience.com%2Fwos%2Fwoscc%2Ffull-record%2FWOS:A1996BG69F00031","View Full Record in Web of Science")</f>
        <v>View Full Record in Web of Science</v>
      </c>
    </row>
    <row r="593" spans="1:72" x14ac:dyDescent="0.15">
      <c r="A593" t="s">
        <v>6690</v>
      </c>
      <c r="B593" t="s">
        <v>6929</v>
      </c>
      <c r="C593" t="s">
        <v>74</v>
      </c>
      <c r="D593" t="s">
        <v>6734</v>
      </c>
      <c r="E593" t="s">
        <v>74</v>
      </c>
      <c r="F593" t="s">
        <v>6929</v>
      </c>
      <c r="G593" t="s">
        <v>74</v>
      </c>
      <c r="H593" t="s">
        <v>74</v>
      </c>
      <c r="I593" t="s">
        <v>6930</v>
      </c>
      <c r="J593" t="s">
        <v>6736</v>
      </c>
      <c r="K593" t="s">
        <v>6737</v>
      </c>
      <c r="L593" t="s">
        <v>74</v>
      </c>
      <c r="M593" t="s">
        <v>77</v>
      </c>
      <c r="N593" t="s">
        <v>6695</v>
      </c>
      <c r="O593" t="s">
        <v>6738</v>
      </c>
      <c r="P593" t="s">
        <v>6739</v>
      </c>
      <c r="Q593" t="s">
        <v>6740</v>
      </c>
      <c r="R593" t="s">
        <v>74</v>
      </c>
      <c r="S593" t="s">
        <v>6741</v>
      </c>
      <c r="T593" t="s">
        <v>74</v>
      </c>
      <c r="U593" t="s">
        <v>74</v>
      </c>
      <c r="V593" t="s">
        <v>6931</v>
      </c>
      <c r="W593" t="s">
        <v>74</v>
      </c>
      <c r="X593" t="s">
        <v>74</v>
      </c>
      <c r="Y593" t="s">
        <v>6932</v>
      </c>
      <c r="Z593" t="s">
        <v>74</v>
      </c>
      <c r="AA593" t="s">
        <v>74</v>
      </c>
      <c r="AB593" t="s">
        <v>74</v>
      </c>
      <c r="AC593" t="s">
        <v>74</v>
      </c>
      <c r="AD593" t="s">
        <v>74</v>
      </c>
      <c r="AE593" t="s">
        <v>74</v>
      </c>
      <c r="AF593" t="s">
        <v>74</v>
      </c>
      <c r="AG593">
        <v>0</v>
      </c>
      <c r="AH593">
        <v>5</v>
      </c>
      <c r="AI593">
        <v>5</v>
      </c>
      <c r="AJ593">
        <v>0</v>
      </c>
      <c r="AK593">
        <v>0</v>
      </c>
      <c r="AL593" t="s">
        <v>6743</v>
      </c>
      <c r="AM593" t="s">
        <v>2437</v>
      </c>
      <c r="AN593" t="s">
        <v>6744</v>
      </c>
      <c r="AO593" t="s">
        <v>74</v>
      </c>
      <c r="AP593" t="s">
        <v>74</v>
      </c>
      <c r="AQ593" t="s">
        <v>6745</v>
      </c>
      <c r="AR593" t="s">
        <v>6746</v>
      </c>
      <c r="AS593" t="s">
        <v>74</v>
      </c>
      <c r="AT593" t="s">
        <v>74</v>
      </c>
      <c r="AU593">
        <v>1996</v>
      </c>
      <c r="AV593">
        <v>51</v>
      </c>
      <c r="AW593" t="s">
        <v>74</v>
      </c>
      <c r="AX593" t="s">
        <v>74</v>
      </c>
      <c r="AY593" t="s">
        <v>74</v>
      </c>
      <c r="AZ593" t="s">
        <v>74</v>
      </c>
      <c r="BA593" t="s">
        <v>74</v>
      </c>
      <c r="BB593">
        <v>361</v>
      </c>
      <c r="BC593">
        <v>367</v>
      </c>
      <c r="BD593" t="s">
        <v>74</v>
      </c>
      <c r="BE593" t="s">
        <v>74</v>
      </c>
      <c r="BF593" t="s">
        <v>74</v>
      </c>
      <c r="BG593" t="s">
        <v>74</v>
      </c>
      <c r="BH593" t="s">
        <v>74</v>
      </c>
      <c r="BI593">
        <v>7</v>
      </c>
      <c r="BJ593" t="s">
        <v>6747</v>
      </c>
      <c r="BK593" t="s">
        <v>6703</v>
      </c>
      <c r="BL593" t="s">
        <v>6748</v>
      </c>
      <c r="BM593" t="s">
        <v>6749</v>
      </c>
      <c r="BN593" t="s">
        <v>74</v>
      </c>
      <c r="BO593" t="s">
        <v>74</v>
      </c>
      <c r="BP593" t="s">
        <v>74</v>
      </c>
      <c r="BQ593" t="s">
        <v>74</v>
      </c>
      <c r="BR593" t="s">
        <v>96</v>
      </c>
      <c r="BS593" t="s">
        <v>6933</v>
      </c>
      <c r="BT593" t="str">
        <f>HYPERLINK("https%3A%2F%2Fwww.webofscience.com%2Fwos%2Fwoscc%2Ffull-record%2FWOS:A1996BG69F00032","View Full Record in Web of Science")</f>
        <v>View Full Record in Web of Science</v>
      </c>
    </row>
    <row r="594" spans="1:72" x14ac:dyDescent="0.15">
      <c r="A594" t="s">
        <v>6690</v>
      </c>
      <c r="B594" t="s">
        <v>6934</v>
      </c>
      <c r="C594" t="s">
        <v>74</v>
      </c>
      <c r="D594" t="s">
        <v>6734</v>
      </c>
      <c r="E594" t="s">
        <v>74</v>
      </c>
      <c r="F594" t="s">
        <v>6934</v>
      </c>
      <c r="G594" t="s">
        <v>74</v>
      </c>
      <c r="H594" t="s">
        <v>74</v>
      </c>
      <c r="I594" t="s">
        <v>6935</v>
      </c>
      <c r="J594" t="s">
        <v>6736</v>
      </c>
      <c r="K594" t="s">
        <v>6737</v>
      </c>
      <c r="L594" t="s">
        <v>74</v>
      </c>
      <c r="M594" t="s">
        <v>77</v>
      </c>
      <c r="N594" t="s">
        <v>6695</v>
      </c>
      <c r="O594" t="s">
        <v>6738</v>
      </c>
      <c r="P594" t="s">
        <v>6739</v>
      </c>
      <c r="Q594" t="s">
        <v>6740</v>
      </c>
      <c r="R594" t="s">
        <v>74</v>
      </c>
      <c r="S594" t="s">
        <v>6741</v>
      </c>
      <c r="T594" t="s">
        <v>74</v>
      </c>
      <c r="U594" t="s">
        <v>74</v>
      </c>
      <c r="V594" t="s">
        <v>6936</v>
      </c>
      <c r="W594" t="s">
        <v>74</v>
      </c>
      <c r="X594" t="s">
        <v>74</v>
      </c>
      <c r="Y594" t="s">
        <v>6937</v>
      </c>
      <c r="Z594" t="s">
        <v>74</v>
      </c>
      <c r="AA594" t="s">
        <v>74</v>
      </c>
      <c r="AB594" t="s">
        <v>74</v>
      </c>
      <c r="AC594" t="s">
        <v>74</v>
      </c>
      <c r="AD594" t="s">
        <v>74</v>
      </c>
      <c r="AE594" t="s">
        <v>74</v>
      </c>
      <c r="AF594" t="s">
        <v>74</v>
      </c>
      <c r="AG594">
        <v>0</v>
      </c>
      <c r="AH594">
        <v>0</v>
      </c>
      <c r="AI594">
        <v>0</v>
      </c>
      <c r="AJ594">
        <v>0</v>
      </c>
      <c r="AK594">
        <v>0</v>
      </c>
      <c r="AL594" t="s">
        <v>6743</v>
      </c>
      <c r="AM594" t="s">
        <v>2437</v>
      </c>
      <c r="AN594" t="s">
        <v>6744</v>
      </c>
      <c r="AO594" t="s">
        <v>74</v>
      </c>
      <c r="AP594" t="s">
        <v>74</v>
      </c>
      <c r="AQ594" t="s">
        <v>6745</v>
      </c>
      <c r="AR594" t="s">
        <v>6746</v>
      </c>
      <c r="AS594" t="s">
        <v>74</v>
      </c>
      <c r="AT594" t="s">
        <v>74</v>
      </c>
      <c r="AU594">
        <v>1996</v>
      </c>
      <c r="AV594">
        <v>51</v>
      </c>
      <c r="AW594" t="s">
        <v>74</v>
      </c>
      <c r="AX594" t="s">
        <v>74</v>
      </c>
      <c r="AY594" t="s">
        <v>74</v>
      </c>
      <c r="AZ594" t="s">
        <v>74</v>
      </c>
      <c r="BA594" t="s">
        <v>74</v>
      </c>
      <c r="BB594">
        <v>369</v>
      </c>
      <c r="BC594">
        <v>375</v>
      </c>
      <c r="BD594" t="s">
        <v>74</v>
      </c>
      <c r="BE594" t="s">
        <v>74</v>
      </c>
      <c r="BF594" t="s">
        <v>74</v>
      </c>
      <c r="BG594" t="s">
        <v>74</v>
      </c>
      <c r="BH594" t="s">
        <v>74</v>
      </c>
      <c r="BI594">
        <v>7</v>
      </c>
      <c r="BJ594" t="s">
        <v>6747</v>
      </c>
      <c r="BK594" t="s">
        <v>6703</v>
      </c>
      <c r="BL594" t="s">
        <v>6748</v>
      </c>
      <c r="BM594" t="s">
        <v>6749</v>
      </c>
      <c r="BN594" t="s">
        <v>74</v>
      </c>
      <c r="BO594" t="s">
        <v>74</v>
      </c>
      <c r="BP594" t="s">
        <v>74</v>
      </c>
      <c r="BQ594" t="s">
        <v>74</v>
      </c>
      <c r="BR594" t="s">
        <v>96</v>
      </c>
      <c r="BS594" t="s">
        <v>6938</v>
      </c>
      <c r="BT594" t="str">
        <f>HYPERLINK("https%3A%2F%2Fwww.webofscience.com%2Fwos%2Fwoscc%2Ffull-record%2FWOS:A1996BG69F00033","View Full Record in Web of Science")</f>
        <v>View Full Record in Web of Science</v>
      </c>
    </row>
    <row r="595" spans="1:72" x14ac:dyDescent="0.15">
      <c r="A595" t="s">
        <v>6690</v>
      </c>
      <c r="B595" t="s">
        <v>6939</v>
      </c>
      <c r="C595" t="s">
        <v>74</v>
      </c>
      <c r="D595" t="s">
        <v>6734</v>
      </c>
      <c r="E595" t="s">
        <v>74</v>
      </c>
      <c r="F595" t="s">
        <v>6939</v>
      </c>
      <c r="G595" t="s">
        <v>74</v>
      </c>
      <c r="H595" t="s">
        <v>74</v>
      </c>
      <c r="I595" t="s">
        <v>6940</v>
      </c>
      <c r="J595" t="s">
        <v>6736</v>
      </c>
      <c r="K595" t="s">
        <v>6737</v>
      </c>
      <c r="L595" t="s">
        <v>74</v>
      </c>
      <c r="M595" t="s">
        <v>77</v>
      </c>
      <c r="N595" t="s">
        <v>6695</v>
      </c>
      <c r="O595" t="s">
        <v>6738</v>
      </c>
      <c r="P595" t="s">
        <v>6739</v>
      </c>
      <c r="Q595" t="s">
        <v>6740</v>
      </c>
      <c r="R595" t="s">
        <v>74</v>
      </c>
      <c r="S595" t="s">
        <v>6741</v>
      </c>
      <c r="T595" t="s">
        <v>74</v>
      </c>
      <c r="U595" t="s">
        <v>74</v>
      </c>
      <c r="V595" t="s">
        <v>6941</v>
      </c>
      <c r="W595" t="s">
        <v>74</v>
      </c>
      <c r="X595" t="s">
        <v>74</v>
      </c>
      <c r="Y595" t="s">
        <v>6942</v>
      </c>
      <c r="Z595" t="s">
        <v>74</v>
      </c>
      <c r="AA595" t="s">
        <v>74</v>
      </c>
      <c r="AB595" t="s">
        <v>74</v>
      </c>
      <c r="AC595" t="s">
        <v>74</v>
      </c>
      <c r="AD595" t="s">
        <v>74</v>
      </c>
      <c r="AE595" t="s">
        <v>74</v>
      </c>
      <c r="AF595" t="s">
        <v>74</v>
      </c>
      <c r="AG595">
        <v>0</v>
      </c>
      <c r="AH595">
        <v>1</v>
      </c>
      <c r="AI595">
        <v>1</v>
      </c>
      <c r="AJ595">
        <v>0</v>
      </c>
      <c r="AK595">
        <v>1</v>
      </c>
      <c r="AL595" t="s">
        <v>6743</v>
      </c>
      <c r="AM595" t="s">
        <v>2437</v>
      </c>
      <c r="AN595" t="s">
        <v>6744</v>
      </c>
      <c r="AO595" t="s">
        <v>74</v>
      </c>
      <c r="AP595" t="s">
        <v>74</v>
      </c>
      <c r="AQ595" t="s">
        <v>6745</v>
      </c>
      <c r="AR595" t="s">
        <v>6746</v>
      </c>
      <c r="AS595" t="s">
        <v>74</v>
      </c>
      <c r="AT595" t="s">
        <v>74</v>
      </c>
      <c r="AU595">
        <v>1996</v>
      </c>
      <c r="AV595">
        <v>51</v>
      </c>
      <c r="AW595" t="s">
        <v>74</v>
      </c>
      <c r="AX595" t="s">
        <v>74</v>
      </c>
      <c r="AY595" t="s">
        <v>74</v>
      </c>
      <c r="AZ595" t="s">
        <v>74</v>
      </c>
      <c r="BA595" t="s">
        <v>74</v>
      </c>
      <c r="BB595">
        <v>377</v>
      </c>
      <c r="BC595">
        <v>383</v>
      </c>
      <c r="BD595" t="s">
        <v>74</v>
      </c>
      <c r="BE595" t="s">
        <v>74</v>
      </c>
      <c r="BF595" t="s">
        <v>74</v>
      </c>
      <c r="BG595" t="s">
        <v>74</v>
      </c>
      <c r="BH595" t="s">
        <v>74</v>
      </c>
      <c r="BI595">
        <v>7</v>
      </c>
      <c r="BJ595" t="s">
        <v>6747</v>
      </c>
      <c r="BK595" t="s">
        <v>6703</v>
      </c>
      <c r="BL595" t="s">
        <v>6748</v>
      </c>
      <c r="BM595" t="s">
        <v>6749</v>
      </c>
      <c r="BN595" t="s">
        <v>74</v>
      </c>
      <c r="BO595" t="s">
        <v>74</v>
      </c>
      <c r="BP595" t="s">
        <v>74</v>
      </c>
      <c r="BQ595" t="s">
        <v>74</v>
      </c>
      <c r="BR595" t="s">
        <v>96</v>
      </c>
      <c r="BS595" t="s">
        <v>6943</v>
      </c>
      <c r="BT595" t="str">
        <f>HYPERLINK("https%3A%2F%2Fwww.webofscience.com%2Fwos%2Fwoscc%2Ffull-record%2FWOS:A1996BG69F00034","View Full Record in Web of Science")</f>
        <v>View Full Record in Web of Science</v>
      </c>
    </row>
    <row r="596" spans="1:72" x14ac:dyDescent="0.15">
      <c r="A596" t="s">
        <v>72</v>
      </c>
      <c r="B596" t="s">
        <v>6944</v>
      </c>
      <c r="C596" t="s">
        <v>74</v>
      </c>
      <c r="D596" t="s">
        <v>74</v>
      </c>
      <c r="E596" t="s">
        <v>74</v>
      </c>
      <c r="F596" t="s">
        <v>6944</v>
      </c>
      <c r="G596" t="s">
        <v>74</v>
      </c>
      <c r="H596" t="s">
        <v>74</v>
      </c>
      <c r="I596" t="s">
        <v>6945</v>
      </c>
      <c r="J596" t="s">
        <v>6946</v>
      </c>
      <c r="K596" t="s">
        <v>74</v>
      </c>
      <c r="L596" t="s">
        <v>74</v>
      </c>
      <c r="M596" t="s">
        <v>77</v>
      </c>
      <c r="N596" t="s">
        <v>78</v>
      </c>
      <c r="O596" t="s">
        <v>74</v>
      </c>
      <c r="P596" t="s">
        <v>74</v>
      </c>
      <c r="Q596" t="s">
        <v>74</v>
      </c>
      <c r="R596" t="s">
        <v>74</v>
      </c>
      <c r="S596" t="s">
        <v>74</v>
      </c>
      <c r="T596" t="s">
        <v>74</v>
      </c>
      <c r="U596" t="s">
        <v>6947</v>
      </c>
      <c r="V596" t="s">
        <v>6948</v>
      </c>
      <c r="W596" t="s">
        <v>6949</v>
      </c>
      <c r="X596" t="s">
        <v>74</v>
      </c>
      <c r="Y596" t="s">
        <v>6950</v>
      </c>
      <c r="Z596" t="s">
        <v>74</v>
      </c>
      <c r="AA596" t="s">
        <v>74</v>
      </c>
      <c r="AB596" t="s">
        <v>74</v>
      </c>
      <c r="AC596" t="s">
        <v>74</v>
      </c>
      <c r="AD596" t="s">
        <v>74</v>
      </c>
      <c r="AE596" t="s">
        <v>74</v>
      </c>
      <c r="AF596" t="s">
        <v>74</v>
      </c>
      <c r="AG596">
        <v>27</v>
      </c>
      <c r="AH596">
        <v>12</v>
      </c>
      <c r="AI596">
        <v>13</v>
      </c>
      <c r="AJ596">
        <v>0</v>
      </c>
      <c r="AK596">
        <v>2</v>
      </c>
      <c r="AL596" t="s">
        <v>6951</v>
      </c>
      <c r="AM596" t="s">
        <v>6952</v>
      </c>
      <c r="AN596" t="s">
        <v>6953</v>
      </c>
      <c r="AO596" t="s">
        <v>6954</v>
      </c>
      <c r="AP596" t="s">
        <v>74</v>
      </c>
      <c r="AQ596" t="s">
        <v>74</v>
      </c>
      <c r="AR596" t="s">
        <v>6955</v>
      </c>
      <c r="AS596" t="s">
        <v>6956</v>
      </c>
      <c r="AT596" t="s">
        <v>6957</v>
      </c>
      <c r="AU596">
        <v>1996</v>
      </c>
      <c r="AV596">
        <v>41</v>
      </c>
      <c r="AW596">
        <v>1</v>
      </c>
      <c r="AX596" t="s">
        <v>74</v>
      </c>
      <c r="AY596" t="s">
        <v>74</v>
      </c>
      <c r="AZ596" t="s">
        <v>74</v>
      </c>
      <c r="BA596" t="s">
        <v>74</v>
      </c>
      <c r="BB596">
        <v>30</v>
      </c>
      <c r="BC596">
        <v>37</v>
      </c>
      <c r="BD596" t="s">
        <v>74</v>
      </c>
      <c r="BE596" t="s">
        <v>74</v>
      </c>
      <c r="BF596" t="s">
        <v>74</v>
      </c>
      <c r="BG596" t="s">
        <v>74</v>
      </c>
      <c r="BH596" t="s">
        <v>74</v>
      </c>
      <c r="BI596">
        <v>8</v>
      </c>
      <c r="BJ596" t="s">
        <v>6958</v>
      </c>
      <c r="BK596" t="s">
        <v>93</v>
      </c>
      <c r="BL596" t="s">
        <v>6958</v>
      </c>
      <c r="BM596" t="s">
        <v>6959</v>
      </c>
      <c r="BN596" t="s">
        <v>74</v>
      </c>
      <c r="BO596" t="s">
        <v>74</v>
      </c>
      <c r="BP596" t="s">
        <v>74</v>
      </c>
      <c r="BQ596" t="s">
        <v>74</v>
      </c>
      <c r="BR596" t="s">
        <v>96</v>
      </c>
      <c r="BS596" t="s">
        <v>6960</v>
      </c>
      <c r="BT596" t="str">
        <f>HYPERLINK("https%3A%2F%2Fwww.webofscience.com%2Fwos%2Fwoscc%2Ffull-record%2FWOS:A1996VU01500006","View Full Record in Web of Science")</f>
        <v>View Full Record in Web of Science</v>
      </c>
    </row>
    <row r="597" spans="1:72" x14ac:dyDescent="0.15">
      <c r="A597" t="s">
        <v>72</v>
      </c>
      <c r="B597" t="s">
        <v>6961</v>
      </c>
      <c r="C597" t="s">
        <v>74</v>
      </c>
      <c r="D597" t="s">
        <v>74</v>
      </c>
      <c r="E597" t="s">
        <v>74</v>
      </c>
      <c r="F597" t="s">
        <v>6961</v>
      </c>
      <c r="G597" t="s">
        <v>74</v>
      </c>
      <c r="H597" t="s">
        <v>74</v>
      </c>
      <c r="I597" t="s">
        <v>6962</v>
      </c>
      <c r="J597" t="s">
        <v>6963</v>
      </c>
      <c r="K597" t="s">
        <v>74</v>
      </c>
      <c r="L597" t="s">
        <v>74</v>
      </c>
      <c r="M597" t="s">
        <v>77</v>
      </c>
      <c r="N597" t="s">
        <v>78</v>
      </c>
      <c r="O597" t="s">
        <v>74</v>
      </c>
      <c r="P597" t="s">
        <v>74</v>
      </c>
      <c r="Q597" t="s">
        <v>74</v>
      </c>
      <c r="R597" t="s">
        <v>74</v>
      </c>
      <c r="S597" t="s">
        <v>74</v>
      </c>
      <c r="T597" t="s">
        <v>6964</v>
      </c>
      <c r="U597" t="s">
        <v>6965</v>
      </c>
      <c r="V597" t="s">
        <v>6966</v>
      </c>
      <c r="W597" t="s">
        <v>74</v>
      </c>
      <c r="X597" t="s">
        <v>74</v>
      </c>
      <c r="Y597" t="s">
        <v>6967</v>
      </c>
      <c r="Z597" t="s">
        <v>74</v>
      </c>
      <c r="AA597" t="s">
        <v>74</v>
      </c>
      <c r="AB597" t="s">
        <v>74</v>
      </c>
      <c r="AC597" t="s">
        <v>74</v>
      </c>
      <c r="AD597" t="s">
        <v>74</v>
      </c>
      <c r="AE597" t="s">
        <v>74</v>
      </c>
      <c r="AF597" t="s">
        <v>74</v>
      </c>
      <c r="AG597">
        <v>55</v>
      </c>
      <c r="AH597">
        <v>54</v>
      </c>
      <c r="AI597">
        <v>69</v>
      </c>
      <c r="AJ597">
        <v>0</v>
      </c>
      <c r="AK597">
        <v>12</v>
      </c>
      <c r="AL597" t="s">
        <v>6968</v>
      </c>
      <c r="AM597" t="s">
        <v>6952</v>
      </c>
      <c r="AN597" t="s">
        <v>6969</v>
      </c>
      <c r="AO597" t="s">
        <v>6970</v>
      </c>
      <c r="AP597" t="s">
        <v>74</v>
      </c>
      <c r="AQ597" t="s">
        <v>74</v>
      </c>
      <c r="AR597" t="s">
        <v>6971</v>
      </c>
      <c r="AS597" t="s">
        <v>6972</v>
      </c>
      <c r="AT597" t="s">
        <v>74</v>
      </c>
      <c r="AU597">
        <v>1996</v>
      </c>
      <c r="AV597">
        <v>35</v>
      </c>
      <c r="AW597">
        <v>2</v>
      </c>
      <c r="AX597" t="s">
        <v>74</v>
      </c>
      <c r="AY597" t="s">
        <v>74</v>
      </c>
      <c r="AZ597" t="s">
        <v>74</v>
      </c>
      <c r="BA597" t="s">
        <v>74</v>
      </c>
      <c r="BB597">
        <v>95</v>
      </c>
      <c r="BC597">
        <v>123</v>
      </c>
      <c r="BD597" t="s">
        <v>74</v>
      </c>
      <c r="BE597" t="s">
        <v>74</v>
      </c>
      <c r="BF597" t="s">
        <v>74</v>
      </c>
      <c r="BG597" t="s">
        <v>74</v>
      </c>
      <c r="BH597" t="s">
        <v>74</v>
      </c>
      <c r="BI597">
        <v>29</v>
      </c>
      <c r="BJ597" t="s">
        <v>2141</v>
      </c>
      <c r="BK597" t="s">
        <v>93</v>
      </c>
      <c r="BL597" t="s">
        <v>2141</v>
      </c>
      <c r="BM597" t="s">
        <v>6973</v>
      </c>
      <c r="BN597" t="s">
        <v>74</v>
      </c>
      <c r="BO597" t="s">
        <v>74</v>
      </c>
      <c r="BP597" t="s">
        <v>74</v>
      </c>
      <c r="BQ597" t="s">
        <v>74</v>
      </c>
      <c r="BR597" t="s">
        <v>96</v>
      </c>
      <c r="BS597" t="s">
        <v>6974</v>
      </c>
      <c r="BT597" t="str">
        <f>HYPERLINK("https%3A%2F%2Fwww.webofscience.com%2Fwos%2Fwoscc%2Ffull-record%2FWOS:A1996UU59200002","View Full Record in Web of Science")</f>
        <v>View Full Record in Web of Science</v>
      </c>
    </row>
    <row r="598" spans="1:72" x14ac:dyDescent="0.15">
      <c r="A598" t="s">
        <v>72</v>
      </c>
      <c r="B598" t="s">
        <v>6975</v>
      </c>
      <c r="C598" t="s">
        <v>74</v>
      </c>
      <c r="D598" t="s">
        <v>74</v>
      </c>
      <c r="E598" t="s">
        <v>74</v>
      </c>
      <c r="F598" t="s">
        <v>6975</v>
      </c>
      <c r="G598" t="s">
        <v>74</v>
      </c>
      <c r="H598" t="s">
        <v>74</v>
      </c>
      <c r="I598" t="s">
        <v>6976</v>
      </c>
      <c r="J598" t="s">
        <v>6963</v>
      </c>
      <c r="K598" t="s">
        <v>74</v>
      </c>
      <c r="L598" t="s">
        <v>74</v>
      </c>
      <c r="M598" t="s">
        <v>77</v>
      </c>
      <c r="N598" t="s">
        <v>78</v>
      </c>
      <c r="O598" t="s">
        <v>74</v>
      </c>
      <c r="P598" t="s">
        <v>74</v>
      </c>
      <c r="Q598" t="s">
        <v>74</v>
      </c>
      <c r="R598" t="s">
        <v>74</v>
      </c>
      <c r="S598" t="s">
        <v>74</v>
      </c>
      <c r="T598" t="s">
        <v>6977</v>
      </c>
      <c r="U598" t="s">
        <v>6978</v>
      </c>
      <c r="V598" t="s">
        <v>6979</v>
      </c>
      <c r="W598" t="s">
        <v>74</v>
      </c>
      <c r="X598" t="s">
        <v>74</v>
      </c>
      <c r="Y598" t="s">
        <v>6980</v>
      </c>
      <c r="Z598" t="s">
        <v>74</v>
      </c>
      <c r="AA598" t="s">
        <v>74</v>
      </c>
      <c r="AB598" t="s">
        <v>74</v>
      </c>
      <c r="AC598" t="s">
        <v>74</v>
      </c>
      <c r="AD598" t="s">
        <v>74</v>
      </c>
      <c r="AE598" t="s">
        <v>74</v>
      </c>
      <c r="AF598" t="s">
        <v>74</v>
      </c>
      <c r="AG598">
        <v>70</v>
      </c>
      <c r="AH598">
        <v>26</v>
      </c>
      <c r="AI598">
        <v>29</v>
      </c>
      <c r="AJ598">
        <v>0</v>
      </c>
      <c r="AK598">
        <v>2</v>
      </c>
      <c r="AL598" t="s">
        <v>6981</v>
      </c>
      <c r="AM598" t="s">
        <v>6982</v>
      </c>
      <c r="AN598" t="s">
        <v>6983</v>
      </c>
      <c r="AO598" t="s">
        <v>6970</v>
      </c>
      <c r="AP598" t="s">
        <v>6984</v>
      </c>
      <c r="AQ598" t="s">
        <v>74</v>
      </c>
      <c r="AR598" t="s">
        <v>6971</v>
      </c>
      <c r="AS598" t="s">
        <v>6972</v>
      </c>
      <c r="AT598" t="s">
        <v>74</v>
      </c>
      <c r="AU598">
        <v>1996</v>
      </c>
      <c r="AV598">
        <v>35</v>
      </c>
      <c r="AW598">
        <v>4</v>
      </c>
      <c r="AX598" t="s">
        <v>74</v>
      </c>
      <c r="AY598" t="s">
        <v>74</v>
      </c>
      <c r="AZ598" t="s">
        <v>74</v>
      </c>
      <c r="BA598" t="s">
        <v>74</v>
      </c>
      <c r="BB598">
        <v>257</v>
      </c>
      <c r="BC598">
        <v>280</v>
      </c>
      <c r="BD598" t="s">
        <v>74</v>
      </c>
      <c r="BE598" t="s">
        <v>74</v>
      </c>
      <c r="BF598" t="s">
        <v>74</v>
      </c>
      <c r="BG598" t="s">
        <v>74</v>
      </c>
      <c r="BH598" t="s">
        <v>74</v>
      </c>
      <c r="BI598">
        <v>24</v>
      </c>
      <c r="BJ598" t="s">
        <v>2141</v>
      </c>
      <c r="BK598" t="s">
        <v>93</v>
      </c>
      <c r="BL598" t="s">
        <v>2141</v>
      </c>
      <c r="BM598" t="s">
        <v>6985</v>
      </c>
      <c r="BN598" t="s">
        <v>74</v>
      </c>
      <c r="BO598" t="s">
        <v>74</v>
      </c>
      <c r="BP598" t="s">
        <v>74</v>
      </c>
      <c r="BQ598" t="s">
        <v>74</v>
      </c>
      <c r="BR598" t="s">
        <v>96</v>
      </c>
      <c r="BS598" t="s">
        <v>6986</v>
      </c>
      <c r="BT598" t="str">
        <f>HYPERLINK("https%3A%2F%2Fwww.webofscience.com%2Fwos%2Fwoscc%2Ffull-record%2FWOS:A1996WD19200001","View Full Record in Web of Science")</f>
        <v>View Full Record in Web of Science</v>
      </c>
    </row>
    <row r="599" spans="1:72" x14ac:dyDescent="0.15">
      <c r="A599" t="s">
        <v>6690</v>
      </c>
      <c r="B599" t="s">
        <v>6987</v>
      </c>
      <c r="C599" t="s">
        <v>74</v>
      </c>
      <c r="D599" t="s">
        <v>6988</v>
      </c>
      <c r="E599" t="s">
        <v>74</v>
      </c>
      <c r="F599" t="s">
        <v>6987</v>
      </c>
      <c r="G599" t="s">
        <v>74</v>
      </c>
      <c r="H599" t="s">
        <v>74</v>
      </c>
      <c r="I599" t="s">
        <v>6989</v>
      </c>
      <c r="J599" t="s">
        <v>6990</v>
      </c>
      <c r="K599" t="s">
        <v>6991</v>
      </c>
      <c r="L599" t="s">
        <v>74</v>
      </c>
      <c r="M599" t="s">
        <v>77</v>
      </c>
      <c r="N599" t="s">
        <v>6695</v>
      </c>
      <c r="O599" t="s">
        <v>6992</v>
      </c>
      <c r="P599" t="s">
        <v>6993</v>
      </c>
      <c r="Q599" t="s">
        <v>6994</v>
      </c>
      <c r="R599" t="s">
        <v>74</v>
      </c>
      <c r="S599" t="s">
        <v>74</v>
      </c>
      <c r="T599" t="s">
        <v>6995</v>
      </c>
      <c r="U599" t="s">
        <v>74</v>
      </c>
      <c r="V599" t="s">
        <v>6996</v>
      </c>
      <c r="W599" t="s">
        <v>74</v>
      </c>
      <c r="X599" t="s">
        <v>74</v>
      </c>
      <c r="Y599" t="s">
        <v>6997</v>
      </c>
      <c r="Z599" t="s">
        <v>74</v>
      </c>
      <c r="AA599" t="s">
        <v>6998</v>
      </c>
      <c r="AB599" t="s">
        <v>6999</v>
      </c>
      <c r="AC599" t="s">
        <v>74</v>
      </c>
      <c r="AD599" t="s">
        <v>74</v>
      </c>
      <c r="AE599" t="s">
        <v>74</v>
      </c>
      <c r="AF599" t="s">
        <v>74</v>
      </c>
      <c r="AG599">
        <v>0</v>
      </c>
      <c r="AH599">
        <v>20</v>
      </c>
      <c r="AI599">
        <v>24</v>
      </c>
      <c r="AJ599">
        <v>0</v>
      </c>
      <c r="AK599">
        <v>0</v>
      </c>
      <c r="AL599" t="s">
        <v>7000</v>
      </c>
      <c r="AM599" t="s">
        <v>7001</v>
      </c>
      <c r="AN599" t="s">
        <v>7002</v>
      </c>
      <c r="AO599" t="s">
        <v>7003</v>
      </c>
      <c r="AP599" t="s">
        <v>74</v>
      </c>
      <c r="AQ599" t="s">
        <v>7004</v>
      </c>
      <c r="AR599" t="s">
        <v>7005</v>
      </c>
      <c r="AS599" t="s">
        <v>74</v>
      </c>
      <c r="AT599" t="s">
        <v>74</v>
      </c>
      <c r="AU599">
        <v>1996</v>
      </c>
      <c r="AV599" t="s">
        <v>7006</v>
      </c>
      <c r="AW599" t="s">
        <v>74</v>
      </c>
      <c r="AX599" t="s">
        <v>74</v>
      </c>
      <c r="AY599" t="s">
        <v>74</v>
      </c>
      <c r="AZ599" t="s">
        <v>74</v>
      </c>
      <c r="BA599" t="s">
        <v>74</v>
      </c>
      <c r="BB599">
        <v>317</v>
      </c>
      <c r="BC599">
        <v>326</v>
      </c>
      <c r="BD599" t="s">
        <v>74</v>
      </c>
      <c r="BE599" t="s">
        <v>74</v>
      </c>
      <c r="BF599" t="s">
        <v>74</v>
      </c>
      <c r="BG599" t="s">
        <v>74</v>
      </c>
      <c r="BH599" t="s">
        <v>74</v>
      </c>
      <c r="BI599">
        <v>4</v>
      </c>
      <c r="BJ599" t="s">
        <v>365</v>
      </c>
      <c r="BK599" t="s">
        <v>6703</v>
      </c>
      <c r="BL599" t="s">
        <v>365</v>
      </c>
      <c r="BM599" t="s">
        <v>7007</v>
      </c>
      <c r="BN599" t="s">
        <v>74</v>
      </c>
      <c r="BO599" t="s">
        <v>74</v>
      </c>
      <c r="BP599" t="s">
        <v>74</v>
      </c>
      <c r="BQ599" t="s">
        <v>74</v>
      </c>
      <c r="BR599" t="s">
        <v>96</v>
      </c>
      <c r="BS599" t="s">
        <v>7008</v>
      </c>
      <c r="BT599" t="str">
        <f>HYPERLINK("https%3A%2F%2Fwww.webofscience.com%2Fwos%2Fwoscc%2Ffull-record%2FWOS:A1996BH76M00030","View Full Record in Web of Science")</f>
        <v>View Full Record in Web of Science</v>
      </c>
    </row>
    <row r="600" spans="1:72" x14ac:dyDescent="0.15">
      <c r="A600" t="s">
        <v>72</v>
      </c>
      <c r="B600" t="s">
        <v>7009</v>
      </c>
      <c r="C600" t="s">
        <v>74</v>
      </c>
      <c r="D600" t="s">
        <v>74</v>
      </c>
      <c r="E600" t="s">
        <v>74</v>
      </c>
      <c r="F600" t="s">
        <v>7009</v>
      </c>
      <c r="G600" t="s">
        <v>74</v>
      </c>
      <c r="H600" t="s">
        <v>74</v>
      </c>
      <c r="I600" t="s">
        <v>7010</v>
      </c>
      <c r="J600" t="s">
        <v>7011</v>
      </c>
      <c r="K600" t="s">
        <v>74</v>
      </c>
      <c r="L600" t="s">
        <v>74</v>
      </c>
      <c r="M600" t="s">
        <v>77</v>
      </c>
      <c r="N600" t="s">
        <v>78</v>
      </c>
      <c r="O600" t="s">
        <v>74</v>
      </c>
      <c r="P600" t="s">
        <v>74</v>
      </c>
      <c r="Q600" t="s">
        <v>74</v>
      </c>
      <c r="R600" t="s">
        <v>74</v>
      </c>
      <c r="S600" t="s">
        <v>74</v>
      </c>
      <c r="T600" t="s">
        <v>7012</v>
      </c>
      <c r="U600" t="s">
        <v>74</v>
      </c>
      <c r="V600" t="s">
        <v>7013</v>
      </c>
      <c r="W600" t="s">
        <v>7014</v>
      </c>
      <c r="X600" t="s">
        <v>7015</v>
      </c>
      <c r="Y600" t="s">
        <v>7016</v>
      </c>
      <c r="Z600" t="s">
        <v>74</v>
      </c>
      <c r="AA600" t="s">
        <v>7017</v>
      </c>
      <c r="AB600" t="s">
        <v>74</v>
      </c>
      <c r="AC600" t="s">
        <v>74</v>
      </c>
      <c r="AD600" t="s">
        <v>74</v>
      </c>
      <c r="AE600" t="s">
        <v>74</v>
      </c>
      <c r="AF600" t="s">
        <v>74</v>
      </c>
      <c r="AG600">
        <v>34</v>
      </c>
      <c r="AH600">
        <v>11</v>
      </c>
      <c r="AI600">
        <v>12</v>
      </c>
      <c r="AJ600">
        <v>0</v>
      </c>
      <c r="AK600">
        <v>3</v>
      </c>
      <c r="AL600" t="s">
        <v>7018</v>
      </c>
      <c r="AM600" t="s">
        <v>7019</v>
      </c>
      <c r="AN600" t="s">
        <v>7020</v>
      </c>
      <c r="AO600" t="s">
        <v>7021</v>
      </c>
      <c r="AP600" t="s">
        <v>74</v>
      </c>
      <c r="AQ600" t="s">
        <v>74</v>
      </c>
      <c r="AR600" t="s">
        <v>7011</v>
      </c>
      <c r="AS600" t="s">
        <v>7022</v>
      </c>
      <c r="AT600" t="s">
        <v>74</v>
      </c>
      <c r="AU600">
        <v>1996</v>
      </c>
      <c r="AV600">
        <v>20</v>
      </c>
      <c r="AW600" t="s">
        <v>684</v>
      </c>
      <c r="AX600" t="s">
        <v>74</v>
      </c>
      <c r="AY600" t="s">
        <v>74</v>
      </c>
      <c r="AZ600" t="s">
        <v>74</v>
      </c>
      <c r="BA600" t="s">
        <v>74</v>
      </c>
      <c r="BB600">
        <v>31</v>
      </c>
      <c r="BC600">
        <v>39</v>
      </c>
      <c r="BD600" t="s">
        <v>74</v>
      </c>
      <c r="BE600" t="s">
        <v>7023</v>
      </c>
      <c r="BF600" t="str">
        <f>HYPERLINK("http://dx.doi.org/10.1080/03115519608619221","http://dx.doi.org/10.1080/03115519608619221")</f>
        <v>http://dx.doi.org/10.1080/03115519608619221</v>
      </c>
      <c r="BG600" t="s">
        <v>74</v>
      </c>
      <c r="BH600" t="s">
        <v>74</v>
      </c>
      <c r="BI600">
        <v>9</v>
      </c>
      <c r="BJ600" t="s">
        <v>1669</v>
      </c>
      <c r="BK600" t="s">
        <v>93</v>
      </c>
      <c r="BL600" t="s">
        <v>1669</v>
      </c>
      <c r="BM600" t="s">
        <v>7024</v>
      </c>
      <c r="BN600" t="s">
        <v>74</v>
      </c>
      <c r="BO600" t="s">
        <v>74</v>
      </c>
      <c r="BP600" t="s">
        <v>74</v>
      </c>
      <c r="BQ600" t="s">
        <v>74</v>
      </c>
      <c r="BR600" t="s">
        <v>96</v>
      </c>
      <c r="BS600" t="s">
        <v>7025</v>
      </c>
      <c r="BT600" t="str">
        <f>HYPERLINK("https%3A%2F%2Fwww.webofscience.com%2Fwos%2Fwoscc%2Ffull-record%2FWOS:A1996UX86100003","View Full Record in Web of Science")</f>
        <v>View Full Record in Web of Science</v>
      </c>
    </row>
    <row r="601" spans="1:72" x14ac:dyDescent="0.15">
      <c r="A601" t="s">
        <v>72</v>
      </c>
      <c r="B601" t="s">
        <v>7026</v>
      </c>
      <c r="C601" t="s">
        <v>74</v>
      </c>
      <c r="D601" t="s">
        <v>74</v>
      </c>
      <c r="E601" t="s">
        <v>74</v>
      </c>
      <c r="F601" t="s">
        <v>7026</v>
      </c>
      <c r="G601" t="s">
        <v>74</v>
      </c>
      <c r="H601" t="s">
        <v>74</v>
      </c>
      <c r="I601" t="s">
        <v>7027</v>
      </c>
      <c r="J601" t="s">
        <v>7011</v>
      </c>
      <c r="K601" t="s">
        <v>74</v>
      </c>
      <c r="L601" t="s">
        <v>74</v>
      </c>
      <c r="M601" t="s">
        <v>77</v>
      </c>
      <c r="N601" t="s">
        <v>78</v>
      </c>
      <c r="O601" t="s">
        <v>74</v>
      </c>
      <c r="P601" t="s">
        <v>74</v>
      </c>
      <c r="Q601" t="s">
        <v>74</v>
      </c>
      <c r="R601" t="s">
        <v>74</v>
      </c>
      <c r="S601" t="s">
        <v>74</v>
      </c>
      <c r="T601" t="s">
        <v>7028</v>
      </c>
      <c r="U601" t="s">
        <v>7029</v>
      </c>
      <c r="V601" t="s">
        <v>7030</v>
      </c>
      <c r="W601" t="s">
        <v>7031</v>
      </c>
      <c r="X601" t="s">
        <v>7032</v>
      </c>
      <c r="Y601" t="s">
        <v>7033</v>
      </c>
      <c r="Z601" t="s">
        <v>74</v>
      </c>
      <c r="AA601" t="s">
        <v>7034</v>
      </c>
      <c r="AB601" t="s">
        <v>7035</v>
      </c>
      <c r="AC601" t="s">
        <v>74</v>
      </c>
      <c r="AD601" t="s">
        <v>74</v>
      </c>
      <c r="AE601" t="s">
        <v>74</v>
      </c>
      <c r="AF601" t="s">
        <v>74</v>
      </c>
      <c r="AG601">
        <v>25</v>
      </c>
      <c r="AH601">
        <v>32</v>
      </c>
      <c r="AI601">
        <v>36</v>
      </c>
      <c r="AJ601">
        <v>0</v>
      </c>
      <c r="AK601">
        <v>2</v>
      </c>
      <c r="AL601" t="s">
        <v>7018</v>
      </c>
      <c r="AM601" t="s">
        <v>7019</v>
      </c>
      <c r="AN601" t="s">
        <v>7020</v>
      </c>
      <c r="AO601" t="s">
        <v>7021</v>
      </c>
      <c r="AP601" t="s">
        <v>74</v>
      </c>
      <c r="AQ601" t="s">
        <v>74</v>
      </c>
      <c r="AR601" t="s">
        <v>7011</v>
      </c>
      <c r="AS601" t="s">
        <v>7022</v>
      </c>
      <c r="AT601" t="s">
        <v>74</v>
      </c>
      <c r="AU601">
        <v>1996</v>
      </c>
      <c r="AV601">
        <v>20</v>
      </c>
      <c r="AW601" t="s">
        <v>684</v>
      </c>
      <c r="AX601" t="s">
        <v>74</v>
      </c>
      <c r="AY601" t="s">
        <v>74</v>
      </c>
      <c r="AZ601" t="s">
        <v>74</v>
      </c>
      <c r="BA601" t="s">
        <v>74</v>
      </c>
      <c r="BB601">
        <v>73</v>
      </c>
      <c r="BC601">
        <v>79</v>
      </c>
      <c r="BD601" t="s">
        <v>74</v>
      </c>
      <c r="BE601" t="s">
        <v>7036</v>
      </c>
      <c r="BF601" t="str">
        <f>HYPERLINK("http://dx.doi.org/10.1080/03115519608619225","http://dx.doi.org/10.1080/03115519608619225")</f>
        <v>http://dx.doi.org/10.1080/03115519608619225</v>
      </c>
      <c r="BG601" t="s">
        <v>74</v>
      </c>
      <c r="BH601" t="s">
        <v>74</v>
      </c>
      <c r="BI601">
        <v>7</v>
      </c>
      <c r="BJ601" t="s">
        <v>1669</v>
      </c>
      <c r="BK601" t="s">
        <v>93</v>
      </c>
      <c r="BL601" t="s">
        <v>1669</v>
      </c>
      <c r="BM601" t="s">
        <v>7024</v>
      </c>
      <c r="BN601" t="s">
        <v>74</v>
      </c>
      <c r="BO601" t="s">
        <v>2008</v>
      </c>
      <c r="BP601" t="s">
        <v>74</v>
      </c>
      <c r="BQ601" t="s">
        <v>74</v>
      </c>
      <c r="BR601" t="s">
        <v>96</v>
      </c>
      <c r="BS601" t="s">
        <v>7037</v>
      </c>
      <c r="BT601" t="str">
        <f>HYPERLINK("https%3A%2F%2Fwww.webofscience.com%2Fwos%2Fwoscc%2Ffull-record%2FWOS:A1996UX86100006","View Full Record in Web of Science")</f>
        <v>View Full Record in Web of Science</v>
      </c>
    </row>
    <row r="602" spans="1:72" x14ac:dyDescent="0.15">
      <c r="A602" t="s">
        <v>6690</v>
      </c>
      <c r="B602" t="s">
        <v>7038</v>
      </c>
      <c r="C602" t="s">
        <v>74</v>
      </c>
      <c r="D602" t="s">
        <v>74</v>
      </c>
      <c r="E602" t="s">
        <v>7039</v>
      </c>
      <c r="F602" t="s">
        <v>7038</v>
      </c>
      <c r="G602" t="s">
        <v>74</v>
      </c>
      <c r="H602" t="s">
        <v>74</v>
      </c>
      <c r="I602" t="s">
        <v>7040</v>
      </c>
      <c r="J602" t="s">
        <v>7041</v>
      </c>
      <c r="K602" t="s">
        <v>74</v>
      </c>
      <c r="L602" t="s">
        <v>74</v>
      </c>
      <c r="M602" t="s">
        <v>77</v>
      </c>
      <c r="N602" t="s">
        <v>6695</v>
      </c>
      <c r="O602" t="s">
        <v>7042</v>
      </c>
      <c r="P602" t="s">
        <v>7043</v>
      </c>
      <c r="Q602" t="s">
        <v>7044</v>
      </c>
      <c r="R602" t="s">
        <v>74</v>
      </c>
      <c r="S602" t="s">
        <v>74</v>
      </c>
      <c r="T602" t="s">
        <v>7045</v>
      </c>
      <c r="U602" t="s">
        <v>74</v>
      </c>
      <c r="V602" t="s">
        <v>74</v>
      </c>
      <c r="W602" t="s">
        <v>74</v>
      </c>
      <c r="X602" t="s">
        <v>74</v>
      </c>
      <c r="Y602" t="s">
        <v>7046</v>
      </c>
      <c r="Z602" t="s">
        <v>74</v>
      </c>
      <c r="AA602" t="s">
        <v>74</v>
      </c>
      <c r="AB602" t="s">
        <v>74</v>
      </c>
      <c r="AC602" t="s">
        <v>74</v>
      </c>
      <c r="AD602" t="s">
        <v>74</v>
      </c>
      <c r="AE602" t="s">
        <v>74</v>
      </c>
      <c r="AF602" t="s">
        <v>74</v>
      </c>
      <c r="AG602">
        <v>0</v>
      </c>
      <c r="AH602">
        <v>1</v>
      </c>
      <c r="AI602">
        <v>1</v>
      </c>
      <c r="AJ602">
        <v>0</v>
      </c>
      <c r="AK602">
        <v>0</v>
      </c>
      <c r="AL602" t="s">
        <v>7047</v>
      </c>
      <c r="AM602" t="s">
        <v>7048</v>
      </c>
      <c r="AN602" t="s">
        <v>7049</v>
      </c>
      <c r="AO602" t="s">
        <v>74</v>
      </c>
      <c r="AP602" t="s">
        <v>74</v>
      </c>
      <c r="AQ602" t="s">
        <v>7050</v>
      </c>
      <c r="AR602" t="s">
        <v>74</v>
      </c>
      <c r="AS602" t="s">
        <v>74</v>
      </c>
      <c r="AT602" t="s">
        <v>74</v>
      </c>
      <c r="AU602">
        <v>1996</v>
      </c>
      <c r="AV602" t="s">
        <v>74</v>
      </c>
      <c r="AW602" t="s">
        <v>74</v>
      </c>
      <c r="AX602" t="s">
        <v>74</v>
      </c>
      <c r="AY602" t="s">
        <v>74</v>
      </c>
      <c r="AZ602" t="s">
        <v>74</v>
      </c>
      <c r="BA602" t="s">
        <v>74</v>
      </c>
      <c r="BB602">
        <v>83</v>
      </c>
      <c r="BC602">
        <v>89</v>
      </c>
      <c r="BD602" t="s">
        <v>74</v>
      </c>
      <c r="BE602" t="s">
        <v>74</v>
      </c>
      <c r="BF602" t="s">
        <v>74</v>
      </c>
      <c r="BG602" t="s">
        <v>74</v>
      </c>
      <c r="BH602" t="s">
        <v>74</v>
      </c>
      <c r="BI602">
        <v>7</v>
      </c>
      <c r="BJ602" t="s">
        <v>7051</v>
      </c>
      <c r="BK602" t="s">
        <v>6703</v>
      </c>
      <c r="BL602" t="s">
        <v>7052</v>
      </c>
      <c r="BM602" t="s">
        <v>7053</v>
      </c>
      <c r="BN602" t="s">
        <v>74</v>
      </c>
      <c r="BO602" t="s">
        <v>74</v>
      </c>
      <c r="BP602" t="s">
        <v>74</v>
      </c>
      <c r="BQ602" t="s">
        <v>74</v>
      </c>
      <c r="BR602" t="s">
        <v>96</v>
      </c>
      <c r="BS602" t="s">
        <v>7054</v>
      </c>
      <c r="BT602" t="str">
        <f>HYPERLINK("https%3A%2F%2Fwww.webofscience.com%2Fwos%2Fwoscc%2Ffull-record%2FWOS:A1996BH98G00011","View Full Record in Web of Science")</f>
        <v>View Full Record in Web of Science</v>
      </c>
    </row>
    <row r="603" spans="1:72" x14ac:dyDescent="0.15">
      <c r="A603" t="s">
        <v>72</v>
      </c>
      <c r="B603" t="s">
        <v>7055</v>
      </c>
      <c r="C603" t="s">
        <v>74</v>
      </c>
      <c r="D603" t="s">
        <v>74</v>
      </c>
      <c r="E603" t="s">
        <v>74</v>
      </c>
      <c r="F603" t="s">
        <v>7055</v>
      </c>
      <c r="G603" t="s">
        <v>74</v>
      </c>
      <c r="H603" t="s">
        <v>74</v>
      </c>
      <c r="I603" t="s">
        <v>7056</v>
      </c>
      <c r="J603" t="s">
        <v>7057</v>
      </c>
      <c r="K603" t="s">
        <v>74</v>
      </c>
      <c r="L603" t="s">
        <v>74</v>
      </c>
      <c r="M603" t="s">
        <v>77</v>
      </c>
      <c r="N603" t="s">
        <v>78</v>
      </c>
      <c r="O603" t="s">
        <v>74</v>
      </c>
      <c r="P603" t="s">
        <v>74</v>
      </c>
      <c r="Q603" t="s">
        <v>74</v>
      </c>
      <c r="R603" t="s">
        <v>74</v>
      </c>
      <c r="S603" t="s">
        <v>74</v>
      </c>
      <c r="T603" t="s">
        <v>7058</v>
      </c>
      <c r="U603" t="s">
        <v>74</v>
      </c>
      <c r="V603" t="s">
        <v>7059</v>
      </c>
      <c r="W603" t="s">
        <v>74</v>
      </c>
      <c r="X603" t="s">
        <v>74</v>
      </c>
      <c r="Y603" t="s">
        <v>7060</v>
      </c>
      <c r="Z603" t="s">
        <v>74</v>
      </c>
      <c r="AA603" t="s">
        <v>74</v>
      </c>
      <c r="AB603" t="s">
        <v>7061</v>
      </c>
      <c r="AC603" t="s">
        <v>74</v>
      </c>
      <c r="AD603" t="s">
        <v>74</v>
      </c>
      <c r="AE603" t="s">
        <v>74</v>
      </c>
      <c r="AF603" t="s">
        <v>74</v>
      </c>
      <c r="AG603">
        <v>20</v>
      </c>
      <c r="AH603">
        <v>7</v>
      </c>
      <c r="AI603">
        <v>7</v>
      </c>
      <c r="AJ603">
        <v>0</v>
      </c>
      <c r="AK603">
        <v>0</v>
      </c>
      <c r="AL603" t="s">
        <v>7062</v>
      </c>
      <c r="AM603" t="s">
        <v>7063</v>
      </c>
      <c r="AN603" t="s">
        <v>7064</v>
      </c>
      <c r="AO603" t="s">
        <v>7065</v>
      </c>
      <c r="AP603" t="s">
        <v>74</v>
      </c>
      <c r="AQ603" t="s">
        <v>74</v>
      </c>
      <c r="AR603" t="s">
        <v>7066</v>
      </c>
      <c r="AS603" t="s">
        <v>7067</v>
      </c>
      <c r="AT603" t="s">
        <v>74</v>
      </c>
      <c r="AU603">
        <v>1996</v>
      </c>
      <c r="AV603">
        <v>33</v>
      </c>
      <c r="AW603">
        <v>4</v>
      </c>
      <c r="AX603" t="s">
        <v>74</v>
      </c>
      <c r="AY603" t="s">
        <v>74</v>
      </c>
      <c r="AZ603" t="s">
        <v>74</v>
      </c>
      <c r="BA603" t="s">
        <v>74</v>
      </c>
      <c r="BB603">
        <v>303</v>
      </c>
      <c r="BC603">
        <v>309</v>
      </c>
      <c r="BD603" t="s">
        <v>74</v>
      </c>
      <c r="BE603" t="s">
        <v>74</v>
      </c>
      <c r="BF603" t="s">
        <v>74</v>
      </c>
      <c r="BG603" t="s">
        <v>74</v>
      </c>
      <c r="BH603" t="s">
        <v>74</v>
      </c>
      <c r="BI603">
        <v>7</v>
      </c>
      <c r="BJ603" t="s">
        <v>859</v>
      </c>
      <c r="BK603" t="s">
        <v>93</v>
      </c>
      <c r="BL603" t="s">
        <v>859</v>
      </c>
      <c r="BM603" t="s">
        <v>7068</v>
      </c>
      <c r="BN603" t="s">
        <v>74</v>
      </c>
      <c r="BO603" t="s">
        <v>74</v>
      </c>
      <c r="BP603" t="s">
        <v>74</v>
      </c>
      <c r="BQ603" t="s">
        <v>74</v>
      </c>
      <c r="BR603" t="s">
        <v>96</v>
      </c>
      <c r="BS603" t="s">
        <v>7069</v>
      </c>
      <c r="BT603" t="str">
        <f>HYPERLINK("https%3A%2F%2Fwww.webofscience.com%2Fwos%2Fwoscc%2Ffull-record%2FWOS:A1996WF49000007","View Full Record in Web of Science")</f>
        <v>View Full Record in Web of Science</v>
      </c>
    </row>
    <row r="604" spans="1:72" x14ac:dyDescent="0.15">
      <c r="A604" t="s">
        <v>72</v>
      </c>
      <c r="B604" t="s">
        <v>7070</v>
      </c>
      <c r="C604" t="s">
        <v>74</v>
      </c>
      <c r="D604" t="s">
        <v>74</v>
      </c>
      <c r="E604" t="s">
        <v>74</v>
      </c>
      <c r="F604" t="s">
        <v>7070</v>
      </c>
      <c r="G604" t="s">
        <v>74</v>
      </c>
      <c r="H604" t="s">
        <v>74</v>
      </c>
      <c r="I604" t="s">
        <v>7071</v>
      </c>
      <c r="J604" t="s">
        <v>7072</v>
      </c>
      <c r="K604" t="s">
        <v>74</v>
      </c>
      <c r="L604" t="s">
        <v>74</v>
      </c>
      <c r="M604" t="s">
        <v>2013</v>
      </c>
      <c r="N604" t="s">
        <v>371</v>
      </c>
      <c r="O604" t="s">
        <v>74</v>
      </c>
      <c r="P604" t="s">
        <v>74</v>
      </c>
      <c r="Q604" t="s">
        <v>74</v>
      </c>
      <c r="R604" t="s">
        <v>74</v>
      </c>
      <c r="S604" t="s">
        <v>74</v>
      </c>
      <c r="T604" t="s">
        <v>7073</v>
      </c>
      <c r="U604" t="s">
        <v>7074</v>
      </c>
      <c r="V604" t="s">
        <v>7075</v>
      </c>
      <c r="W604" t="s">
        <v>74</v>
      </c>
      <c r="X604" t="s">
        <v>74</v>
      </c>
      <c r="Y604" t="s">
        <v>7076</v>
      </c>
      <c r="Z604" t="s">
        <v>74</v>
      </c>
      <c r="AA604" t="s">
        <v>74</v>
      </c>
      <c r="AB604" t="s">
        <v>74</v>
      </c>
      <c r="AC604" t="s">
        <v>74</v>
      </c>
      <c r="AD604" t="s">
        <v>74</v>
      </c>
      <c r="AE604" t="s">
        <v>74</v>
      </c>
      <c r="AF604" t="s">
        <v>74</v>
      </c>
      <c r="AG604">
        <v>360</v>
      </c>
      <c r="AH604">
        <v>21</v>
      </c>
      <c r="AI604">
        <v>21</v>
      </c>
      <c r="AJ604">
        <v>0</v>
      </c>
      <c r="AK604">
        <v>4</v>
      </c>
      <c r="AL604" t="s">
        <v>7077</v>
      </c>
      <c r="AM604" t="s">
        <v>2020</v>
      </c>
      <c r="AN604" t="s">
        <v>7078</v>
      </c>
      <c r="AO604" t="s">
        <v>7079</v>
      </c>
      <c r="AP604" t="s">
        <v>74</v>
      </c>
      <c r="AQ604" t="s">
        <v>74</v>
      </c>
      <c r="AR604" t="s">
        <v>7080</v>
      </c>
      <c r="AS604" t="s">
        <v>7081</v>
      </c>
      <c r="AT604" t="s">
        <v>74</v>
      </c>
      <c r="AU604">
        <v>1996</v>
      </c>
      <c r="AV604">
        <v>72</v>
      </c>
      <c r="AW604">
        <v>1</v>
      </c>
      <c r="AX604" t="s">
        <v>74</v>
      </c>
      <c r="AY604" t="s">
        <v>74</v>
      </c>
      <c r="AZ604" t="s">
        <v>74</v>
      </c>
      <c r="BA604" t="s">
        <v>74</v>
      </c>
      <c r="BB604">
        <v>5</v>
      </c>
      <c r="BC604" t="s">
        <v>7082</v>
      </c>
      <c r="BD604" t="s">
        <v>74</v>
      </c>
      <c r="BE604" t="s">
        <v>74</v>
      </c>
      <c r="BF604" t="s">
        <v>74</v>
      </c>
      <c r="BG604" t="s">
        <v>74</v>
      </c>
      <c r="BH604" t="s">
        <v>74</v>
      </c>
      <c r="BI604">
        <v>133</v>
      </c>
      <c r="BJ604" t="s">
        <v>209</v>
      </c>
      <c r="BK604" t="s">
        <v>93</v>
      </c>
      <c r="BL604" t="s">
        <v>209</v>
      </c>
      <c r="BM604" t="s">
        <v>7083</v>
      </c>
      <c r="BN604" t="s">
        <v>74</v>
      </c>
      <c r="BO604" t="s">
        <v>74</v>
      </c>
      <c r="BP604" t="s">
        <v>74</v>
      </c>
      <c r="BQ604" t="s">
        <v>74</v>
      </c>
      <c r="BR604" t="s">
        <v>96</v>
      </c>
      <c r="BS604" t="s">
        <v>7084</v>
      </c>
      <c r="BT604" t="str">
        <f>HYPERLINK("https%3A%2F%2Fwww.webofscience.com%2Fwos%2Fwoscc%2Ffull-record%2FWOS:A1996WN61700001","View Full Record in Web of Science")</f>
        <v>View Full Record in Web of Science</v>
      </c>
    </row>
    <row r="605" spans="1:72" x14ac:dyDescent="0.15">
      <c r="A605" t="s">
        <v>6690</v>
      </c>
      <c r="B605" t="s">
        <v>7085</v>
      </c>
      <c r="C605" t="s">
        <v>74</v>
      </c>
      <c r="D605" t="s">
        <v>7086</v>
      </c>
      <c r="E605" t="s">
        <v>74</v>
      </c>
      <c r="F605" t="s">
        <v>7085</v>
      </c>
      <c r="G605" t="s">
        <v>74</v>
      </c>
      <c r="H605" t="s">
        <v>74</v>
      </c>
      <c r="I605" t="s">
        <v>7087</v>
      </c>
      <c r="J605" t="s">
        <v>7088</v>
      </c>
      <c r="K605" t="s">
        <v>7089</v>
      </c>
      <c r="L605" t="s">
        <v>74</v>
      </c>
      <c r="M605" t="s">
        <v>77</v>
      </c>
      <c r="N605" t="s">
        <v>6695</v>
      </c>
      <c r="O605" t="s">
        <v>7090</v>
      </c>
      <c r="P605" t="s">
        <v>7091</v>
      </c>
      <c r="Q605" t="s">
        <v>7092</v>
      </c>
      <c r="R605" t="s">
        <v>74</v>
      </c>
      <c r="S605" t="s">
        <v>74</v>
      </c>
      <c r="T605" t="s">
        <v>74</v>
      </c>
      <c r="U605" t="s">
        <v>74</v>
      </c>
      <c r="V605" t="s">
        <v>74</v>
      </c>
      <c r="W605" t="s">
        <v>81</v>
      </c>
      <c r="X605" t="s">
        <v>82</v>
      </c>
      <c r="Y605" t="s">
        <v>74</v>
      </c>
      <c r="Z605" t="s">
        <v>74</v>
      </c>
      <c r="AA605" t="s">
        <v>7093</v>
      </c>
      <c r="AB605" t="s">
        <v>7094</v>
      </c>
      <c r="AC605" t="s">
        <v>74</v>
      </c>
      <c r="AD605" t="s">
        <v>74</v>
      </c>
      <c r="AE605" t="s">
        <v>74</v>
      </c>
      <c r="AF605" t="s">
        <v>74</v>
      </c>
      <c r="AG605">
        <v>0</v>
      </c>
      <c r="AH605">
        <v>10</v>
      </c>
      <c r="AI605">
        <v>11</v>
      </c>
      <c r="AJ605">
        <v>0</v>
      </c>
      <c r="AK605">
        <v>1</v>
      </c>
      <c r="AL605" t="s">
        <v>7095</v>
      </c>
      <c r="AM605" t="s">
        <v>485</v>
      </c>
      <c r="AN605" t="s">
        <v>7096</v>
      </c>
      <c r="AO605" t="s">
        <v>7097</v>
      </c>
      <c r="AP605" t="s">
        <v>74</v>
      </c>
      <c r="AQ605" t="s">
        <v>74</v>
      </c>
      <c r="AR605" t="s">
        <v>7098</v>
      </c>
      <c r="AS605" t="s">
        <v>74</v>
      </c>
      <c r="AT605" t="s">
        <v>74</v>
      </c>
      <c r="AU605">
        <v>1996</v>
      </c>
      <c r="AV605">
        <v>22</v>
      </c>
      <c r="AW605" t="s">
        <v>74</v>
      </c>
      <c r="AX605" t="s">
        <v>74</v>
      </c>
      <c r="AY605" t="s">
        <v>74</v>
      </c>
      <c r="AZ605" t="s">
        <v>74</v>
      </c>
      <c r="BA605" t="s">
        <v>74</v>
      </c>
      <c r="BB605">
        <v>32</v>
      </c>
      <c r="BC605">
        <v>40</v>
      </c>
      <c r="BD605" t="s">
        <v>74</v>
      </c>
      <c r="BE605" t="s">
        <v>7099</v>
      </c>
      <c r="BF605" t="str">
        <f>HYPERLINK("http://dx.doi.org/10.3189/1996AoG22-1-32-40","http://dx.doi.org/10.3189/1996AoG22-1-32-40")</f>
        <v>http://dx.doi.org/10.3189/1996AoG22-1-32-40</v>
      </c>
      <c r="BG605" t="s">
        <v>74</v>
      </c>
      <c r="BH605" t="s">
        <v>74</v>
      </c>
      <c r="BI605">
        <v>9</v>
      </c>
      <c r="BJ605" t="s">
        <v>365</v>
      </c>
      <c r="BK605" t="s">
        <v>6703</v>
      </c>
      <c r="BL605" t="s">
        <v>365</v>
      </c>
      <c r="BM605" t="s">
        <v>7100</v>
      </c>
      <c r="BN605" t="s">
        <v>74</v>
      </c>
      <c r="BO605" t="s">
        <v>161</v>
      </c>
      <c r="BP605" t="s">
        <v>74</v>
      </c>
      <c r="BQ605" t="s">
        <v>74</v>
      </c>
      <c r="BR605" t="s">
        <v>96</v>
      </c>
      <c r="BS605" t="s">
        <v>7101</v>
      </c>
      <c r="BT605" t="str">
        <f>HYPERLINK("https%3A%2F%2Fwww.webofscience.com%2Fwos%2Fwoscc%2Ffull-record%2FWOS:A1996BG09M00005","View Full Record in Web of Science")</f>
        <v>View Full Record in Web of Science</v>
      </c>
    </row>
    <row r="606" spans="1:72" x14ac:dyDescent="0.15">
      <c r="A606" t="s">
        <v>6690</v>
      </c>
      <c r="B606" t="s">
        <v>7085</v>
      </c>
      <c r="C606" t="s">
        <v>74</v>
      </c>
      <c r="D606" t="s">
        <v>7086</v>
      </c>
      <c r="E606" t="s">
        <v>74</v>
      </c>
      <c r="F606" t="s">
        <v>7085</v>
      </c>
      <c r="G606" t="s">
        <v>74</v>
      </c>
      <c r="H606" t="s">
        <v>74</v>
      </c>
      <c r="I606" t="s">
        <v>7102</v>
      </c>
      <c r="J606" t="s">
        <v>7088</v>
      </c>
      <c r="K606" t="s">
        <v>7089</v>
      </c>
      <c r="L606" t="s">
        <v>74</v>
      </c>
      <c r="M606" t="s">
        <v>77</v>
      </c>
      <c r="N606" t="s">
        <v>6695</v>
      </c>
      <c r="O606" t="s">
        <v>7090</v>
      </c>
      <c r="P606" t="s">
        <v>7091</v>
      </c>
      <c r="Q606" t="s">
        <v>7092</v>
      </c>
      <c r="R606" t="s">
        <v>74</v>
      </c>
      <c r="S606" t="s">
        <v>74</v>
      </c>
      <c r="T606" t="s">
        <v>74</v>
      </c>
      <c r="U606" t="s">
        <v>74</v>
      </c>
      <c r="V606" t="s">
        <v>74</v>
      </c>
      <c r="W606" t="s">
        <v>81</v>
      </c>
      <c r="X606" t="s">
        <v>82</v>
      </c>
      <c r="Y606" t="s">
        <v>74</v>
      </c>
      <c r="Z606" t="s">
        <v>74</v>
      </c>
      <c r="AA606" t="s">
        <v>7093</v>
      </c>
      <c r="AB606" t="s">
        <v>7094</v>
      </c>
      <c r="AC606" t="s">
        <v>74</v>
      </c>
      <c r="AD606" t="s">
        <v>74</v>
      </c>
      <c r="AE606" t="s">
        <v>74</v>
      </c>
      <c r="AF606" t="s">
        <v>74</v>
      </c>
      <c r="AG606">
        <v>0</v>
      </c>
      <c r="AH606">
        <v>31</v>
      </c>
      <c r="AI606">
        <v>33</v>
      </c>
      <c r="AJ606">
        <v>0</v>
      </c>
      <c r="AK606">
        <v>3</v>
      </c>
      <c r="AL606" t="s">
        <v>7095</v>
      </c>
      <c r="AM606" t="s">
        <v>485</v>
      </c>
      <c r="AN606" t="s">
        <v>7096</v>
      </c>
      <c r="AO606" t="s">
        <v>7097</v>
      </c>
      <c r="AP606" t="s">
        <v>74</v>
      </c>
      <c r="AQ606" t="s">
        <v>74</v>
      </c>
      <c r="AR606" t="s">
        <v>7098</v>
      </c>
      <c r="AS606" t="s">
        <v>74</v>
      </c>
      <c r="AT606" t="s">
        <v>74</v>
      </c>
      <c r="AU606">
        <v>1996</v>
      </c>
      <c r="AV606">
        <v>22</v>
      </c>
      <c r="AW606" t="s">
        <v>74</v>
      </c>
      <c r="AX606" t="s">
        <v>74</v>
      </c>
      <c r="AY606" t="s">
        <v>74</v>
      </c>
      <c r="AZ606" t="s">
        <v>74</v>
      </c>
      <c r="BA606" t="s">
        <v>74</v>
      </c>
      <c r="BB606">
        <v>41</v>
      </c>
      <c r="BC606">
        <v>47</v>
      </c>
      <c r="BD606" t="s">
        <v>74</v>
      </c>
      <c r="BE606" t="s">
        <v>7103</v>
      </c>
      <c r="BF606" t="str">
        <f>HYPERLINK("http://dx.doi.org/10.3189/1996AoG22-1-41-47","http://dx.doi.org/10.3189/1996AoG22-1-41-47")</f>
        <v>http://dx.doi.org/10.3189/1996AoG22-1-41-47</v>
      </c>
      <c r="BG606" t="s">
        <v>74</v>
      </c>
      <c r="BH606" t="s">
        <v>74</v>
      </c>
      <c r="BI606">
        <v>7</v>
      </c>
      <c r="BJ606" t="s">
        <v>365</v>
      </c>
      <c r="BK606" t="s">
        <v>6703</v>
      </c>
      <c r="BL606" t="s">
        <v>365</v>
      </c>
      <c r="BM606" t="s">
        <v>7100</v>
      </c>
      <c r="BN606" t="s">
        <v>74</v>
      </c>
      <c r="BO606" t="s">
        <v>161</v>
      </c>
      <c r="BP606" t="s">
        <v>74</v>
      </c>
      <c r="BQ606" t="s">
        <v>74</v>
      </c>
      <c r="BR606" t="s">
        <v>96</v>
      </c>
      <c r="BS606" t="s">
        <v>7104</v>
      </c>
      <c r="BT606" t="str">
        <f>HYPERLINK("https%3A%2F%2Fwww.webofscience.com%2Fwos%2Fwoscc%2Ffull-record%2FWOS:A1996BG09M00006","View Full Record in Web of Science")</f>
        <v>View Full Record in Web of Science</v>
      </c>
    </row>
    <row r="607" spans="1:72" x14ac:dyDescent="0.15">
      <c r="A607" t="s">
        <v>72</v>
      </c>
      <c r="B607" t="s">
        <v>7105</v>
      </c>
      <c r="C607" t="s">
        <v>74</v>
      </c>
      <c r="D607" t="s">
        <v>74</v>
      </c>
      <c r="E607" t="s">
        <v>74</v>
      </c>
      <c r="F607" t="s">
        <v>7105</v>
      </c>
      <c r="G607" t="s">
        <v>74</v>
      </c>
      <c r="H607" t="s">
        <v>74</v>
      </c>
      <c r="I607" t="s">
        <v>7106</v>
      </c>
      <c r="J607" t="s">
        <v>7107</v>
      </c>
      <c r="K607" t="s">
        <v>74</v>
      </c>
      <c r="L607" t="s">
        <v>74</v>
      </c>
      <c r="M607" t="s">
        <v>77</v>
      </c>
      <c r="N607" t="s">
        <v>448</v>
      </c>
      <c r="O607" t="s">
        <v>74</v>
      </c>
      <c r="P607" t="s">
        <v>74</v>
      </c>
      <c r="Q607" t="s">
        <v>74</v>
      </c>
      <c r="R607" t="s">
        <v>74</v>
      </c>
      <c r="S607" t="s">
        <v>74</v>
      </c>
      <c r="T607" t="s">
        <v>74</v>
      </c>
      <c r="U607" t="s">
        <v>74</v>
      </c>
      <c r="V607" t="s">
        <v>74</v>
      </c>
      <c r="W607" t="s">
        <v>74</v>
      </c>
      <c r="X607" t="s">
        <v>74</v>
      </c>
      <c r="Y607" t="s">
        <v>7108</v>
      </c>
      <c r="Z607" t="s">
        <v>74</v>
      </c>
      <c r="AA607" t="s">
        <v>74</v>
      </c>
      <c r="AB607" t="s">
        <v>74</v>
      </c>
      <c r="AC607" t="s">
        <v>74</v>
      </c>
      <c r="AD607" t="s">
        <v>74</v>
      </c>
      <c r="AE607" t="s">
        <v>74</v>
      </c>
      <c r="AF607" t="s">
        <v>74</v>
      </c>
      <c r="AG607">
        <v>2</v>
      </c>
      <c r="AH607">
        <v>0</v>
      </c>
      <c r="AI607">
        <v>0</v>
      </c>
      <c r="AJ607">
        <v>0</v>
      </c>
      <c r="AK607">
        <v>5</v>
      </c>
      <c r="AL607" t="s">
        <v>203</v>
      </c>
      <c r="AM607" t="s">
        <v>85</v>
      </c>
      <c r="AN607" t="s">
        <v>204</v>
      </c>
      <c r="AO607" t="s">
        <v>7109</v>
      </c>
      <c r="AP607" t="s">
        <v>74</v>
      </c>
      <c r="AQ607" t="s">
        <v>74</v>
      </c>
      <c r="AR607" t="s">
        <v>7110</v>
      </c>
      <c r="AS607" t="s">
        <v>7111</v>
      </c>
      <c r="AT607" t="s">
        <v>74</v>
      </c>
      <c r="AU607">
        <v>1996</v>
      </c>
      <c r="AV607">
        <v>23</v>
      </c>
      <c r="AW607">
        <v>2</v>
      </c>
      <c r="AX607" t="s">
        <v>74</v>
      </c>
      <c r="AY607" t="s">
        <v>74</v>
      </c>
      <c r="AZ607" t="s">
        <v>74</v>
      </c>
      <c r="BA607" t="s">
        <v>74</v>
      </c>
      <c r="BB607">
        <v>493</v>
      </c>
      <c r="BC607">
        <v>495</v>
      </c>
      <c r="BD607" t="s">
        <v>74</v>
      </c>
      <c r="BE607" t="s">
        <v>7112</v>
      </c>
      <c r="BF607" t="str">
        <f>HYPERLINK("http://dx.doi.org/10.1016/S0160-7383(96)90079-1","http://dx.doi.org/10.1016/S0160-7383(96)90079-1")</f>
        <v>http://dx.doi.org/10.1016/S0160-7383(96)90079-1</v>
      </c>
      <c r="BG607" t="s">
        <v>74</v>
      </c>
      <c r="BH607" t="s">
        <v>74</v>
      </c>
      <c r="BI607">
        <v>3</v>
      </c>
      <c r="BJ607" t="s">
        <v>7113</v>
      </c>
      <c r="BK607" t="s">
        <v>2095</v>
      </c>
      <c r="BL607" t="s">
        <v>7114</v>
      </c>
      <c r="BM607" t="s">
        <v>7115</v>
      </c>
      <c r="BN607" t="s">
        <v>74</v>
      </c>
      <c r="BO607" t="s">
        <v>74</v>
      </c>
      <c r="BP607" t="s">
        <v>74</v>
      </c>
      <c r="BQ607" t="s">
        <v>74</v>
      </c>
      <c r="BR607" t="s">
        <v>96</v>
      </c>
      <c r="BS607" t="s">
        <v>7116</v>
      </c>
      <c r="BT607" t="str">
        <f>HYPERLINK("https%3A%2F%2Fwww.webofscience.com%2Fwos%2Fwoscc%2Ffull-record%2FWOS:A1996UA01900018","View Full Record in Web of Science")</f>
        <v>View Full Record in Web of Science</v>
      </c>
    </row>
    <row r="608" spans="1:72" x14ac:dyDescent="0.15">
      <c r="A608" t="s">
        <v>72</v>
      </c>
      <c r="B608" t="s">
        <v>7117</v>
      </c>
      <c r="C608" t="s">
        <v>74</v>
      </c>
      <c r="D608" t="s">
        <v>74</v>
      </c>
      <c r="E608" t="s">
        <v>74</v>
      </c>
      <c r="F608" t="s">
        <v>7117</v>
      </c>
      <c r="G608" t="s">
        <v>74</v>
      </c>
      <c r="H608" t="s">
        <v>74</v>
      </c>
      <c r="I608" t="s">
        <v>7118</v>
      </c>
      <c r="J608" t="s">
        <v>7119</v>
      </c>
      <c r="K608" t="s">
        <v>74</v>
      </c>
      <c r="L608" t="s">
        <v>74</v>
      </c>
      <c r="M608" t="s">
        <v>77</v>
      </c>
      <c r="N608" t="s">
        <v>371</v>
      </c>
      <c r="O608" t="s">
        <v>74</v>
      </c>
      <c r="P608" t="s">
        <v>74</v>
      </c>
      <c r="Q608" t="s">
        <v>74</v>
      </c>
      <c r="R608" t="s">
        <v>74</v>
      </c>
      <c r="S608" t="s">
        <v>74</v>
      </c>
      <c r="T608" t="s">
        <v>7120</v>
      </c>
      <c r="U608" t="s">
        <v>7121</v>
      </c>
      <c r="V608" t="s">
        <v>7122</v>
      </c>
      <c r="W608" t="s">
        <v>7123</v>
      </c>
      <c r="X608" t="s">
        <v>5670</v>
      </c>
      <c r="Y608" t="s">
        <v>7124</v>
      </c>
      <c r="Z608" t="s">
        <v>74</v>
      </c>
      <c r="AA608" t="s">
        <v>74</v>
      </c>
      <c r="AB608" t="s">
        <v>74</v>
      </c>
      <c r="AC608" t="s">
        <v>74</v>
      </c>
      <c r="AD608" t="s">
        <v>74</v>
      </c>
      <c r="AE608" t="s">
        <v>74</v>
      </c>
      <c r="AF608" t="s">
        <v>74</v>
      </c>
      <c r="AG608">
        <v>186</v>
      </c>
      <c r="AH608">
        <v>75</v>
      </c>
      <c r="AI608">
        <v>84</v>
      </c>
      <c r="AJ608">
        <v>2</v>
      </c>
      <c r="AK608">
        <v>16</v>
      </c>
      <c r="AL608" t="s">
        <v>7125</v>
      </c>
      <c r="AM608" t="s">
        <v>7126</v>
      </c>
      <c r="AN608" t="s">
        <v>7127</v>
      </c>
      <c r="AO608" t="s">
        <v>7128</v>
      </c>
      <c r="AP608" t="s">
        <v>74</v>
      </c>
      <c r="AQ608" t="s">
        <v>74</v>
      </c>
      <c r="AR608" t="s">
        <v>7129</v>
      </c>
      <c r="AS608" t="s">
        <v>7130</v>
      </c>
      <c r="AT608" t="s">
        <v>74</v>
      </c>
      <c r="AU608">
        <v>1996</v>
      </c>
      <c r="AV608">
        <v>28</v>
      </c>
      <c r="AW608" t="s">
        <v>74</v>
      </c>
      <c r="AX608" t="s">
        <v>74</v>
      </c>
      <c r="AY608" t="s">
        <v>74</v>
      </c>
      <c r="AZ608" t="s">
        <v>74</v>
      </c>
      <c r="BA608" t="s">
        <v>74</v>
      </c>
      <c r="BB608">
        <v>215</v>
      </c>
      <c r="BC608">
        <v>248</v>
      </c>
      <c r="BD608" t="s">
        <v>74</v>
      </c>
      <c r="BE608" t="s">
        <v>7131</v>
      </c>
      <c r="BF608" t="str">
        <f>HYPERLINK("http://dx.doi.org/10.1146/annurev.fl.28.010196.001243","http://dx.doi.org/10.1146/annurev.fl.28.010196.001243")</f>
        <v>http://dx.doi.org/10.1146/annurev.fl.28.010196.001243</v>
      </c>
      <c r="BG608" t="s">
        <v>74</v>
      </c>
      <c r="BH608" t="s">
        <v>74</v>
      </c>
      <c r="BI608">
        <v>34</v>
      </c>
      <c r="BJ608" t="s">
        <v>7132</v>
      </c>
      <c r="BK608" t="s">
        <v>93</v>
      </c>
      <c r="BL608" t="s">
        <v>7133</v>
      </c>
      <c r="BM608" t="s">
        <v>7134</v>
      </c>
      <c r="BN608" t="s">
        <v>74</v>
      </c>
      <c r="BO608" t="s">
        <v>74</v>
      </c>
      <c r="BP608" t="s">
        <v>74</v>
      </c>
      <c r="BQ608" t="s">
        <v>74</v>
      </c>
      <c r="BR608" t="s">
        <v>96</v>
      </c>
      <c r="BS608" t="s">
        <v>7135</v>
      </c>
      <c r="BT608" t="str">
        <f>HYPERLINK("https%3A%2F%2Fwww.webofscience.com%2Fwos%2Fwoscc%2Ffull-record%2FWOS:A1996TR81500007","View Full Record in Web of Science")</f>
        <v>View Full Record in Web of Science</v>
      </c>
    </row>
    <row r="609" spans="1:72" x14ac:dyDescent="0.15">
      <c r="A609" t="s">
        <v>6690</v>
      </c>
      <c r="B609" t="s">
        <v>7136</v>
      </c>
      <c r="C609" t="s">
        <v>74</v>
      </c>
      <c r="D609" t="s">
        <v>7137</v>
      </c>
      <c r="E609" t="s">
        <v>74</v>
      </c>
      <c r="F609" t="s">
        <v>7136</v>
      </c>
      <c r="G609" t="s">
        <v>74</v>
      </c>
      <c r="H609" t="s">
        <v>74</v>
      </c>
      <c r="I609" t="s">
        <v>7138</v>
      </c>
      <c r="J609" t="s">
        <v>7139</v>
      </c>
      <c r="K609" t="s">
        <v>74</v>
      </c>
      <c r="L609" t="s">
        <v>74</v>
      </c>
      <c r="M609" t="s">
        <v>77</v>
      </c>
      <c r="N609" t="s">
        <v>6695</v>
      </c>
      <c r="O609" t="s">
        <v>7140</v>
      </c>
      <c r="P609" t="s">
        <v>7141</v>
      </c>
      <c r="Q609" t="s">
        <v>7142</v>
      </c>
      <c r="R609" t="s">
        <v>74</v>
      </c>
      <c r="S609" t="s">
        <v>74</v>
      </c>
      <c r="T609" t="s">
        <v>7143</v>
      </c>
      <c r="U609" t="s">
        <v>74</v>
      </c>
      <c r="V609" t="s">
        <v>7144</v>
      </c>
      <c r="W609" t="s">
        <v>74</v>
      </c>
      <c r="X609" t="s">
        <v>74</v>
      </c>
      <c r="Y609" t="s">
        <v>7145</v>
      </c>
      <c r="Z609" t="s">
        <v>74</v>
      </c>
      <c r="AA609" t="s">
        <v>74</v>
      </c>
      <c r="AB609" t="s">
        <v>74</v>
      </c>
      <c r="AC609" t="s">
        <v>74</v>
      </c>
      <c r="AD609" t="s">
        <v>74</v>
      </c>
      <c r="AE609" t="s">
        <v>74</v>
      </c>
      <c r="AF609" t="s">
        <v>74</v>
      </c>
      <c r="AG609">
        <v>0</v>
      </c>
      <c r="AH609">
        <v>3</v>
      </c>
      <c r="AI609">
        <v>3</v>
      </c>
      <c r="AJ609">
        <v>0</v>
      </c>
      <c r="AK609">
        <v>3</v>
      </c>
      <c r="AL609" t="s">
        <v>7146</v>
      </c>
      <c r="AM609" t="s">
        <v>186</v>
      </c>
      <c r="AN609" t="s">
        <v>7147</v>
      </c>
      <c r="AO609" t="s">
        <v>74</v>
      </c>
      <c r="AP609" t="s">
        <v>74</v>
      </c>
      <c r="AQ609" t="s">
        <v>7148</v>
      </c>
      <c r="AR609" t="s">
        <v>74</v>
      </c>
      <c r="AS609" t="s">
        <v>74</v>
      </c>
      <c r="AT609" t="s">
        <v>74</v>
      </c>
      <c r="AU609">
        <v>1996</v>
      </c>
      <c r="AV609" t="s">
        <v>74</v>
      </c>
      <c r="AW609" t="s">
        <v>74</v>
      </c>
      <c r="AX609" t="s">
        <v>74</v>
      </c>
      <c r="AY609" t="s">
        <v>74</v>
      </c>
      <c r="AZ609" t="s">
        <v>74</v>
      </c>
      <c r="BA609" t="s">
        <v>74</v>
      </c>
      <c r="BB609">
        <v>14</v>
      </c>
      <c r="BC609">
        <v>17</v>
      </c>
      <c r="BD609" t="s">
        <v>74</v>
      </c>
      <c r="BE609" t="s">
        <v>7149</v>
      </c>
      <c r="BF609" t="str">
        <f>HYPERLINK("http://dx.doi.org/10.1109/ANZIIS.1996.573878","http://dx.doi.org/10.1109/ANZIIS.1996.573878")</f>
        <v>http://dx.doi.org/10.1109/ANZIIS.1996.573878</v>
      </c>
      <c r="BG609" t="s">
        <v>74</v>
      </c>
      <c r="BH609" t="s">
        <v>74</v>
      </c>
      <c r="BI609">
        <v>4</v>
      </c>
      <c r="BJ609" t="s">
        <v>7150</v>
      </c>
      <c r="BK609" t="s">
        <v>6703</v>
      </c>
      <c r="BL609" t="s">
        <v>2310</v>
      </c>
      <c r="BM609" t="s">
        <v>7151</v>
      </c>
      <c r="BN609" t="s">
        <v>74</v>
      </c>
      <c r="BO609" t="s">
        <v>74</v>
      </c>
      <c r="BP609" t="s">
        <v>74</v>
      </c>
      <c r="BQ609" t="s">
        <v>74</v>
      </c>
      <c r="BR609" t="s">
        <v>96</v>
      </c>
      <c r="BS609" t="s">
        <v>7152</v>
      </c>
      <c r="BT609" t="str">
        <f>HYPERLINK("https%3A%2F%2Fwww.webofscience.com%2Fwos%2Fwoscc%2Ffull-record%2FWOS:A1996BH40F00004","View Full Record in Web of Science")</f>
        <v>View Full Record in Web of Science</v>
      </c>
    </row>
    <row r="610" spans="1:72" x14ac:dyDescent="0.15">
      <c r="A610" t="s">
        <v>72</v>
      </c>
      <c r="B610" t="s">
        <v>7153</v>
      </c>
      <c r="C610" t="s">
        <v>74</v>
      </c>
      <c r="D610" t="s">
        <v>74</v>
      </c>
      <c r="E610" t="s">
        <v>74</v>
      </c>
      <c r="F610" t="s">
        <v>7153</v>
      </c>
      <c r="G610" t="s">
        <v>74</v>
      </c>
      <c r="H610" t="s">
        <v>74</v>
      </c>
      <c r="I610" t="s">
        <v>7154</v>
      </c>
      <c r="J610" t="s">
        <v>7155</v>
      </c>
      <c r="K610" t="s">
        <v>74</v>
      </c>
      <c r="L610" t="s">
        <v>74</v>
      </c>
      <c r="M610" t="s">
        <v>77</v>
      </c>
      <c r="N610" t="s">
        <v>78</v>
      </c>
      <c r="O610" t="s">
        <v>74</v>
      </c>
      <c r="P610" t="s">
        <v>74</v>
      </c>
      <c r="Q610" t="s">
        <v>74</v>
      </c>
      <c r="R610" t="s">
        <v>74</v>
      </c>
      <c r="S610" t="s">
        <v>74</v>
      </c>
      <c r="T610" t="s">
        <v>74</v>
      </c>
      <c r="U610" t="s">
        <v>7156</v>
      </c>
      <c r="V610" t="s">
        <v>7157</v>
      </c>
      <c r="W610" t="s">
        <v>74</v>
      </c>
      <c r="X610" t="s">
        <v>74</v>
      </c>
      <c r="Y610" t="s">
        <v>7158</v>
      </c>
      <c r="Z610" t="s">
        <v>74</v>
      </c>
      <c r="AA610" t="s">
        <v>74</v>
      </c>
      <c r="AB610" t="s">
        <v>74</v>
      </c>
      <c r="AC610" t="s">
        <v>74</v>
      </c>
      <c r="AD610" t="s">
        <v>74</v>
      </c>
      <c r="AE610" t="s">
        <v>74</v>
      </c>
      <c r="AF610" t="s">
        <v>74</v>
      </c>
      <c r="AG610">
        <v>62</v>
      </c>
      <c r="AH610">
        <v>42</v>
      </c>
      <c r="AI610">
        <v>49</v>
      </c>
      <c r="AJ610">
        <v>0</v>
      </c>
      <c r="AK610">
        <v>7</v>
      </c>
      <c r="AL610" t="s">
        <v>7159</v>
      </c>
      <c r="AM610" t="s">
        <v>7160</v>
      </c>
      <c r="AN610" t="s">
        <v>7161</v>
      </c>
      <c r="AO610" t="s">
        <v>7162</v>
      </c>
      <c r="AP610" t="s">
        <v>74</v>
      </c>
      <c r="AQ610" t="s">
        <v>74</v>
      </c>
      <c r="AR610" t="s">
        <v>7163</v>
      </c>
      <c r="AS610" t="s">
        <v>7164</v>
      </c>
      <c r="AT610" t="s">
        <v>74</v>
      </c>
      <c r="AU610">
        <v>1996</v>
      </c>
      <c r="AV610">
        <v>44</v>
      </c>
      <c r="AW610" t="s">
        <v>684</v>
      </c>
      <c r="AX610" t="s">
        <v>74</v>
      </c>
      <c r="AY610" t="s">
        <v>74</v>
      </c>
      <c r="AZ610" t="s">
        <v>74</v>
      </c>
      <c r="BA610" t="s">
        <v>74</v>
      </c>
      <c r="BB610">
        <v>115</v>
      </c>
      <c r="BC610">
        <v>139</v>
      </c>
      <c r="BD610" t="s">
        <v>74</v>
      </c>
      <c r="BE610" t="s">
        <v>74</v>
      </c>
      <c r="BF610" t="s">
        <v>74</v>
      </c>
      <c r="BG610" t="s">
        <v>74</v>
      </c>
      <c r="BH610" t="s">
        <v>74</v>
      </c>
      <c r="BI610">
        <v>25</v>
      </c>
      <c r="BJ610" t="s">
        <v>4505</v>
      </c>
      <c r="BK610" t="s">
        <v>93</v>
      </c>
      <c r="BL610" t="s">
        <v>4505</v>
      </c>
      <c r="BM610" t="s">
        <v>7165</v>
      </c>
      <c r="BN610" t="s">
        <v>74</v>
      </c>
      <c r="BO610" t="s">
        <v>74</v>
      </c>
      <c r="BP610" t="s">
        <v>74</v>
      </c>
      <c r="BQ610" t="s">
        <v>74</v>
      </c>
      <c r="BR610" t="s">
        <v>96</v>
      </c>
      <c r="BS610" t="s">
        <v>7166</v>
      </c>
      <c r="BT610" t="str">
        <f>HYPERLINK("https%3A%2F%2Fwww.webofscience.com%2Fwos%2Fwoscc%2Ffull-record%2FWOS:A1996VV96000008","View Full Record in Web of Science")</f>
        <v>View Full Record in Web of Science</v>
      </c>
    </row>
    <row r="611" spans="1:72" x14ac:dyDescent="0.15">
      <c r="A611" t="s">
        <v>72</v>
      </c>
      <c r="B611" t="s">
        <v>7167</v>
      </c>
      <c r="C611" t="s">
        <v>74</v>
      </c>
      <c r="D611" t="s">
        <v>74</v>
      </c>
      <c r="E611" t="s">
        <v>74</v>
      </c>
      <c r="F611" t="s">
        <v>7167</v>
      </c>
      <c r="G611" t="s">
        <v>74</v>
      </c>
      <c r="H611" t="s">
        <v>74</v>
      </c>
      <c r="I611" t="s">
        <v>7168</v>
      </c>
      <c r="J611" t="s">
        <v>7155</v>
      </c>
      <c r="K611" t="s">
        <v>74</v>
      </c>
      <c r="L611" t="s">
        <v>74</v>
      </c>
      <c r="M611" t="s">
        <v>77</v>
      </c>
      <c r="N611" t="s">
        <v>78</v>
      </c>
      <c r="O611" t="s">
        <v>74</v>
      </c>
      <c r="P611" t="s">
        <v>74</v>
      </c>
      <c r="Q611" t="s">
        <v>74</v>
      </c>
      <c r="R611" t="s">
        <v>74</v>
      </c>
      <c r="S611" t="s">
        <v>74</v>
      </c>
      <c r="T611" t="s">
        <v>74</v>
      </c>
      <c r="U611" t="s">
        <v>74</v>
      </c>
      <c r="V611" t="s">
        <v>7169</v>
      </c>
      <c r="W611" t="s">
        <v>7170</v>
      </c>
      <c r="X611" t="s">
        <v>1773</v>
      </c>
      <c r="Y611" t="s">
        <v>74</v>
      </c>
      <c r="Z611" t="s">
        <v>74</v>
      </c>
      <c r="AA611" t="s">
        <v>74</v>
      </c>
      <c r="AB611" t="s">
        <v>74</v>
      </c>
      <c r="AC611" t="s">
        <v>74</v>
      </c>
      <c r="AD611" t="s">
        <v>74</v>
      </c>
      <c r="AE611" t="s">
        <v>74</v>
      </c>
      <c r="AF611" t="s">
        <v>74</v>
      </c>
      <c r="AG611">
        <v>19</v>
      </c>
      <c r="AH611">
        <v>12</v>
      </c>
      <c r="AI611">
        <v>14</v>
      </c>
      <c r="AJ611">
        <v>0</v>
      </c>
      <c r="AK611">
        <v>1</v>
      </c>
      <c r="AL611" t="s">
        <v>7171</v>
      </c>
      <c r="AM611" t="s">
        <v>4923</v>
      </c>
      <c r="AN611" t="s">
        <v>4924</v>
      </c>
      <c r="AO611" t="s">
        <v>7162</v>
      </c>
      <c r="AP611" t="s">
        <v>74</v>
      </c>
      <c r="AQ611" t="s">
        <v>74</v>
      </c>
      <c r="AR611" t="s">
        <v>7163</v>
      </c>
      <c r="AS611" t="s">
        <v>7164</v>
      </c>
      <c r="AT611" t="s">
        <v>74</v>
      </c>
      <c r="AU611">
        <v>1996</v>
      </c>
      <c r="AV611">
        <v>44</v>
      </c>
      <c r="AW611">
        <v>3</v>
      </c>
      <c r="AX611" t="s">
        <v>74</v>
      </c>
      <c r="AY611" t="s">
        <v>74</v>
      </c>
      <c r="AZ611" t="s">
        <v>74</v>
      </c>
      <c r="BA611" t="s">
        <v>74</v>
      </c>
      <c r="BB611">
        <v>243</v>
      </c>
      <c r="BC611">
        <v>256</v>
      </c>
      <c r="BD611" t="s">
        <v>74</v>
      </c>
      <c r="BE611" t="s">
        <v>74</v>
      </c>
      <c r="BF611" t="s">
        <v>74</v>
      </c>
      <c r="BG611" t="s">
        <v>74</v>
      </c>
      <c r="BH611" t="s">
        <v>74</v>
      </c>
      <c r="BI611">
        <v>14</v>
      </c>
      <c r="BJ611" t="s">
        <v>4505</v>
      </c>
      <c r="BK611" t="s">
        <v>93</v>
      </c>
      <c r="BL611" t="s">
        <v>4505</v>
      </c>
      <c r="BM611" t="s">
        <v>7172</v>
      </c>
      <c r="BN611" t="s">
        <v>74</v>
      </c>
      <c r="BO611" t="s">
        <v>74</v>
      </c>
      <c r="BP611" t="s">
        <v>74</v>
      </c>
      <c r="BQ611" t="s">
        <v>74</v>
      </c>
      <c r="BR611" t="s">
        <v>96</v>
      </c>
      <c r="BS611" t="s">
        <v>7173</v>
      </c>
      <c r="BT611" t="str">
        <f>HYPERLINK("https%3A%2F%2Fwww.webofscience.com%2Fwos%2Fwoscc%2Ffull-record%2FWOS:A1996WG93400004","View Full Record in Web of Science")</f>
        <v>View Full Record in Web of Science</v>
      </c>
    </row>
    <row r="612" spans="1:72" x14ac:dyDescent="0.15">
      <c r="A612" t="s">
        <v>72</v>
      </c>
      <c r="B612" t="s">
        <v>7174</v>
      </c>
      <c r="C612" t="s">
        <v>74</v>
      </c>
      <c r="D612" t="s">
        <v>74</v>
      </c>
      <c r="E612" t="s">
        <v>74</v>
      </c>
      <c r="F612" t="s">
        <v>7174</v>
      </c>
      <c r="G612" t="s">
        <v>74</v>
      </c>
      <c r="H612" t="s">
        <v>74</v>
      </c>
      <c r="I612" t="s">
        <v>7175</v>
      </c>
      <c r="J612" t="s">
        <v>7155</v>
      </c>
      <c r="K612" t="s">
        <v>74</v>
      </c>
      <c r="L612" t="s">
        <v>74</v>
      </c>
      <c r="M612" t="s">
        <v>77</v>
      </c>
      <c r="N612" t="s">
        <v>78</v>
      </c>
      <c r="O612" t="s">
        <v>74</v>
      </c>
      <c r="P612" t="s">
        <v>74</v>
      </c>
      <c r="Q612" t="s">
        <v>74</v>
      </c>
      <c r="R612" t="s">
        <v>74</v>
      </c>
      <c r="S612" t="s">
        <v>74</v>
      </c>
      <c r="T612" t="s">
        <v>74</v>
      </c>
      <c r="U612" t="s">
        <v>74</v>
      </c>
      <c r="V612" t="s">
        <v>7176</v>
      </c>
      <c r="W612" t="s">
        <v>7177</v>
      </c>
      <c r="X612" t="s">
        <v>5341</v>
      </c>
      <c r="Y612" t="s">
        <v>7178</v>
      </c>
      <c r="Z612" t="s">
        <v>74</v>
      </c>
      <c r="AA612" t="s">
        <v>74</v>
      </c>
      <c r="AB612" t="s">
        <v>74</v>
      </c>
      <c r="AC612" t="s">
        <v>74</v>
      </c>
      <c r="AD612" t="s">
        <v>74</v>
      </c>
      <c r="AE612" t="s">
        <v>74</v>
      </c>
      <c r="AF612" t="s">
        <v>74</v>
      </c>
      <c r="AG612">
        <v>14</v>
      </c>
      <c r="AH612">
        <v>6</v>
      </c>
      <c r="AI612">
        <v>6</v>
      </c>
      <c r="AJ612">
        <v>0</v>
      </c>
      <c r="AK612">
        <v>1</v>
      </c>
      <c r="AL612" t="s">
        <v>7171</v>
      </c>
      <c r="AM612" t="s">
        <v>6118</v>
      </c>
      <c r="AN612" t="s">
        <v>7179</v>
      </c>
      <c r="AO612" t="s">
        <v>7162</v>
      </c>
      <c r="AP612" t="s">
        <v>74</v>
      </c>
      <c r="AQ612" t="s">
        <v>74</v>
      </c>
      <c r="AR612" t="s">
        <v>7163</v>
      </c>
      <c r="AS612" t="s">
        <v>7164</v>
      </c>
      <c r="AT612" t="s">
        <v>74</v>
      </c>
      <c r="AU612">
        <v>1996</v>
      </c>
      <c r="AV612">
        <v>43</v>
      </c>
      <c r="AW612">
        <v>3</v>
      </c>
      <c r="AX612" t="s">
        <v>74</v>
      </c>
      <c r="AY612" t="s">
        <v>74</v>
      </c>
      <c r="AZ612" t="s">
        <v>74</v>
      </c>
      <c r="BA612" t="s">
        <v>74</v>
      </c>
      <c r="BB612">
        <v>257</v>
      </c>
      <c r="BC612">
        <v>264</v>
      </c>
      <c r="BD612" t="s">
        <v>74</v>
      </c>
      <c r="BE612" t="s">
        <v>74</v>
      </c>
      <c r="BF612" t="s">
        <v>74</v>
      </c>
      <c r="BG612" t="s">
        <v>74</v>
      </c>
      <c r="BH612" t="s">
        <v>74</v>
      </c>
      <c r="BI612">
        <v>8</v>
      </c>
      <c r="BJ612" t="s">
        <v>4505</v>
      </c>
      <c r="BK612" t="s">
        <v>93</v>
      </c>
      <c r="BL612" t="s">
        <v>4505</v>
      </c>
      <c r="BM612" t="s">
        <v>7180</v>
      </c>
      <c r="BN612" t="s">
        <v>74</v>
      </c>
      <c r="BO612" t="s">
        <v>74</v>
      </c>
      <c r="BP612" t="s">
        <v>74</v>
      </c>
      <c r="BQ612" t="s">
        <v>74</v>
      </c>
      <c r="BR612" t="s">
        <v>96</v>
      </c>
      <c r="BS612" t="s">
        <v>7181</v>
      </c>
      <c r="BT612" t="str">
        <f>HYPERLINK("https%3A%2F%2Fwww.webofscience.com%2Fwos%2Fwoscc%2Ffull-record%2FWOS:A1996UY38100004","View Full Record in Web of Science")</f>
        <v>View Full Record in Web of Science</v>
      </c>
    </row>
    <row r="613" spans="1:72" x14ac:dyDescent="0.15">
      <c r="A613" t="s">
        <v>72</v>
      </c>
      <c r="B613" t="s">
        <v>7174</v>
      </c>
      <c r="C613" t="s">
        <v>74</v>
      </c>
      <c r="D613" t="s">
        <v>74</v>
      </c>
      <c r="E613" t="s">
        <v>74</v>
      </c>
      <c r="F613" t="s">
        <v>7174</v>
      </c>
      <c r="G613" t="s">
        <v>74</v>
      </c>
      <c r="H613" t="s">
        <v>74</v>
      </c>
      <c r="I613" t="s">
        <v>7182</v>
      </c>
      <c r="J613" t="s">
        <v>7155</v>
      </c>
      <c r="K613" t="s">
        <v>74</v>
      </c>
      <c r="L613" t="s">
        <v>74</v>
      </c>
      <c r="M613" t="s">
        <v>77</v>
      </c>
      <c r="N613" t="s">
        <v>78</v>
      </c>
      <c r="O613" t="s">
        <v>74</v>
      </c>
      <c r="P613" t="s">
        <v>74</v>
      </c>
      <c r="Q613" t="s">
        <v>74</v>
      </c>
      <c r="R613" t="s">
        <v>74</v>
      </c>
      <c r="S613" t="s">
        <v>74</v>
      </c>
      <c r="T613" t="s">
        <v>74</v>
      </c>
      <c r="U613" t="s">
        <v>74</v>
      </c>
      <c r="V613" t="s">
        <v>7183</v>
      </c>
      <c r="W613" t="s">
        <v>7184</v>
      </c>
      <c r="X613" t="s">
        <v>5341</v>
      </c>
      <c r="Y613" t="s">
        <v>7178</v>
      </c>
      <c r="Z613" t="s">
        <v>74</v>
      </c>
      <c r="AA613" t="s">
        <v>74</v>
      </c>
      <c r="AB613" t="s">
        <v>74</v>
      </c>
      <c r="AC613" t="s">
        <v>74</v>
      </c>
      <c r="AD613" t="s">
        <v>74</v>
      </c>
      <c r="AE613" t="s">
        <v>74</v>
      </c>
      <c r="AF613" t="s">
        <v>74</v>
      </c>
      <c r="AG613">
        <v>20</v>
      </c>
      <c r="AH613">
        <v>14</v>
      </c>
      <c r="AI613">
        <v>15</v>
      </c>
      <c r="AJ613">
        <v>1</v>
      </c>
      <c r="AK613">
        <v>4</v>
      </c>
      <c r="AL613" t="s">
        <v>7171</v>
      </c>
      <c r="AM613" t="s">
        <v>6118</v>
      </c>
      <c r="AN613" t="s">
        <v>7179</v>
      </c>
      <c r="AO613" t="s">
        <v>7162</v>
      </c>
      <c r="AP613" t="s">
        <v>74</v>
      </c>
      <c r="AQ613" t="s">
        <v>74</v>
      </c>
      <c r="AR613" t="s">
        <v>7163</v>
      </c>
      <c r="AS613" t="s">
        <v>7164</v>
      </c>
      <c r="AT613" t="s">
        <v>74</v>
      </c>
      <c r="AU613">
        <v>1996</v>
      </c>
      <c r="AV613">
        <v>43</v>
      </c>
      <c r="AW613">
        <v>3</v>
      </c>
      <c r="AX613" t="s">
        <v>74</v>
      </c>
      <c r="AY613" t="s">
        <v>74</v>
      </c>
      <c r="AZ613" t="s">
        <v>74</v>
      </c>
      <c r="BA613" t="s">
        <v>74</v>
      </c>
      <c r="BB613">
        <v>265</v>
      </c>
      <c r="BC613">
        <v>272</v>
      </c>
      <c r="BD613" t="s">
        <v>74</v>
      </c>
      <c r="BE613" t="s">
        <v>74</v>
      </c>
      <c r="BF613" t="s">
        <v>74</v>
      </c>
      <c r="BG613" t="s">
        <v>74</v>
      </c>
      <c r="BH613" t="s">
        <v>74</v>
      </c>
      <c r="BI613">
        <v>8</v>
      </c>
      <c r="BJ613" t="s">
        <v>4505</v>
      </c>
      <c r="BK613" t="s">
        <v>93</v>
      </c>
      <c r="BL613" t="s">
        <v>4505</v>
      </c>
      <c r="BM613" t="s">
        <v>7180</v>
      </c>
      <c r="BN613" t="s">
        <v>74</v>
      </c>
      <c r="BO613" t="s">
        <v>74</v>
      </c>
      <c r="BP613" t="s">
        <v>74</v>
      </c>
      <c r="BQ613" t="s">
        <v>74</v>
      </c>
      <c r="BR613" t="s">
        <v>96</v>
      </c>
      <c r="BS613" t="s">
        <v>7185</v>
      </c>
      <c r="BT613" t="str">
        <f>HYPERLINK("https%3A%2F%2Fwww.webofscience.com%2Fwos%2Fwoscc%2Ffull-record%2FWOS:A1996UY38100005","View Full Record in Web of Science")</f>
        <v>View Full Record in Web of Science</v>
      </c>
    </row>
    <row r="614" spans="1:72" x14ac:dyDescent="0.15">
      <c r="A614" t="s">
        <v>72</v>
      </c>
      <c r="B614" t="s">
        <v>7186</v>
      </c>
      <c r="C614" t="s">
        <v>74</v>
      </c>
      <c r="D614" t="s">
        <v>74</v>
      </c>
      <c r="E614" t="s">
        <v>74</v>
      </c>
      <c r="F614" t="s">
        <v>7186</v>
      </c>
      <c r="G614" t="s">
        <v>74</v>
      </c>
      <c r="H614" t="s">
        <v>74</v>
      </c>
      <c r="I614" t="s">
        <v>7187</v>
      </c>
      <c r="J614" t="s">
        <v>7188</v>
      </c>
      <c r="K614" t="s">
        <v>74</v>
      </c>
      <c r="L614" t="s">
        <v>74</v>
      </c>
      <c r="M614" t="s">
        <v>77</v>
      </c>
      <c r="N614" t="s">
        <v>472</v>
      </c>
      <c r="O614" t="s">
        <v>7189</v>
      </c>
      <c r="P614" t="s">
        <v>7190</v>
      </c>
      <c r="Q614" t="s">
        <v>7191</v>
      </c>
      <c r="R614" t="s">
        <v>74</v>
      </c>
      <c r="S614" t="s">
        <v>74</v>
      </c>
      <c r="T614" t="s">
        <v>74</v>
      </c>
      <c r="U614" t="s">
        <v>74</v>
      </c>
      <c r="V614" t="s">
        <v>74</v>
      </c>
      <c r="W614" t="s">
        <v>74</v>
      </c>
      <c r="X614" t="s">
        <v>74</v>
      </c>
      <c r="Y614" t="s">
        <v>7192</v>
      </c>
      <c r="Z614" t="s">
        <v>74</v>
      </c>
      <c r="AA614" t="s">
        <v>74</v>
      </c>
      <c r="AB614" t="s">
        <v>74</v>
      </c>
      <c r="AC614" t="s">
        <v>74</v>
      </c>
      <c r="AD614" t="s">
        <v>74</v>
      </c>
      <c r="AE614" t="s">
        <v>74</v>
      </c>
      <c r="AF614" t="s">
        <v>74</v>
      </c>
      <c r="AG614">
        <v>4</v>
      </c>
      <c r="AH614">
        <v>0</v>
      </c>
      <c r="AI614">
        <v>0</v>
      </c>
      <c r="AJ614">
        <v>0</v>
      </c>
      <c r="AK614">
        <v>2</v>
      </c>
      <c r="AL614" t="s">
        <v>7193</v>
      </c>
      <c r="AM614" t="s">
        <v>7194</v>
      </c>
      <c r="AN614" t="s">
        <v>7195</v>
      </c>
      <c r="AO614" t="s">
        <v>7196</v>
      </c>
      <c r="AP614" t="s">
        <v>74</v>
      </c>
      <c r="AQ614" t="s">
        <v>74</v>
      </c>
      <c r="AR614" t="s">
        <v>7197</v>
      </c>
      <c r="AS614" t="s">
        <v>7198</v>
      </c>
      <c r="AT614" t="s">
        <v>74</v>
      </c>
      <c r="AU614">
        <v>1996</v>
      </c>
      <c r="AV614">
        <v>104</v>
      </c>
      <c r="AW614">
        <v>3</v>
      </c>
      <c r="AX614" t="s">
        <v>74</v>
      </c>
      <c r="AY614" t="s">
        <v>74</v>
      </c>
      <c r="AZ614" t="s">
        <v>74</v>
      </c>
      <c r="BA614" t="s">
        <v>74</v>
      </c>
      <c r="BB614" t="s">
        <v>7199</v>
      </c>
      <c r="BC614" t="s">
        <v>7199</v>
      </c>
      <c r="BD614" t="s">
        <v>74</v>
      </c>
      <c r="BE614" t="s">
        <v>74</v>
      </c>
      <c r="BF614" t="s">
        <v>74</v>
      </c>
      <c r="BG614" t="s">
        <v>74</v>
      </c>
      <c r="BH614" t="s">
        <v>74</v>
      </c>
      <c r="BI614">
        <v>1</v>
      </c>
      <c r="BJ614" t="s">
        <v>7200</v>
      </c>
      <c r="BK614" t="s">
        <v>492</v>
      </c>
      <c r="BL614" t="s">
        <v>7200</v>
      </c>
      <c r="BM614" t="s">
        <v>7201</v>
      </c>
      <c r="BN614" t="s">
        <v>74</v>
      </c>
      <c r="BO614" t="s">
        <v>74</v>
      </c>
      <c r="BP614" t="s">
        <v>74</v>
      </c>
      <c r="BQ614" t="s">
        <v>74</v>
      </c>
      <c r="BR614" t="s">
        <v>96</v>
      </c>
      <c r="BS614" t="s">
        <v>7202</v>
      </c>
      <c r="BT614" t="str">
        <f>HYPERLINK("https%3A%2F%2Fwww.webofscience.com%2Fwos%2Fwoscc%2Ffull-record%2FWOS:A1996VC76500034","View Full Record in Web of Science")</f>
        <v>View Full Record in Web of Science</v>
      </c>
    </row>
    <row r="615" spans="1:72" x14ac:dyDescent="0.15">
      <c r="A615" t="s">
        <v>72</v>
      </c>
      <c r="B615" t="s">
        <v>7203</v>
      </c>
      <c r="C615" t="s">
        <v>74</v>
      </c>
      <c r="D615" t="s">
        <v>74</v>
      </c>
      <c r="E615" t="s">
        <v>74</v>
      </c>
      <c r="F615" t="s">
        <v>7203</v>
      </c>
      <c r="G615" t="s">
        <v>74</v>
      </c>
      <c r="H615" t="s">
        <v>74</v>
      </c>
      <c r="I615" t="s">
        <v>7204</v>
      </c>
      <c r="J615" t="s">
        <v>7205</v>
      </c>
      <c r="K615" t="s">
        <v>74</v>
      </c>
      <c r="L615" t="s">
        <v>74</v>
      </c>
      <c r="M615" t="s">
        <v>77</v>
      </c>
      <c r="N615" t="s">
        <v>78</v>
      </c>
      <c r="O615" t="s">
        <v>74</v>
      </c>
      <c r="P615" t="s">
        <v>74</v>
      </c>
      <c r="Q615" t="s">
        <v>74</v>
      </c>
      <c r="R615" t="s">
        <v>74</v>
      </c>
      <c r="S615" t="s">
        <v>74</v>
      </c>
      <c r="T615" t="s">
        <v>74</v>
      </c>
      <c r="U615" t="s">
        <v>7206</v>
      </c>
      <c r="V615" t="s">
        <v>7207</v>
      </c>
      <c r="W615" t="s">
        <v>7208</v>
      </c>
      <c r="X615" t="s">
        <v>7209</v>
      </c>
      <c r="Y615" t="s">
        <v>74</v>
      </c>
      <c r="Z615" t="s">
        <v>74</v>
      </c>
      <c r="AA615" t="s">
        <v>74</v>
      </c>
      <c r="AB615" t="s">
        <v>7210</v>
      </c>
      <c r="AC615" t="s">
        <v>74</v>
      </c>
      <c r="AD615" t="s">
        <v>74</v>
      </c>
      <c r="AE615" t="s">
        <v>74</v>
      </c>
      <c r="AF615" t="s">
        <v>74</v>
      </c>
      <c r="AG615">
        <v>16</v>
      </c>
      <c r="AH615">
        <v>4</v>
      </c>
      <c r="AI615">
        <v>4</v>
      </c>
      <c r="AJ615">
        <v>0</v>
      </c>
      <c r="AK615">
        <v>3</v>
      </c>
      <c r="AL615" t="s">
        <v>7211</v>
      </c>
      <c r="AM615" t="s">
        <v>7212</v>
      </c>
      <c r="AN615" t="s">
        <v>7213</v>
      </c>
      <c r="AO615" t="s">
        <v>7214</v>
      </c>
      <c r="AP615" t="s">
        <v>74</v>
      </c>
      <c r="AQ615" t="s">
        <v>74</v>
      </c>
      <c r="AR615" t="s">
        <v>7215</v>
      </c>
      <c r="AS615" t="s">
        <v>7216</v>
      </c>
      <c r="AT615" t="s">
        <v>74</v>
      </c>
      <c r="AU615">
        <v>1996</v>
      </c>
      <c r="AV615">
        <v>44</v>
      </c>
      <c r="AW615">
        <v>1</v>
      </c>
      <c r="AX615" t="s">
        <v>74</v>
      </c>
      <c r="AY615" t="s">
        <v>74</v>
      </c>
      <c r="AZ615" t="s">
        <v>74</v>
      </c>
      <c r="BA615" t="s">
        <v>74</v>
      </c>
      <c r="BB615">
        <v>75</v>
      </c>
      <c r="BC615">
        <v>79</v>
      </c>
      <c r="BD615" t="s">
        <v>74</v>
      </c>
      <c r="BE615" t="s">
        <v>7217</v>
      </c>
      <c r="BF615" t="str">
        <f>HYPERLINK("http://dx.doi.org/10.1071/ZO9960075","http://dx.doi.org/10.1071/ZO9960075")</f>
        <v>http://dx.doi.org/10.1071/ZO9960075</v>
      </c>
      <c r="BG615" t="s">
        <v>74</v>
      </c>
      <c r="BH615" t="s">
        <v>74</v>
      </c>
      <c r="BI615">
        <v>5</v>
      </c>
      <c r="BJ615" t="s">
        <v>176</v>
      </c>
      <c r="BK615" t="s">
        <v>93</v>
      </c>
      <c r="BL615" t="s">
        <v>176</v>
      </c>
      <c r="BM615" t="s">
        <v>7218</v>
      </c>
      <c r="BN615" t="s">
        <v>74</v>
      </c>
      <c r="BO615" t="s">
        <v>74</v>
      </c>
      <c r="BP615" t="s">
        <v>74</v>
      </c>
      <c r="BQ615" t="s">
        <v>74</v>
      </c>
      <c r="BR615" t="s">
        <v>96</v>
      </c>
      <c r="BS615" t="s">
        <v>7219</v>
      </c>
      <c r="BT615" t="str">
        <f>HYPERLINK("https%3A%2F%2Fwww.webofscience.com%2Fwos%2Fwoscc%2Ffull-record%2FWOS:A1996UB16600007","View Full Record in Web of Science")</f>
        <v>View Full Record in Web of Science</v>
      </c>
    </row>
    <row r="616" spans="1:72" x14ac:dyDescent="0.15">
      <c r="A616" t="s">
        <v>72</v>
      </c>
      <c r="B616" t="s">
        <v>7220</v>
      </c>
      <c r="C616" t="s">
        <v>74</v>
      </c>
      <c r="D616" t="s">
        <v>74</v>
      </c>
      <c r="E616" t="s">
        <v>74</v>
      </c>
      <c r="F616" t="s">
        <v>7220</v>
      </c>
      <c r="G616" t="s">
        <v>74</v>
      </c>
      <c r="H616" t="s">
        <v>74</v>
      </c>
      <c r="I616" t="s">
        <v>7221</v>
      </c>
      <c r="J616" t="s">
        <v>7222</v>
      </c>
      <c r="K616" t="s">
        <v>74</v>
      </c>
      <c r="L616" t="s">
        <v>74</v>
      </c>
      <c r="M616" t="s">
        <v>77</v>
      </c>
      <c r="N616" t="s">
        <v>78</v>
      </c>
      <c r="O616" t="s">
        <v>74</v>
      </c>
      <c r="P616" t="s">
        <v>74</v>
      </c>
      <c r="Q616" t="s">
        <v>74</v>
      </c>
      <c r="R616" t="s">
        <v>74</v>
      </c>
      <c r="S616" t="s">
        <v>74</v>
      </c>
      <c r="T616" t="s">
        <v>7223</v>
      </c>
      <c r="U616" t="s">
        <v>7224</v>
      </c>
      <c r="V616" t="s">
        <v>7225</v>
      </c>
      <c r="W616" t="s">
        <v>7226</v>
      </c>
      <c r="X616" t="s">
        <v>7227</v>
      </c>
      <c r="Y616" t="s">
        <v>74</v>
      </c>
      <c r="Z616" t="s">
        <v>74</v>
      </c>
      <c r="AA616" t="s">
        <v>74</v>
      </c>
      <c r="AB616" t="s">
        <v>74</v>
      </c>
      <c r="AC616" t="s">
        <v>74</v>
      </c>
      <c r="AD616" t="s">
        <v>74</v>
      </c>
      <c r="AE616" t="s">
        <v>74</v>
      </c>
      <c r="AF616" t="s">
        <v>74</v>
      </c>
      <c r="AG616">
        <v>59</v>
      </c>
      <c r="AH616">
        <v>71</v>
      </c>
      <c r="AI616">
        <v>78</v>
      </c>
      <c r="AJ616">
        <v>0</v>
      </c>
      <c r="AK616">
        <v>22</v>
      </c>
      <c r="AL616" t="s">
        <v>185</v>
      </c>
      <c r="AM616" t="s">
        <v>186</v>
      </c>
      <c r="AN616" t="s">
        <v>187</v>
      </c>
      <c r="AO616" t="s">
        <v>7228</v>
      </c>
      <c r="AP616" t="s">
        <v>74</v>
      </c>
      <c r="AQ616" t="s">
        <v>74</v>
      </c>
      <c r="AR616" t="s">
        <v>7229</v>
      </c>
      <c r="AS616" t="s">
        <v>7230</v>
      </c>
      <c r="AT616" t="s">
        <v>6957</v>
      </c>
      <c r="AU616">
        <v>1996</v>
      </c>
      <c r="AV616">
        <v>38</v>
      </c>
      <c r="AW616">
        <v>1</v>
      </c>
      <c r="AX616" t="s">
        <v>74</v>
      </c>
      <c r="AY616" t="s">
        <v>74</v>
      </c>
      <c r="AZ616" t="s">
        <v>74</v>
      </c>
      <c r="BA616" t="s">
        <v>74</v>
      </c>
      <c r="BB616">
        <v>31</v>
      </c>
      <c r="BC616">
        <v>41</v>
      </c>
      <c r="BD616" t="s">
        <v>74</v>
      </c>
      <c r="BE616" t="s">
        <v>7231</v>
      </c>
      <c r="BF616" t="str">
        <f>HYPERLINK("http://dx.doi.org/10.1007/s002650050214","http://dx.doi.org/10.1007/s002650050214")</f>
        <v>http://dx.doi.org/10.1007/s002650050214</v>
      </c>
      <c r="BG616" t="s">
        <v>74</v>
      </c>
      <c r="BH616" t="s">
        <v>74</v>
      </c>
      <c r="BI616">
        <v>11</v>
      </c>
      <c r="BJ616" t="s">
        <v>7232</v>
      </c>
      <c r="BK616" t="s">
        <v>93</v>
      </c>
      <c r="BL616" t="s">
        <v>7233</v>
      </c>
      <c r="BM616" t="s">
        <v>7234</v>
      </c>
      <c r="BN616" t="s">
        <v>74</v>
      </c>
      <c r="BO616" t="s">
        <v>74</v>
      </c>
      <c r="BP616" t="s">
        <v>74</v>
      </c>
      <c r="BQ616" t="s">
        <v>74</v>
      </c>
      <c r="BR616" t="s">
        <v>96</v>
      </c>
      <c r="BS616" t="s">
        <v>7235</v>
      </c>
      <c r="BT616" t="str">
        <f>HYPERLINK("https%3A%2F%2Fwww.webofscience.com%2Fwos%2Fwoscc%2Ffull-record%2FWOS:A1996TV58900004","View Full Record in Web of Science")</f>
        <v>View Full Record in Web of Science</v>
      </c>
    </row>
    <row r="617" spans="1:72" x14ac:dyDescent="0.15">
      <c r="A617" t="s">
        <v>72</v>
      </c>
      <c r="B617" t="s">
        <v>7236</v>
      </c>
      <c r="C617" t="s">
        <v>74</v>
      </c>
      <c r="D617" t="s">
        <v>74</v>
      </c>
      <c r="E617" t="s">
        <v>74</v>
      </c>
      <c r="F617" t="s">
        <v>7236</v>
      </c>
      <c r="G617" t="s">
        <v>74</v>
      </c>
      <c r="H617" t="s">
        <v>74</v>
      </c>
      <c r="I617" t="s">
        <v>7237</v>
      </c>
      <c r="J617" t="s">
        <v>7238</v>
      </c>
      <c r="K617" t="s">
        <v>74</v>
      </c>
      <c r="L617" t="s">
        <v>74</v>
      </c>
      <c r="M617" t="s">
        <v>77</v>
      </c>
      <c r="N617" t="s">
        <v>78</v>
      </c>
      <c r="O617" t="s">
        <v>74</v>
      </c>
      <c r="P617" t="s">
        <v>74</v>
      </c>
      <c r="Q617" t="s">
        <v>74</v>
      </c>
      <c r="R617" t="s">
        <v>74</v>
      </c>
      <c r="S617" t="s">
        <v>74</v>
      </c>
      <c r="T617" t="s">
        <v>7239</v>
      </c>
      <c r="U617" t="s">
        <v>7240</v>
      </c>
      <c r="V617" t="s">
        <v>7241</v>
      </c>
      <c r="W617" t="s">
        <v>7242</v>
      </c>
      <c r="X617" t="s">
        <v>7243</v>
      </c>
      <c r="Y617" t="s">
        <v>74</v>
      </c>
      <c r="Z617" t="s">
        <v>74</v>
      </c>
      <c r="AA617" t="s">
        <v>7244</v>
      </c>
      <c r="AB617" t="s">
        <v>7245</v>
      </c>
      <c r="AC617" t="s">
        <v>74</v>
      </c>
      <c r="AD617" t="s">
        <v>74</v>
      </c>
      <c r="AE617" t="s">
        <v>74</v>
      </c>
      <c r="AF617" t="s">
        <v>74</v>
      </c>
      <c r="AG617">
        <v>78</v>
      </c>
      <c r="AH617">
        <v>28</v>
      </c>
      <c r="AI617">
        <v>29</v>
      </c>
      <c r="AJ617">
        <v>1</v>
      </c>
      <c r="AK617">
        <v>13</v>
      </c>
      <c r="AL617" t="s">
        <v>7246</v>
      </c>
      <c r="AM617" t="s">
        <v>2532</v>
      </c>
      <c r="AN617" t="s">
        <v>7247</v>
      </c>
      <c r="AO617" t="s">
        <v>7248</v>
      </c>
      <c r="AP617" t="s">
        <v>74</v>
      </c>
      <c r="AQ617" t="s">
        <v>74</v>
      </c>
      <c r="AR617" t="s">
        <v>7238</v>
      </c>
      <c r="AS617" t="s">
        <v>7249</v>
      </c>
      <c r="AT617" t="s">
        <v>74</v>
      </c>
      <c r="AU617">
        <v>1996</v>
      </c>
      <c r="AV617">
        <v>10</v>
      </c>
      <c r="AW617">
        <v>4</v>
      </c>
      <c r="AX617" t="s">
        <v>74</v>
      </c>
      <c r="AY617" t="s">
        <v>74</v>
      </c>
      <c r="AZ617" t="s">
        <v>74</v>
      </c>
      <c r="BA617" t="s">
        <v>74</v>
      </c>
      <c r="BB617">
        <v>309</v>
      </c>
      <c r="BC617">
        <v>330</v>
      </c>
      <c r="BD617" t="s">
        <v>74</v>
      </c>
      <c r="BE617" t="s">
        <v>7250</v>
      </c>
      <c r="BF617" t="str">
        <f>HYPERLINK("http://dx.doi.org/10.1080/08927019609386289","http://dx.doi.org/10.1080/08927019609386289")</f>
        <v>http://dx.doi.org/10.1080/08927019609386289</v>
      </c>
      <c r="BG617" t="s">
        <v>74</v>
      </c>
      <c r="BH617" t="s">
        <v>74</v>
      </c>
      <c r="BI617">
        <v>22</v>
      </c>
      <c r="BJ617" t="s">
        <v>7251</v>
      </c>
      <c r="BK617" t="s">
        <v>93</v>
      </c>
      <c r="BL617" t="s">
        <v>7251</v>
      </c>
      <c r="BM617" t="s">
        <v>7252</v>
      </c>
      <c r="BN617">
        <v>22115184</v>
      </c>
      <c r="BO617" t="s">
        <v>74</v>
      </c>
      <c r="BP617" t="s">
        <v>74</v>
      </c>
      <c r="BQ617" t="s">
        <v>74</v>
      </c>
      <c r="BR617" t="s">
        <v>96</v>
      </c>
      <c r="BS617" t="s">
        <v>7253</v>
      </c>
      <c r="BT617" t="str">
        <f>HYPERLINK("https%3A%2F%2Fwww.webofscience.com%2Fwos%2Fwoscc%2Ffull-record%2FWOS:A1996WF77700003","View Full Record in Web of Science")</f>
        <v>View Full Record in Web of Science</v>
      </c>
    </row>
    <row r="618" spans="1:72" x14ac:dyDescent="0.15">
      <c r="A618" t="s">
        <v>6690</v>
      </c>
      <c r="B618" t="s">
        <v>7254</v>
      </c>
      <c r="C618" t="s">
        <v>74</v>
      </c>
      <c r="D618" t="s">
        <v>7255</v>
      </c>
      <c r="E618" t="s">
        <v>74</v>
      </c>
      <c r="F618" t="s">
        <v>7254</v>
      </c>
      <c r="G618" t="s">
        <v>74</v>
      </c>
      <c r="H618" t="s">
        <v>74</v>
      </c>
      <c r="I618" t="s">
        <v>7256</v>
      </c>
      <c r="J618" t="s">
        <v>7257</v>
      </c>
      <c r="K618" t="s">
        <v>7258</v>
      </c>
      <c r="L618" t="s">
        <v>74</v>
      </c>
      <c r="M618" t="s">
        <v>2013</v>
      </c>
      <c r="N618" t="s">
        <v>6695</v>
      </c>
      <c r="O618" t="s">
        <v>7259</v>
      </c>
      <c r="P618" t="s">
        <v>7260</v>
      </c>
      <c r="Q618" t="s">
        <v>7261</v>
      </c>
      <c r="R618" t="s">
        <v>74</v>
      </c>
      <c r="S618" t="s">
        <v>74</v>
      </c>
      <c r="T618" t="s">
        <v>7262</v>
      </c>
      <c r="U618" t="s">
        <v>74</v>
      </c>
      <c r="V618" t="s">
        <v>7263</v>
      </c>
      <c r="W618" t="s">
        <v>74</v>
      </c>
      <c r="X618" t="s">
        <v>74</v>
      </c>
      <c r="Y618" t="s">
        <v>7264</v>
      </c>
      <c r="Z618" t="s">
        <v>74</v>
      </c>
      <c r="AA618" t="s">
        <v>74</v>
      </c>
      <c r="AB618" t="s">
        <v>74</v>
      </c>
      <c r="AC618" t="s">
        <v>74</v>
      </c>
      <c r="AD618" t="s">
        <v>74</v>
      </c>
      <c r="AE618" t="s">
        <v>74</v>
      </c>
      <c r="AF618" t="s">
        <v>74</v>
      </c>
      <c r="AG618">
        <v>0</v>
      </c>
      <c r="AH618">
        <v>6</v>
      </c>
      <c r="AI618">
        <v>7</v>
      </c>
      <c r="AJ618">
        <v>0</v>
      </c>
      <c r="AK618">
        <v>0</v>
      </c>
      <c r="AL618" t="s">
        <v>7265</v>
      </c>
      <c r="AM618" t="s">
        <v>2020</v>
      </c>
      <c r="AN618" t="s">
        <v>7266</v>
      </c>
      <c r="AO618" t="s">
        <v>7267</v>
      </c>
      <c r="AP618" t="s">
        <v>74</v>
      </c>
      <c r="AQ618" t="s">
        <v>7268</v>
      </c>
      <c r="AR618" t="s">
        <v>7269</v>
      </c>
      <c r="AS618" t="s">
        <v>74</v>
      </c>
      <c r="AT618" t="s">
        <v>74</v>
      </c>
      <c r="AU618">
        <v>1996</v>
      </c>
      <c r="AV618" t="s">
        <v>74</v>
      </c>
      <c r="AW618" t="s">
        <v>74</v>
      </c>
      <c r="AX618" t="s">
        <v>74</v>
      </c>
      <c r="AY618" t="s">
        <v>74</v>
      </c>
      <c r="AZ618" t="s">
        <v>74</v>
      </c>
      <c r="BA618" t="s">
        <v>74</v>
      </c>
      <c r="BB618">
        <v>19</v>
      </c>
      <c r="BC618">
        <v>26</v>
      </c>
      <c r="BD618" t="s">
        <v>74</v>
      </c>
      <c r="BE618" t="s">
        <v>74</v>
      </c>
      <c r="BF618" t="s">
        <v>74</v>
      </c>
      <c r="BG618" t="s">
        <v>74</v>
      </c>
      <c r="BH618" t="s">
        <v>74</v>
      </c>
      <c r="BI618">
        <v>4</v>
      </c>
      <c r="BJ618" t="s">
        <v>7270</v>
      </c>
      <c r="BK618" t="s">
        <v>6703</v>
      </c>
      <c r="BL618" t="s">
        <v>7271</v>
      </c>
      <c r="BM618" t="s">
        <v>7272</v>
      </c>
      <c r="BN618" t="s">
        <v>74</v>
      </c>
      <c r="BO618" t="s">
        <v>74</v>
      </c>
      <c r="BP618" t="s">
        <v>74</v>
      </c>
      <c r="BQ618" t="s">
        <v>74</v>
      </c>
      <c r="BR618" t="s">
        <v>96</v>
      </c>
      <c r="BS618" t="s">
        <v>7273</v>
      </c>
      <c r="BT618" t="str">
        <f>HYPERLINK("https%3A%2F%2Fwww.webofscience.com%2Fwos%2Fwoscc%2Ffull-record%2FWOS:A1996BH14L00002","View Full Record in Web of Science")</f>
        <v>View Full Record in Web of Science</v>
      </c>
    </row>
    <row r="619" spans="1:72" x14ac:dyDescent="0.15">
      <c r="A619" t="s">
        <v>6690</v>
      </c>
      <c r="B619" t="s">
        <v>7274</v>
      </c>
      <c r="C619" t="s">
        <v>74</v>
      </c>
      <c r="D619" t="s">
        <v>7275</v>
      </c>
      <c r="E619" t="s">
        <v>74</v>
      </c>
      <c r="F619" t="s">
        <v>7274</v>
      </c>
      <c r="G619" t="s">
        <v>74</v>
      </c>
      <c r="H619" t="s">
        <v>74</v>
      </c>
      <c r="I619" t="s">
        <v>7276</v>
      </c>
      <c r="J619" t="s">
        <v>7277</v>
      </c>
      <c r="K619" t="s">
        <v>74</v>
      </c>
      <c r="L619" t="s">
        <v>74</v>
      </c>
      <c r="M619" t="s">
        <v>77</v>
      </c>
      <c r="N619" t="s">
        <v>6695</v>
      </c>
      <c r="O619" t="s">
        <v>7278</v>
      </c>
      <c r="P619" t="s">
        <v>7279</v>
      </c>
      <c r="Q619" t="s">
        <v>7280</v>
      </c>
      <c r="R619" t="s">
        <v>74</v>
      </c>
      <c r="S619" t="s">
        <v>74</v>
      </c>
      <c r="T619" t="s">
        <v>74</v>
      </c>
      <c r="U619" t="s">
        <v>74</v>
      </c>
      <c r="V619" t="s">
        <v>74</v>
      </c>
      <c r="W619" t="s">
        <v>597</v>
      </c>
      <c r="X619" t="s">
        <v>598</v>
      </c>
      <c r="Y619" t="s">
        <v>74</v>
      </c>
      <c r="Z619" t="s">
        <v>74</v>
      </c>
      <c r="AA619" t="s">
        <v>74</v>
      </c>
      <c r="AB619" t="s">
        <v>7281</v>
      </c>
      <c r="AC619" t="s">
        <v>74</v>
      </c>
      <c r="AD619" t="s">
        <v>74</v>
      </c>
      <c r="AE619" t="s">
        <v>74</v>
      </c>
      <c r="AF619" t="s">
        <v>74</v>
      </c>
      <c r="AG619">
        <v>0</v>
      </c>
      <c r="AH619">
        <v>34</v>
      </c>
      <c r="AI619">
        <v>38</v>
      </c>
      <c r="AJ619">
        <v>0</v>
      </c>
      <c r="AK619">
        <v>0</v>
      </c>
      <c r="AL619" t="s">
        <v>7282</v>
      </c>
      <c r="AM619" t="s">
        <v>186</v>
      </c>
      <c r="AN619" t="s">
        <v>7283</v>
      </c>
      <c r="AO619" t="s">
        <v>74</v>
      </c>
      <c r="AP619" t="s">
        <v>74</v>
      </c>
      <c r="AQ619" t="s">
        <v>7284</v>
      </c>
      <c r="AR619" t="s">
        <v>74</v>
      </c>
      <c r="AS619" t="s">
        <v>74</v>
      </c>
      <c r="AT619" t="s">
        <v>74</v>
      </c>
      <c r="AU619">
        <v>1996</v>
      </c>
      <c r="AV619" t="s">
        <v>74</v>
      </c>
      <c r="AW619" t="s">
        <v>74</v>
      </c>
      <c r="AX619" t="s">
        <v>74</v>
      </c>
      <c r="AY619" t="s">
        <v>74</v>
      </c>
      <c r="AZ619" t="s">
        <v>74</v>
      </c>
      <c r="BA619" t="s">
        <v>74</v>
      </c>
      <c r="BB619">
        <v>213</v>
      </c>
      <c r="BC619">
        <v>222</v>
      </c>
      <c r="BD619" t="s">
        <v>74</v>
      </c>
      <c r="BE619" t="s">
        <v>74</v>
      </c>
      <c r="BF619" t="s">
        <v>74</v>
      </c>
      <c r="BG619" t="s">
        <v>74</v>
      </c>
      <c r="BH619" t="s">
        <v>74</v>
      </c>
      <c r="BI619">
        <v>10</v>
      </c>
      <c r="BJ619" t="s">
        <v>7285</v>
      </c>
      <c r="BK619" t="s">
        <v>6703</v>
      </c>
      <c r="BL619" t="s">
        <v>7286</v>
      </c>
      <c r="BM619" t="s">
        <v>7287</v>
      </c>
      <c r="BN619" t="s">
        <v>74</v>
      </c>
      <c r="BO619" t="s">
        <v>74</v>
      </c>
      <c r="BP619" t="s">
        <v>74</v>
      </c>
      <c r="BQ619" t="s">
        <v>74</v>
      </c>
      <c r="BR619" t="s">
        <v>96</v>
      </c>
      <c r="BS619" t="s">
        <v>7288</v>
      </c>
      <c r="BT619" t="str">
        <f>HYPERLINK("https%3A%2F%2Fwww.webofscience.com%2Fwos%2Fwoscc%2Ffull-record%2FWOS:A1996BF97H00019","View Full Record in Web of Science")</f>
        <v>View Full Record in Web of Science</v>
      </c>
    </row>
    <row r="620" spans="1:72" x14ac:dyDescent="0.15">
      <c r="A620" t="s">
        <v>72</v>
      </c>
      <c r="B620" t="s">
        <v>7289</v>
      </c>
      <c r="C620" t="s">
        <v>74</v>
      </c>
      <c r="D620" t="s">
        <v>74</v>
      </c>
      <c r="E620" t="s">
        <v>74</v>
      </c>
      <c r="F620" t="s">
        <v>7289</v>
      </c>
      <c r="G620" t="s">
        <v>74</v>
      </c>
      <c r="H620" t="s">
        <v>74</v>
      </c>
      <c r="I620" t="s">
        <v>7290</v>
      </c>
      <c r="J620" t="s">
        <v>7291</v>
      </c>
      <c r="K620" t="s">
        <v>74</v>
      </c>
      <c r="L620" t="s">
        <v>74</v>
      </c>
      <c r="M620" t="s">
        <v>77</v>
      </c>
      <c r="N620" t="s">
        <v>78</v>
      </c>
      <c r="O620" t="s">
        <v>74</v>
      </c>
      <c r="P620" t="s">
        <v>74</v>
      </c>
      <c r="Q620" t="s">
        <v>74</v>
      </c>
      <c r="R620" t="s">
        <v>74</v>
      </c>
      <c r="S620" t="s">
        <v>74</v>
      </c>
      <c r="T620" t="s">
        <v>7292</v>
      </c>
      <c r="U620" t="s">
        <v>74</v>
      </c>
      <c r="V620" t="s">
        <v>7293</v>
      </c>
      <c r="W620" t="s">
        <v>74</v>
      </c>
      <c r="X620" t="s">
        <v>74</v>
      </c>
      <c r="Y620" t="s">
        <v>7294</v>
      </c>
      <c r="Z620" t="s">
        <v>74</v>
      </c>
      <c r="AA620" t="s">
        <v>74</v>
      </c>
      <c r="AB620" t="s">
        <v>74</v>
      </c>
      <c r="AC620" t="s">
        <v>74</v>
      </c>
      <c r="AD620" t="s">
        <v>74</v>
      </c>
      <c r="AE620" t="s">
        <v>74</v>
      </c>
      <c r="AF620" t="s">
        <v>74</v>
      </c>
      <c r="AG620">
        <v>44</v>
      </c>
      <c r="AH620">
        <v>73</v>
      </c>
      <c r="AI620">
        <v>78</v>
      </c>
      <c r="AJ620">
        <v>3</v>
      </c>
      <c r="AK620">
        <v>17</v>
      </c>
      <c r="AL620" t="s">
        <v>3888</v>
      </c>
      <c r="AM620" t="s">
        <v>85</v>
      </c>
      <c r="AN620" t="s">
        <v>3889</v>
      </c>
      <c r="AO620" t="s">
        <v>7295</v>
      </c>
      <c r="AP620" t="s">
        <v>74</v>
      </c>
      <c r="AQ620" t="s">
        <v>74</v>
      </c>
      <c r="AR620" t="s">
        <v>7296</v>
      </c>
      <c r="AS620" t="s">
        <v>7297</v>
      </c>
      <c r="AT620" t="s">
        <v>74</v>
      </c>
      <c r="AU620">
        <v>1996</v>
      </c>
      <c r="AV620">
        <v>76</v>
      </c>
      <c r="AW620">
        <v>2</v>
      </c>
      <c r="AX620" t="s">
        <v>74</v>
      </c>
      <c r="AY620" t="s">
        <v>74</v>
      </c>
      <c r="AZ620" t="s">
        <v>74</v>
      </c>
      <c r="BA620" t="s">
        <v>74</v>
      </c>
      <c r="BB620">
        <v>135</v>
      </c>
      <c r="BC620">
        <v>146</v>
      </c>
      <c r="BD620" t="s">
        <v>74</v>
      </c>
      <c r="BE620" t="s">
        <v>7298</v>
      </c>
      <c r="BF620" t="str">
        <f>HYPERLINK("http://dx.doi.org/10.1016/0006-3207(95)00099-2","http://dx.doi.org/10.1016/0006-3207(95)00099-2")</f>
        <v>http://dx.doi.org/10.1016/0006-3207(95)00099-2</v>
      </c>
      <c r="BG620" t="s">
        <v>74</v>
      </c>
      <c r="BH620" t="s">
        <v>74</v>
      </c>
      <c r="BI620">
        <v>12</v>
      </c>
      <c r="BJ620" t="s">
        <v>7299</v>
      </c>
      <c r="BK620" t="s">
        <v>93</v>
      </c>
      <c r="BL620" t="s">
        <v>1741</v>
      </c>
      <c r="BM620" t="s">
        <v>7300</v>
      </c>
      <c r="BN620" t="s">
        <v>74</v>
      </c>
      <c r="BO620" t="s">
        <v>74</v>
      </c>
      <c r="BP620" t="s">
        <v>74</v>
      </c>
      <c r="BQ620" t="s">
        <v>74</v>
      </c>
      <c r="BR620" t="s">
        <v>96</v>
      </c>
      <c r="BS620" t="s">
        <v>7301</v>
      </c>
      <c r="BT620" t="str">
        <f>HYPERLINK("https%3A%2F%2Fwww.webofscience.com%2Fwos%2Fwoscc%2Ffull-record%2FWOS:A1996UF38400006","View Full Record in Web of Science")</f>
        <v>View Full Record in Web of Science</v>
      </c>
    </row>
    <row r="621" spans="1:72" x14ac:dyDescent="0.15">
      <c r="A621" t="s">
        <v>72</v>
      </c>
      <c r="B621" t="s">
        <v>7302</v>
      </c>
      <c r="C621" t="s">
        <v>74</v>
      </c>
      <c r="D621" t="s">
        <v>74</v>
      </c>
      <c r="E621" t="s">
        <v>74</v>
      </c>
      <c r="F621" t="s">
        <v>7302</v>
      </c>
      <c r="G621" t="s">
        <v>74</v>
      </c>
      <c r="H621" t="s">
        <v>74</v>
      </c>
      <c r="I621" t="s">
        <v>7303</v>
      </c>
      <c r="J621" t="s">
        <v>7304</v>
      </c>
      <c r="K621" t="s">
        <v>74</v>
      </c>
      <c r="L621" t="s">
        <v>74</v>
      </c>
      <c r="M621" t="s">
        <v>77</v>
      </c>
      <c r="N621" t="s">
        <v>371</v>
      </c>
      <c r="O621" t="s">
        <v>74</v>
      </c>
      <c r="P621" t="s">
        <v>74</v>
      </c>
      <c r="Q621" t="s">
        <v>74</v>
      </c>
      <c r="R621" t="s">
        <v>74</v>
      </c>
      <c r="S621" t="s">
        <v>74</v>
      </c>
      <c r="T621" t="s">
        <v>7305</v>
      </c>
      <c r="U621" t="s">
        <v>7306</v>
      </c>
      <c r="V621" t="s">
        <v>7307</v>
      </c>
      <c r="W621" t="s">
        <v>74</v>
      </c>
      <c r="X621" t="s">
        <v>74</v>
      </c>
      <c r="Y621" t="s">
        <v>7308</v>
      </c>
      <c r="Z621" t="s">
        <v>74</v>
      </c>
      <c r="AA621" t="s">
        <v>74</v>
      </c>
      <c r="AB621" t="s">
        <v>74</v>
      </c>
      <c r="AC621" t="s">
        <v>74</v>
      </c>
      <c r="AD621" t="s">
        <v>74</v>
      </c>
      <c r="AE621" t="s">
        <v>74</v>
      </c>
      <c r="AF621" t="s">
        <v>74</v>
      </c>
      <c r="AG621">
        <v>149</v>
      </c>
      <c r="AH621">
        <v>93</v>
      </c>
      <c r="AI621">
        <v>110</v>
      </c>
      <c r="AJ621">
        <v>0</v>
      </c>
      <c r="AK621">
        <v>21</v>
      </c>
      <c r="AL621" t="s">
        <v>203</v>
      </c>
      <c r="AM621" t="s">
        <v>85</v>
      </c>
      <c r="AN621" t="s">
        <v>1459</v>
      </c>
      <c r="AO621" t="s">
        <v>7309</v>
      </c>
      <c r="AP621" t="s">
        <v>7310</v>
      </c>
      <c r="AQ621" t="s">
        <v>74</v>
      </c>
      <c r="AR621" t="s">
        <v>7311</v>
      </c>
      <c r="AS621" t="s">
        <v>7312</v>
      </c>
      <c r="AT621" t="s">
        <v>74</v>
      </c>
      <c r="AU621">
        <v>1996</v>
      </c>
      <c r="AV621">
        <v>14</v>
      </c>
      <c r="AW621">
        <v>2</v>
      </c>
      <c r="AX621" t="s">
        <v>74</v>
      </c>
      <c r="AY621" t="s">
        <v>74</v>
      </c>
      <c r="AZ621" t="s">
        <v>74</v>
      </c>
      <c r="BA621" t="s">
        <v>74</v>
      </c>
      <c r="BB621">
        <v>127</v>
      </c>
      <c r="BC621">
        <v>149</v>
      </c>
      <c r="BD621" t="s">
        <v>74</v>
      </c>
      <c r="BE621" t="s">
        <v>7313</v>
      </c>
      <c r="BF621" t="str">
        <f>HYPERLINK("http://dx.doi.org/10.1016/0734-9750(96)00005-5","http://dx.doi.org/10.1016/0734-9750(96)00005-5")</f>
        <v>http://dx.doi.org/10.1016/0734-9750(96)00005-5</v>
      </c>
      <c r="BG621" t="s">
        <v>74</v>
      </c>
      <c r="BH621" t="s">
        <v>74</v>
      </c>
      <c r="BI621">
        <v>23</v>
      </c>
      <c r="BJ621" t="s">
        <v>7314</v>
      </c>
      <c r="BK621" t="s">
        <v>93</v>
      </c>
      <c r="BL621" t="s">
        <v>7314</v>
      </c>
      <c r="BM621" t="s">
        <v>7315</v>
      </c>
      <c r="BN621">
        <v>14537604</v>
      </c>
      <c r="BO621" t="s">
        <v>74</v>
      </c>
      <c r="BP621" t="s">
        <v>74</v>
      </c>
      <c r="BQ621" t="s">
        <v>74</v>
      </c>
      <c r="BR621" t="s">
        <v>96</v>
      </c>
      <c r="BS621" t="s">
        <v>7316</v>
      </c>
      <c r="BT621" t="str">
        <f>HYPERLINK("https%3A%2F%2Fwww.webofscience.com%2Fwos%2Fwoscc%2Ffull-record%2FWOS:A1996UT16300001","View Full Record in Web of Science")</f>
        <v>View Full Record in Web of Science</v>
      </c>
    </row>
    <row r="622" spans="1:72" x14ac:dyDescent="0.15">
      <c r="A622" t="s">
        <v>6690</v>
      </c>
      <c r="B622" t="s">
        <v>7317</v>
      </c>
      <c r="C622" t="s">
        <v>74</v>
      </c>
      <c r="D622" t="s">
        <v>7318</v>
      </c>
      <c r="E622" t="s">
        <v>74</v>
      </c>
      <c r="F622" t="s">
        <v>7317</v>
      </c>
      <c r="G622" t="s">
        <v>74</v>
      </c>
      <c r="H622" t="s">
        <v>74</v>
      </c>
      <c r="I622" t="s">
        <v>7319</v>
      </c>
      <c r="J622" t="s">
        <v>7320</v>
      </c>
      <c r="K622" t="s">
        <v>74</v>
      </c>
      <c r="L622" t="s">
        <v>74</v>
      </c>
      <c r="M622" t="s">
        <v>77</v>
      </c>
      <c r="N622" t="s">
        <v>6695</v>
      </c>
      <c r="O622" t="s">
        <v>7321</v>
      </c>
      <c r="P622" t="s">
        <v>7322</v>
      </c>
      <c r="Q622" t="s">
        <v>7323</v>
      </c>
      <c r="R622" t="s">
        <v>74</v>
      </c>
      <c r="S622" t="s">
        <v>7324</v>
      </c>
      <c r="T622" t="s">
        <v>74</v>
      </c>
      <c r="U622" t="s">
        <v>74</v>
      </c>
      <c r="V622" t="s">
        <v>74</v>
      </c>
      <c r="W622" t="s">
        <v>3239</v>
      </c>
      <c r="X622" t="s">
        <v>82</v>
      </c>
      <c r="Y622" t="s">
        <v>74</v>
      </c>
      <c r="Z622" t="s">
        <v>74</v>
      </c>
      <c r="AA622" t="s">
        <v>74</v>
      </c>
      <c r="AB622" t="s">
        <v>74</v>
      </c>
      <c r="AC622" t="s">
        <v>74</v>
      </c>
      <c r="AD622" t="s">
        <v>74</v>
      </c>
      <c r="AE622" t="s">
        <v>74</v>
      </c>
      <c r="AF622" t="s">
        <v>74</v>
      </c>
      <c r="AG622">
        <v>0</v>
      </c>
      <c r="AH622">
        <v>1</v>
      </c>
      <c r="AI622">
        <v>1</v>
      </c>
      <c r="AJ622">
        <v>0</v>
      </c>
      <c r="AK622">
        <v>2</v>
      </c>
      <c r="AL622" t="s">
        <v>7325</v>
      </c>
      <c r="AM622" t="s">
        <v>7326</v>
      </c>
      <c r="AN622" t="s">
        <v>7327</v>
      </c>
      <c r="AO622" t="s">
        <v>74</v>
      </c>
      <c r="AP622" t="s">
        <v>74</v>
      </c>
      <c r="AQ622" t="s">
        <v>7328</v>
      </c>
      <c r="AR622" t="s">
        <v>74</v>
      </c>
      <c r="AS622" t="s">
        <v>74</v>
      </c>
      <c r="AT622" t="s">
        <v>74</v>
      </c>
      <c r="AU622">
        <v>1996</v>
      </c>
      <c r="AV622" t="s">
        <v>74</v>
      </c>
      <c r="AW622" t="s">
        <v>74</v>
      </c>
      <c r="AX622" t="s">
        <v>74</v>
      </c>
      <c r="AY622" t="s">
        <v>74</v>
      </c>
      <c r="AZ622" t="s">
        <v>74</v>
      </c>
      <c r="BA622" t="s">
        <v>74</v>
      </c>
      <c r="BB622">
        <v>203</v>
      </c>
      <c r="BC622">
        <v>207</v>
      </c>
      <c r="BD622" t="s">
        <v>74</v>
      </c>
      <c r="BE622" t="s">
        <v>74</v>
      </c>
      <c r="BF622" t="s">
        <v>74</v>
      </c>
      <c r="BG622" t="s">
        <v>74</v>
      </c>
      <c r="BH622" t="s">
        <v>74</v>
      </c>
      <c r="BI622">
        <v>5</v>
      </c>
      <c r="BJ622" t="s">
        <v>1669</v>
      </c>
      <c r="BK622" t="s">
        <v>6703</v>
      </c>
      <c r="BL622" t="s">
        <v>1669</v>
      </c>
      <c r="BM622" t="s">
        <v>7329</v>
      </c>
      <c r="BN622" t="s">
        <v>74</v>
      </c>
      <c r="BO622" t="s">
        <v>74</v>
      </c>
      <c r="BP622" t="s">
        <v>74</v>
      </c>
      <c r="BQ622" t="s">
        <v>74</v>
      </c>
      <c r="BR622" t="s">
        <v>96</v>
      </c>
      <c r="BS622" t="s">
        <v>7330</v>
      </c>
      <c r="BT622" t="str">
        <f>HYPERLINK("https%3A%2F%2Fwww.webofscience.com%2Fwos%2Fwoscc%2Ffull-record%2FWOS:A1996BG35W00036","View Full Record in Web of Science")</f>
        <v>View Full Record in Web of Science</v>
      </c>
    </row>
    <row r="623" spans="1:72" x14ac:dyDescent="0.15">
      <c r="A623" t="s">
        <v>72</v>
      </c>
      <c r="B623" t="s">
        <v>7331</v>
      </c>
      <c r="C623" t="s">
        <v>74</v>
      </c>
      <c r="D623" t="s">
        <v>74</v>
      </c>
      <c r="E623" t="s">
        <v>74</v>
      </c>
      <c r="F623" t="s">
        <v>7331</v>
      </c>
      <c r="G623" t="s">
        <v>74</v>
      </c>
      <c r="H623" t="s">
        <v>74</v>
      </c>
      <c r="I623" t="s">
        <v>7332</v>
      </c>
      <c r="J623" t="s">
        <v>7333</v>
      </c>
      <c r="K623" t="s">
        <v>74</v>
      </c>
      <c r="L623" t="s">
        <v>74</v>
      </c>
      <c r="M623" t="s">
        <v>77</v>
      </c>
      <c r="N623" t="s">
        <v>78</v>
      </c>
      <c r="O623" t="s">
        <v>74</v>
      </c>
      <c r="P623" t="s">
        <v>74</v>
      </c>
      <c r="Q623" t="s">
        <v>74</v>
      </c>
      <c r="R623" t="s">
        <v>74</v>
      </c>
      <c r="S623" t="s">
        <v>74</v>
      </c>
      <c r="T623" t="s">
        <v>74</v>
      </c>
      <c r="U623" t="s">
        <v>7334</v>
      </c>
      <c r="V623" t="s">
        <v>7335</v>
      </c>
      <c r="W623" t="s">
        <v>7336</v>
      </c>
      <c r="X623" t="s">
        <v>7337</v>
      </c>
      <c r="Y623" t="s">
        <v>7338</v>
      </c>
      <c r="Z623" t="s">
        <v>74</v>
      </c>
      <c r="AA623" t="s">
        <v>74</v>
      </c>
      <c r="AB623" t="s">
        <v>74</v>
      </c>
      <c r="AC623" t="s">
        <v>74</v>
      </c>
      <c r="AD623" t="s">
        <v>74</v>
      </c>
      <c r="AE623" t="s">
        <v>74</v>
      </c>
      <c r="AF623" t="s">
        <v>74</v>
      </c>
      <c r="AG623">
        <v>19</v>
      </c>
      <c r="AH623">
        <v>30</v>
      </c>
      <c r="AI623">
        <v>32</v>
      </c>
      <c r="AJ623">
        <v>1</v>
      </c>
      <c r="AK623">
        <v>17</v>
      </c>
      <c r="AL623" t="s">
        <v>7339</v>
      </c>
      <c r="AM623" t="s">
        <v>7340</v>
      </c>
      <c r="AN623" t="s">
        <v>7341</v>
      </c>
      <c r="AO623" t="s">
        <v>7342</v>
      </c>
      <c r="AP623" t="s">
        <v>7343</v>
      </c>
      <c r="AQ623" t="s">
        <v>74</v>
      </c>
      <c r="AR623" t="s">
        <v>7344</v>
      </c>
      <c r="AS623" t="s">
        <v>7345</v>
      </c>
      <c r="AT623" t="s">
        <v>6957</v>
      </c>
      <c r="AU623">
        <v>1996</v>
      </c>
      <c r="AV623">
        <v>69</v>
      </c>
      <c r="AW623">
        <v>1</v>
      </c>
      <c r="AX623" t="s">
        <v>74</v>
      </c>
      <c r="AY623" t="s">
        <v>74</v>
      </c>
      <c r="AZ623" t="s">
        <v>74</v>
      </c>
      <c r="BA623" t="s">
        <v>74</v>
      </c>
      <c r="BB623">
        <v>53</v>
      </c>
      <c r="BC623">
        <v>58</v>
      </c>
      <c r="BD623" t="s">
        <v>74</v>
      </c>
      <c r="BE623" t="s">
        <v>7346</v>
      </c>
      <c r="BF623" t="str">
        <f>HYPERLINK("http://dx.doi.org/10.1246/bcsj.69.53","http://dx.doi.org/10.1246/bcsj.69.53")</f>
        <v>http://dx.doi.org/10.1246/bcsj.69.53</v>
      </c>
      <c r="BG623" t="s">
        <v>74</v>
      </c>
      <c r="BH623" t="s">
        <v>74</v>
      </c>
      <c r="BI623">
        <v>6</v>
      </c>
      <c r="BJ623" t="s">
        <v>925</v>
      </c>
      <c r="BK623" t="s">
        <v>93</v>
      </c>
      <c r="BL623" t="s">
        <v>926</v>
      </c>
      <c r="BM623" t="s">
        <v>7347</v>
      </c>
      <c r="BN623" t="s">
        <v>74</v>
      </c>
      <c r="BO623" t="s">
        <v>74</v>
      </c>
      <c r="BP623" t="s">
        <v>74</v>
      </c>
      <c r="BQ623" t="s">
        <v>74</v>
      </c>
      <c r="BR623" t="s">
        <v>96</v>
      </c>
      <c r="BS623" t="s">
        <v>7348</v>
      </c>
      <c r="BT623" t="str">
        <f>HYPERLINK("https%3A%2F%2Fwww.webofscience.com%2Fwos%2Fwoscc%2Ffull-record%2FWOS:A1996TV03200008","View Full Record in Web of Science")</f>
        <v>View Full Record in Web of Science</v>
      </c>
    </row>
    <row r="624" spans="1:72" x14ac:dyDescent="0.15">
      <c r="A624" t="s">
        <v>72</v>
      </c>
      <c r="B624" t="s">
        <v>7349</v>
      </c>
      <c r="C624" t="s">
        <v>74</v>
      </c>
      <c r="D624" t="s">
        <v>74</v>
      </c>
      <c r="E624" t="s">
        <v>74</v>
      </c>
      <c r="F624" t="s">
        <v>7349</v>
      </c>
      <c r="G624" t="s">
        <v>74</v>
      </c>
      <c r="H624" t="s">
        <v>74</v>
      </c>
      <c r="I624" t="s">
        <v>7350</v>
      </c>
      <c r="J624" t="s">
        <v>7351</v>
      </c>
      <c r="K624" t="s">
        <v>74</v>
      </c>
      <c r="L624" t="s">
        <v>74</v>
      </c>
      <c r="M624" t="s">
        <v>77</v>
      </c>
      <c r="N624" t="s">
        <v>78</v>
      </c>
      <c r="O624" t="s">
        <v>74</v>
      </c>
      <c r="P624" t="s">
        <v>74</v>
      </c>
      <c r="Q624" t="s">
        <v>74</v>
      </c>
      <c r="R624" t="s">
        <v>74</v>
      </c>
      <c r="S624" t="s">
        <v>74</v>
      </c>
      <c r="T624" t="s">
        <v>7352</v>
      </c>
      <c r="U624" t="s">
        <v>74</v>
      </c>
      <c r="V624" t="s">
        <v>7353</v>
      </c>
      <c r="W624" t="s">
        <v>74</v>
      </c>
      <c r="X624" t="s">
        <v>74</v>
      </c>
      <c r="Y624" t="s">
        <v>7354</v>
      </c>
      <c r="Z624" t="s">
        <v>74</v>
      </c>
      <c r="AA624" t="s">
        <v>74</v>
      </c>
      <c r="AB624" t="s">
        <v>74</v>
      </c>
      <c r="AC624" t="s">
        <v>74</v>
      </c>
      <c r="AD624" t="s">
        <v>74</v>
      </c>
      <c r="AE624" t="s">
        <v>74</v>
      </c>
      <c r="AF624" t="s">
        <v>74</v>
      </c>
      <c r="AG624">
        <v>58</v>
      </c>
      <c r="AH624">
        <v>3</v>
      </c>
      <c r="AI624">
        <v>3</v>
      </c>
      <c r="AJ624">
        <v>0</v>
      </c>
      <c r="AK624">
        <v>17</v>
      </c>
      <c r="AL624" t="s">
        <v>7355</v>
      </c>
      <c r="AM624" t="s">
        <v>7356</v>
      </c>
      <c r="AN624" t="s">
        <v>7357</v>
      </c>
      <c r="AO624" t="s">
        <v>7358</v>
      </c>
      <c r="AP624" t="s">
        <v>74</v>
      </c>
      <c r="AQ624" t="s">
        <v>74</v>
      </c>
      <c r="AR624" t="s">
        <v>7359</v>
      </c>
      <c r="AS624" t="s">
        <v>7360</v>
      </c>
      <c r="AT624" t="s">
        <v>7361</v>
      </c>
      <c r="AU624">
        <v>1996</v>
      </c>
      <c r="AV624">
        <v>24</v>
      </c>
      <c r="AW624">
        <v>1</v>
      </c>
      <c r="AX624" t="s">
        <v>74</v>
      </c>
      <c r="AY624" t="s">
        <v>74</v>
      </c>
      <c r="AZ624" t="s">
        <v>74</v>
      </c>
      <c r="BA624" t="s">
        <v>74</v>
      </c>
      <c r="BB624">
        <v>41</v>
      </c>
      <c r="BC624">
        <v>59</v>
      </c>
      <c r="BD624" t="s">
        <v>74</v>
      </c>
      <c r="BE624" t="s">
        <v>7362</v>
      </c>
      <c r="BF624" t="str">
        <f>HYPERLINK("http://dx.doi.org/10.1080/08920759609362280","http://dx.doi.org/10.1080/08920759609362280")</f>
        <v>http://dx.doi.org/10.1080/08920759609362280</v>
      </c>
      <c r="BG624" t="s">
        <v>74</v>
      </c>
      <c r="BH624" t="s">
        <v>74</v>
      </c>
      <c r="BI624">
        <v>19</v>
      </c>
      <c r="BJ624" t="s">
        <v>7363</v>
      </c>
      <c r="BK624" t="s">
        <v>93</v>
      </c>
      <c r="BL624" t="s">
        <v>1367</v>
      </c>
      <c r="BM624" t="s">
        <v>7364</v>
      </c>
      <c r="BN624" t="s">
        <v>74</v>
      </c>
      <c r="BO624" t="s">
        <v>74</v>
      </c>
      <c r="BP624" t="s">
        <v>74</v>
      </c>
      <c r="BQ624" t="s">
        <v>74</v>
      </c>
      <c r="BR624" t="s">
        <v>96</v>
      </c>
      <c r="BS624" t="s">
        <v>7365</v>
      </c>
      <c r="BT624" t="str">
        <f>HYPERLINK("https%3A%2F%2Fwww.webofscience.com%2Fwos%2Fwoscc%2Ffull-record%2FWOS:A1996UD89800002","View Full Record in Web of Science")</f>
        <v>View Full Record in Web of Science</v>
      </c>
    </row>
    <row r="625" spans="1:72" x14ac:dyDescent="0.15">
      <c r="A625" t="s">
        <v>72</v>
      </c>
      <c r="B625" t="s">
        <v>7366</v>
      </c>
      <c r="C625" t="s">
        <v>74</v>
      </c>
      <c r="D625" t="s">
        <v>74</v>
      </c>
      <c r="E625" t="s">
        <v>74</v>
      </c>
      <c r="F625" t="s">
        <v>7366</v>
      </c>
      <c r="G625" t="s">
        <v>74</v>
      </c>
      <c r="H625" t="s">
        <v>74</v>
      </c>
      <c r="I625" t="s">
        <v>7367</v>
      </c>
      <c r="J625" t="s">
        <v>7368</v>
      </c>
      <c r="K625" t="s">
        <v>7369</v>
      </c>
      <c r="L625" t="s">
        <v>74</v>
      </c>
      <c r="M625" t="s">
        <v>77</v>
      </c>
      <c r="N625" t="s">
        <v>78</v>
      </c>
      <c r="O625" t="s">
        <v>74</v>
      </c>
      <c r="P625" t="s">
        <v>74</v>
      </c>
      <c r="Q625" t="s">
        <v>74</v>
      </c>
      <c r="R625" t="s">
        <v>74</v>
      </c>
      <c r="S625" t="s">
        <v>74</v>
      </c>
      <c r="T625" t="s">
        <v>74</v>
      </c>
      <c r="U625" t="s">
        <v>7370</v>
      </c>
      <c r="V625" t="s">
        <v>7371</v>
      </c>
      <c r="W625" t="s">
        <v>7372</v>
      </c>
      <c r="X625" t="s">
        <v>74</v>
      </c>
      <c r="Y625" t="s">
        <v>7373</v>
      </c>
      <c r="Z625" t="s">
        <v>74</v>
      </c>
      <c r="AA625" t="s">
        <v>74</v>
      </c>
      <c r="AB625" t="s">
        <v>74</v>
      </c>
      <c r="AC625" t="s">
        <v>74</v>
      </c>
      <c r="AD625" t="s">
        <v>74</v>
      </c>
      <c r="AE625" t="s">
        <v>74</v>
      </c>
      <c r="AF625" t="s">
        <v>74</v>
      </c>
      <c r="AG625">
        <v>19</v>
      </c>
      <c r="AH625">
        <v>10</v>
      </c>
      <c r="AI625">
        <v>12</v>
      </c>
      <c r="AJ625">
        <v>0</v>
      </c>
      <c r="AK625">
        <v>2</v>
      </c>
      <c r="AL625" t="s">
        <v>7374</v>
      </c>
      <c r="AM625" t="s">
        <v>85</v>
      </c>
      <c r="AN625" t="s">
        <v>7375</v>
      </c>
      <c r="AO625" t="s">
        <v>7376</v>
      </c>
      <c r="AP625" t="s">
        <v>74</v>
      </c>
      <c r="AQ625" t="s">
        <v>74</v>
      </c>
      <c r="AR625" t="s">
        <v>7377</v>
      </c>
      <c r="AS625" t="s">
        <v>74</v>
      </c>
      <c r="AT625" t="s">
        <v>74</v>
      </c>
      <c r="AU625">
        <v>1996</v>
      </c>
      <c r="AV625">
        <v>18</v>
      </c>
      <c r="AW625" t="s">
        <v>7378</v>
      </c>
      <c r="AX625" t="s">
        <v>74</v>
      </c>
      <c r="AY625" t="s">
        <v>74</v>
      </c>
      <c r="AZ625" t="s">
        <v>74</v>
      </c>
      <c r="BA625" t="s">
        <v>74</v>
      </c>
      <c r="BB625">
        <v>155</v>
      </c>
      <c r="BC625">
        <v>177</v>
      </c>
      <c r="BD625" t="s">
        <v>74</v>
      </c>
      <c r="BE625" t="s">
        <v>7379</v>
      </c>
      <c r="BF625" t="str">
        <f>HYPERLINK("http://dx.doi.org/10.1016/0273-1177(96)00057-9","http://dx.doi.org/10.1016/0273-1177(96)00057-9")</f>
        <v>http://dx.doi.org/10.1016/0273-1177(96)00057-9</v>
      </c>
      <c r="BG625" t="s">
        <v>74</v>
      </c>
      <c r="BH625" t="s">
        <v>74</v>
      </c>
      <c r="BI625">
        <v>23</v>
      </c>
      <c r="BJ625" t="s">
        <v>7380</v>
      </c>
      <c r="BK625" t="s">
        <v>93</v>
      </c>
      <c r="BL625" t="s">
        <v>7381</v>
      </c>
      <c r="BM625" t="s">
        <v>7382</v>
      </c>
      <c r="BN625" t="s">
        <v>74</v>
      </c>
      <c r="BO625" t="s">
        <v>74</v>
      </c>
      <c r="BP625" t="s">
        <v>74</v>
      </c>
      <c r="BQ625" t="s">
        <v>74</v>
      </c>
      <c r="BR625" t="s">
        <v>96</v>
      </c>
      <c r="BS625" t="s">
        <v>7383</v>
      </c>
      <c r="BT625" t="str">
        <f>HYPERLINK("https%3A%2F%2Fwww.webofscience.com%2Fwos%2Fwoscc%2Ffull-record%2FWOS:A1996BF77W00008","View Full Record in Web of Science")</f>
        <v>View Full Record in Web of Science</v>
      </c>
    </row>
    <row r="626" spans="1:72" x14ac:dyDescent="0.15">
      <c r="A626" t="s">
        <v>72</v>
      </c>
      <c r="B626" t="s">
        <v>7384</v>
      </c>
      <c r="C626" t="s">
        <v>74</v>
      </c>
      <c r="D626" t="s">
        <v>74</v>
      </c>
      <c r="E626" t="s">
        <v>74</v>
      </c>
      <c r="F626" t="s">
        <v>7384</v>
      </c>
      <c r="G626" t="s">
        <v>74</v>
      </c>
      <c r="H626" t="s">
        <v>74</v>
      </c>
      <c r="I626" t="s">
        <v>7385</v>
      </c>
      <c r="J626" t="s">
        <v>7368</v>
      </c>
      <c r="K626" t="s">
        <v>7369</v>
      </c>
      <c r="L626" t="s">
        <v>74</v>
      </c>
      <c r="M626" t="s">
        <v>77</v>
      </c>
      <c r="N626" t="s">
        <v>78</v>
      </c>
      <c r="O626" t="s">
        <v>74</v>
      </c>
      <c r="P626" t="s">
        <v>74</v>
      </c>
      <c r="Q626" t="s">
        <v>74</v>
      </c>
      <c r="R626" t="s">
        <v>74</v>
      </c>
      <c r="S626" t="s">
        <v>74</v>
      </c>
      <c r="T626" t="s">
        <v>74</v>
      </c>
      <c r="U626" t="s">
        <v>7386</v>
      </c>
      <c r="V626" t="s">
        <v>7387</v>
      </c>
      <c r="W626" t="s">
        <v>7388</v>
      </c>
      <c r="X626" t="s">
        <v>2193</v>
      </c>
      <c r="Y626" t="s">
        <v>74</v>
      </c>
      <c r="Z626" t="s">
        <v>74</v>
      </c>
      <c r="AA626" t="s">
        <v>7389</v>
      </c>
      <c r="AB626" t="s">
        <v>74</v>
      </c>
      <c r="AC626" t="s">
        <v>74</v>
      </c>
      <c r="AD626" t="s">
        <v>74</v>
      </c>
      <c r="AE626" t="s">
        <v>74</v>
      </c>
      <c r="AF626" t="s">
        <v>74</v>
      </c>
      <c r="AG626">
        <v>65</v>
      </c>
      <c r="AH626">
        <v>1</v>
      </c>
      <c r="AI626">
        <v>1</v>
      </c>
      <c r="AJ626">
        <v>0</v>
      </c>
      <c r="AK626">
        <v>4</v>
      </c>
      <c r="AL626" t="s">
        <v>7374</v>
      </c>
      <c r="AM626" t="s">
        <v>85</v>
      </c>
      <c r="AN626" t="s">
        <v>7375</v>
      </c>
      <c r="AO626" t="s">
        <v>7376</v>
      </c>
      <c r="AP626" t="s">
        <v>74</v>
      </c>
      <c r="AQ626" t="s">
        <v>74</v>
      </c>
      <c r="AR626" t="s">
        <v>7377</v>
      </c>
      <c r="AS626" t="s">
        <v>74</v>
      </c>
      <c r="AT626" t="s">
        <v>74</v>
      </c>
      <c r="AU626">
        <v>1996</v>
      </c>
      <c r="AV626">
        <v>18</v>
      </c>
      <c r="AW626" t="s">
        <v>7378</v>
      </c>
      <c r="AX626" t="s">
        <v>74</v>
      </c>
      <c r="AY626" t="s">
        <v>74</v>
      </c>
      <c r="AZ626" t="s">
        <v>74</v>
      </c>
      <c r="BA626" t="s">
        <v>74</v>
      </c>
      <c r="BB626">
        <v>241</v>
      </c>
      <c r="BC626">
        <v>254</v>
      </c>
      <c r="BD626" t="s">
        <v>74</v>
      </c>
      <c r="BE626" t="s">
        <v>7390</v>
      </c>
      <c r="BF626" t="str">
        <f>HYPERLINK("http://dx.doi.org/10.1016/0273-1177(96)00061-0","http://dx.doi.org/10.1016/0273-1177(96)00061-0")</f>
        <v>http://dx.doi.org/10.1016/0273-1177(96)00061-0</v>
      </c>
      <c r="BG626" t="s">
        <v>74</v>
      </c>
      <c r="BH626" t="s">
        <v>74</v>
      </c>
      <c r="BI626">
        <v>14</v>
      </c>
      <c r="BJ626" t="s">
        <v>7380</v>
      </c>
      <c r="BK626" t="s">
        <v>93</v>
      </c>
      <c r="BL626" t="s">
        <v>7381</v>
      </c>
      <c r="BM626" t="s">
        <v>7382</v>
      </c>
      <c r="BN626" t="s">
        <v>74</v>
      </c>
      <c r="BO626" t="s">
        <v>74</v>
      </c>
      <c r="BP626" t="s">
        <v>74</v>
      </c>
      <c r="BQ626" t="s">
        <v>74</v>
      </c>
      <c r="BR626" t="s">
        <v>96</v>
      </c>
      <c r="BS626" t="s">
        <v>7391</v>
      </c>
      <c r="BT626" t="str">
        <f>HYPERLINK("https%3A%2F%2Fwww.webofscience.com%2Fwos%2Fwoscc%2Ffull-record%2FWOS:A1996BF77W00012","View Full Record in Web of Science")</f>
        <v>View Full Record in Web of Science</v>
      </c>
    </row>
    <row r="627" spans="1:72" x14ac:dyDescent="0.15">
      <c r="A627" t="s">
        <v>72</v>
      </c>
      <c r="B627" t="s">
        <v>7392</v>
      </c>
      <c r="C627" t="s">
        <v>74</v>
      </c>
      <c r="D627" t="s">
        <v>74</v>
      </c>
      <c r="E627" t="s">
        <v>74</v>
      </c>
      <c r="F627" t="s">
        <v>7392</v>
      </c>
      <c r="G627" t="s">
        <v>74</v>
      </c>
      <c r="H627" t="s">
        <v>74</v>
      </c>
      <c r="I627" t="s">
        <v>7393</v>
      </c>
      <c r="J627" t="s">
        <v>3791</v>
      </c>
      <c r="K627" t="s">
        <v>74</v>
      </c>
      <c r="L627" t="s">
        <v>74</v>
      </c>
      <c r="M627" t="s">
        <v>77</v>
      </c>
      <c r="N627" t="s">
        <v>78</v>
      </c>
      <c r="O627" t="s">
        <v>74</v>
      </c>
      <c r="P627" t="s">
        <v>74</v>
      </c>
      <c r="Q627" t="s">
        <v>74</v>
      </c>
      <c r="R627" t="s">
        <v>74</v>
      </c>
      <c r="S627" t="s">
        <v>74</v>
      </c>
      <c r="T627" t="s">
        <v>7394</v>
      </c>
      <c r="U627" t="s">
        <v>7395</v>
      </c>
      <c r="V627" t="s">
        <v>7396</v>
      </c>
      <c r="W627" t="s">
        <v>7397</v>
      </c>
      <c r="X627" t="s">
        <v>7398</v>
      </c>
      <c r="Y627" t="s">
        <v>74</v>
      </c>
      <c r="Z627" t="s">
        <v>74</v>
      </c>
      <c r="AA627" t="s">
        <v>74</v>
      </c>
      <c r="AB627" t="s">
        <v>74</v>
      </c>
      <c r="AC627" t="s">
        <v>74</v>
      </c>
      <c r="AD627" t="s">
        <v>74</v>
      </c>
      <c r="AE627" t="s">
        <v>74</v>
      </c>
      <c r="AF627" t="s">
        <v>74</v>
      </c>
      <c r="AG627">
        <v>21</v>
      </c>
      <c r="AH627">
        <v>6</v>
      </c>
      <c r="AI627">
        <v>7</v>
      </c>
      <c r="AJ627">
        <v>0</v>
      </c>
      <c r="AK627">
        <v>6</v>
      </c>
      <c r="AL627" t="s">
        <v>3798</v>
      </c>
      <c r="AM627" t="s">
        <v>485</v>
      </c>
      <c r="AN627" t="s">
        <v>3799</v>
      </c>
      <c r="AO627" t="s">
        <v>3800</v>
      </c>
      <c r="AP627" t="s">
        <v>74</v>
      </c>
      <c r="AQ627" t="s">
        <v>74</v>
      </c>
      <c r="AR627" t="s">
        <v>3801</v>
      </c>
      <c r="AS627" t="s">
        <v>3802</v>
      </c>
      <c r="AT627" t="s">
        <v>7399</v>
      </c>
      <c r="AU627">
        <v>1996</v>
      </c>
      <c r="AV627">
        <v>17</v>
      </c>
      <c r="AW627">
        <v>1</v>
      </c>
      <c r="AX627" t="s">
        <v>74</v>
      </c>
      <c r="AY627" t="s">
        <v>74</v>
      </c>
      <c r="AZ627" t="s">
        <v>74</v>
      </c>
      <c r="BA627" t="s">
        <v>74</v>
      </c>
      <c r="BB627">
        <v>25</v>
      </c>
      <c r="BC627">
        <v>30</v>
      </c>
      <c r="BD627" t="s">
        <v>74</v>
      </c>
      <c r="BE627" t="s">
        <v>74</v>
      </c>
      <c r="BF627" t="s">
        <v>74</v>
      </c>
      <c r="BG627" t="s">
        <v>74</v>
      </c>
      <c r="BH627" t="s">
        <v>74</v>
      </c>
      <c r="BI627">
        <v>6</v>
      </c>
      <c r="BJ627" t="s">
        <v>3803</v>
      </c>
      <c r="BK627" t="s">
        <v>93</v>
      </c>
      <c r="BL627" t="s">
        <v>3804</v>
      </c>
      <c r="BM627" t="s">
        <v>7400</v>
      </c>
      <c r="BN627" t="s">
        <v>74</v>
      </c>
      <c r="BO627" t="s">
        <v>74</v>
      </c>
      <c r="BP627" t="s">
        <v>74</v>
      </c>
      <c r="BQ627" t="s">
        <v>74</v>
      </c>
      <c r="BR627" t="s">
        <v>96</v>
      </c>
      <c r="BS627" t="s">
        <v>7401</v>
      </c>
      <c r="BT627" t="str">
        <f>HYPERLINK("https%3A%2F%2Fwww.webofscience.com%2Fwos%2Fwoscc%2Ffull-record%2FWOS:A1996TU94800005","View Full Record in Web of Science")</f>
        <v>View Full Record in Web of Science</v>
      </c>
    </row>
    <row r="628" spans="1:72" x14ac:dyDescent="0.15">
      <c r="A628" t="s">
        <v>72</v>
      </c>
      <c r="B628" t="s">
        <v>7402</v>
      </c>
      <c r="C628" t="s">
        <v>74</v>
      </c>
      <c r="D628" t="s">
        <v>74</v>
      </c>
      <c r="E628" t="s">
        <v>74</v>
      </c>
      <c r="F628" t="s">
        <v>7402</v>
      </c>
      <c r="G628" t="s">
        <v>74</v>
      </c>
      <c r="H628" t="s">
        <v>74</v>
      </c>
      <c r="I628" t="s">
        <v>7403</v>
      </c>
      <c r="J628" t="s">
        <v>3791</v>
      </c>
      <c r="K628" t="s">
        <v>74</v>
      </c>
      <c r="L628" t="s">
        <v>74</v>
      </c>
      <c r="M628" t="s">
        <v>77</v>
      </c>
      <c r="N628" t="s">
        <v>78</v>
      </c>
      <c r="O628" t="s">
        <v>74</v>
      </c>
      <c r="P628" t="s">
        <v>74</v>
      </c>
      <c r="Q628" t="s">
        <v>74</v>
      </c>
      <c r="R628" t="s">
        <v>74</v>
      </c>
      <c r="S628" t="s">
        <v>74</v>
      </c>
      <c r="T628" t="s">
        <v>7404</v>
      </c>
      <c r="U628" t="s">
        <v>7405</v>
      </c>
      <c r="V628" t="s">
        <v>7406</v>
      </c>
      <c r="W628" t="s">
        <v>74</v>
      </c>
      <c r="X628" t="s">
        <v>74</v>
      </c>
      <c r="Y628" t="s">
        <v>7407</v>
      </c>
      <c r="Z628" t="s">
        <v>74</v>
      </c>
      <c r="AA628" t="s">
        <v>74</v>
      </c>
      <c r="AB628" t="s">
        <v>74</v>
      </c>
      <c r="AC628" t="s">
        <v>74</v>
      </c>
      <c r="AD628" t="s">
        <v>74</v>
      </c>
      <c r="AE628" t="s">
        <v>74</v>
      </c>
      <c r="AF628" t="s">
        <v>74</v>
      </c>
      <c r="AG628">
        <v>21</v>
      </c>
      <c r="AH628">
        <v>19</v>
      </c>
      <c r="AI628">
        <v>20</v>
      </c>
      <c r="AJ628">
        <v>0</v>
      </c>
      <c r="AK628">
        <v>11</v>
      </c>
      <c r="AL628" t="s">
        <v>3798</v>
      </c>
      <c r="AM628" t="s">
        <v>485</v>
      </c>
      <c r="AN628" t="s">
        <v>3799</v>
      </c>
      <c r="AO628" t="s">
        <v>3800</v>
      </c>
      <c r="AP628" t="s">
        <v>74</v>
      </c>
      <c r="AQ628" t="s">
        <v>74</v>
      </c>
      <c r="AR628" t="s">
        <v>3801</v>
      </c>
      <c r="AS628" t="s">
        <v>3802</v>
      </c>
      <c r="AT628" t="s">
        <v>7399</v>
      </c>
      <c r="AU628">
        <v>1996</v>
      </c>
      <c r="AV628">
        <v>17</v>
      </c>
      <c r="AW628">
        <v>1</v>
      </c>
      <c r="AX628" t="s">
        <v>74</v>
      </c>
      <c r="AY628" t="s">
        <v>74</v>
      </c>
      <c r="AZ628" t="s">
        <v>74</v>
      </c>
      <c r="BA628" t="s">
        <v>74</v>
      </c>
      <c r="BB628">
        <v>31</v>
      </c>
      <c r="BC628">
        <v>38</v>
      </c>
      <c r="BD628" t="s">
        <v>74</v>
      </c>
      <c r="BE628" t="s">
        <v>74</v>
      </c>
      <c r="BF628" t="s">
        <v>74</v>
      </c>
      <c r="BG628" t="s">
        <v>74</v>
      </c>
      <c r="BH628" t="s">
        <v>74</v>
      </c>
      <c r="BI628">
        <v>8</v>
      </c>
      <c r="BJ628" t="s">
        <v>3803</v>
      </c>
      <c r="BK628" t="s">
        <v>93</v>
      </c>
      <c r="BL628" t="s">
        <v>3804</v>
      </c>
      <c r="BM628" t="s">
        <v>7400</v>
      </c>
      <c r="BN628" t="s">
        <v>74</v>
      </c>
      <c r="BO628" t="s">
        <v>74</v>
      </c>
      <c r="BP628" t="s">
        <v>74</v>
      </c>
      <c r="BQ628" t="s">
        <v>74</v>
      </c>
      <c r="BR628" t="s">
        <v>96</v>
      </c>
      <c r="BS628" t="s">
        <v>7408</v>
      </c>
      <c r="BT628" t="str">
        <f>HYPERLINK("https%3A%2F%2Fwww.webofscience.com%2Fwos%2Fwoscc%2Ffull-record%2FWOS:A1996TU94800006","View Full Record in Web of Science")</f>
        <v>View Full Record in Web of Science</v>
      </c>
    </row>
    <row r="629" spans="1:72" x14ac:dyDescent="0.15">
      <c r="A629" t="s">
        <v>72</v>
      </c>
      <c r="B629" t="s">
        <v>7409</v>
      </c>
      <c r="C629" t="s">
        <v>74</v>
      </c>
      <c r="D629" t="s">
        <v>74</v>
      </c>
      <c r="E629" t="s">
        <v>74</v>
      </c>
      <c r="F629" t="s">
        <v>7409</v>
      </c>
      <c r="G629" t="s">
        <v>74</v>
      </c>
      <c r="H629" t="s">
        <v>74</v>
      </c>
      <c r="I629" t="s">
        <v>7410</v>
      </c>
      <c r="J629" t="s">
        <v>7411</v>
      </c>
      <c r="K629" t="s">
        <v>74</v>
      </c>
      <c r="L629" t="s">
        <v>74</v>
      </c>
      <c r="M629" t="s">
        <v>77</v>
      </c>
      <c r="N629" t="s">
        <v>78</v>
      </c>
      <c r="O629" t="s">
        <v>74</v>
      </c>
      <c r="P629" t="s">
        <v>74</v>
      </c>
      <c r="Q629" t="s">
        <v>74</v>
      </c>
      <c r="R629" t="s">
        <v>74</v>
      </c>
      <c r="S629" t="s">
        <v>74</v>
      </c>
      <c r="T629" t="s">
        <v>7412</v>
      </c>
      <c r="U629" t="s">
        <v>7413</v>
      </c>
      <c r="V629" t="s">
        <v>7414</v>
      </c>
      <c r="W629" t="s">
        <v>7415</v>
      </c>
      <c r="X629" t="s">
        <v>82</v>
      </c>
      <c r="Y629" t="s">
        <v>74</v>
      </c>
      <c r="Z629" t="s">
        <v>74</v>
      </c>
      <c r="AA629" t="s">
        <v>74</v>
      </c>
      <c r="AB629" t="s">
        <v>74</v>
      </c>
      <c r="AC629" t="s">
        <v>74</v>
      </c>
      <c r="AD629" t="s">
        <v>74</v>
      </c>
      <c r="AE629" t="s">
        <v>74</v>
      </c>
      <c r="AF629" t="s">
        <v>74</v>
      </c>
      <c r="AG629">
        <v>24</v>
      </c>
      <c r="AH629">
        <v>7</v>
      </c>
      <c r="AI629">
        <v>13</v>
      </c>
      <c r="AJ629">
        <v>1</v>
      </c>
      <c r="AK629">
        <v>4</v>
      </c>
      <c r="AL629" t="s">
        <v>3798</v>
      </c>
      <c r="AM629" t="s">
        <v>436</v>
      </c>
      <c r="AN629" t="s">
        <v>7416</v>
      </c>
      <c r="AO629" t="s">
        <v>3800</v>
      </c>
      <c r="AP629" t="s">
        <v>7417</v>
      </c>
      <c r="AQ629" t="s">
        <v>74</v>
      </c>
      <c r="AR629" t="s">
        <v>7411</v>
      </c>
      <c r="AS629" t="s">
        <v>7418</v>
      </c>
      <c r="AT629" t="s">
        <v>7399</v>
      </c>
      <c r="AU629">
        <v>1996</v>
      </c>
      <c r="AV629">
        <v>17</v>
      </c>
      <c r="AW629">
        <v>1</v>
      </c>
      <c r="AX629" t="s">
        <v>74</v>
      </c>
      <c r="AY629" t="s">
        <v>74</v>
      </c>
      <c r="AZ629" t="s">
        <v>74</v>
      </c>
      <c r="BA629" t="s">
        <v>74</v>
      </c>
      <c r="BB629">
        <v>39</v>
      </c>
      <c r="BC629">
        <v>42</v>
      </c>
      <c r="BD629" t="s">
        <v>74</v>
      </c>
      <c r="BE629" t="s">
        <v>74</v>
      </c>
      <c r="BF629" t="s">
        <v>74</v>
      </c>
      <c r="BG629" t="s">
        <v>74</v>
      </c>
      <c r="BH629" t="s">
        <v>74</v>
      </c>
      <c r="BI629">
        <v>4</v>
      </c>
      <c r="BJ629" t="s">
        <v>3803</v>
      </c>
      <c r="BK629" t="s">
        <v>93</v>
      </c>
      <c r="BL629" t="s">
        <v>3804</v>
      </c>
      <c r="BM629" t="s">
        <v>7400</v>
      </c>
      <c r="BN629" t="s">
        <v>74</v>
      </c>
      <c r="BO629" t="s">
        <v>74</v>
      </c>
      <c r="BP629" t="s">
        <v>74</v>
      </c>
      <c r="BQ629" t="s">
        <v>74</v>
      </c>
      <c r="BR629" t="s">
        <v>96</v>
      </c>
      <c r="BS629" t="s">
        <v>7419</v>
      </c>
      <c r="BT629" t="str">
        <f>HYPERLINK("https%3A%2F%2Fwww.webofscience.com%2Fwos%2Fwoscc%2Ffull-record%2FWOS:A1996TU94800007","View Full Record in Web of Science")</f>
        <v>View Full Record in Web of Science</v>
      </c>
    </row>
    <row r="630" spans="1:72" x14ac:dyDescent="0.15">
      <c r="A630" t="s">
        <v>72</v>
      </c>
      <c r="B630" t="s">
        <v>7420</v>
      </c>
      <c r="C630" t="s">
        <v>74</v>
      </c>
      <c r="D630" t="s">
        <v>74</v>
      </c>
      <c r="E630" t="s">
        <v>74</v>
      </c>
      <c r="F630" t="s">
        <v>7420</v>
      </c>
      <c r="G630" t="s">
        <v>74</v>
      </c>
      <c r="H630" t="s">
        <v>74</v>
      </c>
      <c r="I630" t="s">
        <v>7421</v>
      </c>
      <c r="J630" t="s">
        <v>7422</v>
      </c>
      <c r="K630" t="s">
        <v>74</v>
      </c>
      <c r="L630" t="s">
        <v>74</v>
      </c>
      <c r="M630" t="s">
        <v>77</v>
      </c>
      <c r="N630" t="s">
        <v>78</v>
      </c>
      <c r="O630" t="s">
        <v>74</v>
      </c>
      <c r="P630" t="s">
        <v>74</v>
      </c>
      <c r="Q630" t="s">
        <v>74</v>
      </c>
      <c r="R630" t="s">
        <v>74</v>
      </c>
      <c r="S630" t="s">
        <v>74</v>
      </c>
      <c r="T630" t="s">
        <v>74</v>
      </c>
      <c r="U630" t="s">
        <v>7423</v>
      </c>
      <c r="V630" t="s">
        <v>7424</v>
      </c>
      <c r="W630" t="s">
        <v>7425</v>
      </c>
      <c r="X630" t="s">
        <v>7426</v>
      </c>
      <c r="Y630" t="s">
        <v>7427</v>
      </c>
      <c r="Z630" t="s">
        <v>74</v>
      </c>
      <c r="AA630" t="s">
        <v>74</v>
      </c>
      <c r="AB630" t="s">
        <v>7428</v>
      </c>
      <c r="AC630" t="s">
        <v>74</v>
      </c>
      <c r="AD630" t="s">
        <v>74</v>
      </c>
      <c r="AE630" t="s">
        <v>74</v>
      </c>
      <c r="AF630" t="s">
        <v>74</v>
      </c>
      <c r="AG630">
        <v>13</v>
      </c>
      <c r="AH630">
        <v>5</v>
      </c>
      <c r="AI630">
        <v>7</v>
      </c>
      <c r="AJ630">
        <v>0</v>
      </c>
      <c r="AK630">
        <v>1</v>
      </c>
      <c r="AL630" t="s">
        <v>185</v>
      </c>
      <c r="AM630" t="s">
        <v>186</v>
      </c>
      <c r="AN630" t="s">
        <v>187</v>
      </c>
      <c r="AO630" t="s">
        <v>7429</v>
      </c>
      <c r="AP630" t="s">
        <v>74</v>
      </c>
      <c r="AQ630" t="s">
        <v>74</v>
      </c>
      <c r="AR630" t="s">
        <v>7430</v>
      </c>
      <c r="AS630" t="s">
        <v>7431</v>
      </c>
      <c r="AT630" t="s">
        <v>6957</v>
      </c>
      <c r="AU630">
        <v>1996</v>
      </c>
      <c r="AV630">
        <v>32</v>
      </c>
      <c r="AW630">
        <v>1</v>
      </c>
      <c r="AX630" t="s">
        <v>74</v>
      </c>
      <c r="AY630" t="s">
        <v>74</v>
      </c>
      <c r="AZ630" t="s">
        <v>74</v>
      </c>
      <c r="BA630" t="s">
        <v>74</v>
      </c>
      <c r="BB630">
        <v>7</v>
      </c>
      <c r="BC630">
        <v>10</v>
      </c>
      <c r="BD630" t="s">
        <v>74</v>
      </c>
      <c r="BE630" t="s">
        <v>7432</v>
      </c>
      <c r="BF630" t="str">
        <f>HYPERLINK("http://dx.doi.org/10.1007/s002849900002","http://dx.doi.org/10.1007/s002849900002")</f>
        <v>http://dx.doi.org/10.1007/s002849900002</v>
      </c>
      <c r="BG630" t="s">
        <v>74</v>
      </c>
      <c r="BH630" t="s">
        <v>74</v>
      </c>
      <c r="BI630">
        <v>4</v>
      </c>
      <c r="BJ630" t="s">
        <v>2141</v>
      </c>
      <c r="BK630" t="s">
        <v>93</v>
      </c>
      <c r="BL630" t="s">
        <v>2141</v>
      </c>
      <c r="BM630" t="s">
        <v>7433</v>
      </c>
      <c r="BN630" t="s">
        <v>74</v>
      </c>
      <c r="BO630" t="s">
        <v>74</v>
      </c>
      <c r="BP630" t="s">
        <v>74</v>
      </c>
      <c r="BQ630" t="s">
        <v>74</v>
      </c>
      <c r="BR630" t="s">
        <v>96</v>
      </c>
      <c r="BS630" t="s">
        <v>7434</v>
      </c>
      <c r="BT630" t="str">
        <f>HYPERLINK("https%3A%2F%2Fwww.webofscience.com%2Fwos%2Fwoscc%2Ffull-record%2FWOS:A1996TK32100002","View Full Record in Web of Science")</f>
        <v>View Full Record in Web of Science</v>
      </c>
    </row>
    <row r="631" spans="1:72" x14ac:dyDescent="0.15">
      <c r="A631" t="s">
        <v>6690</v>
      </c>
      <c r="B631" t="s">
        <v>7435</v>
      </c>
      <c r="C631" t="s">
        <v>74</v>
      </c>
      <c r="D631" t="s">
        <v>7436</v>
      </c>
      <c r="E631" t="s">
        <v>74</v>
      </c>
      <c r="F631" t="s">
        <v>7435</v>
      </c>
      <c r="G631" t="s">
        <v>74</v>
      </c>
      <c r="H631" t="s">
        <v>74</v>
      </c>
      <c r="I631" t="s">
        <v>7437</v>
      </c>
      <c r="J631" t="s">
        <v>7438</v>
      </c>
      <c r="K631" t="s">
        <v>7439</v>
      </c>
      <c r="L631" t="s">
        <v>74</v>
      </c>
      <c r="M631" t="s">
        <v>77</v>
      </c>
      <c r="N631" t="s">
        <v>6695</v>
      </c>
      <c r="O631" t="s">
        <v>7440</v>
      </c>
      <c r="P631" t="s">
        <v>7441</v>
      </c>
      <c r="Q631" t="s">
        <v>7442</v>
      </c>
      <c r="R631" t="s">
        <v>74</v>
      </c>
      <c r="S631" t="s">
        <v>74</v>
      </c>
      <c r="T631" t="s">
        <v>74</v>
      </c>
      <c r="U631" t="s">
        <v>74</v>
      </c>
      <c r="V631" t="s">
        <v>7443</v>
      </c>
      <c r="W631" t="s">
        <v>74</v>
      </c>
      <c r="X631" t="s">
        <v>74</v>
      </c>
      <c r="Y631" t="s">
        <v>7444</v>
      </c>
      <c r="Z631" t="s">
        <v>74</v>
      </c>
      <c r="AA631" t="s">
        <v>74</v>
      </c>
      <c r="AB631" t="s">
        <v>74</v>
      </c>
      <c r="AC631" t="s">
        <v>74</v>
      </c>
      <c r="AD631" t="s">
        <v>74</v>
      </c>
      <c r="AE631" t="s">
        <v>74</v>
      </c>
      <c r="AF631" t="s">
        <v>74</v>
      </c>
      <c r="AG631">
        <v>0</v>
      </c>
      <c r="AH631">
        <v>9</v>
      </c>
      <c r="AI631">
        <v>10</v>
      </c>
      <c r="AJ631">
        <v>0</v>
      </c>
      <c r="AK631">
        <v>0</v>
      </c>
      <c r="AL631" t="s">
        <v>7445</v>
      </c>
      <c r="AM631" t="s">
        <v>7446</v>
      </c>
      <c r="AN631" t="s">
        <v>7447</v>
      </c>
      <c r="AO631" t="s">
        <v>74</v>
      </c>
      <c r="AP631" t="s">
        <v>74</v>
      </c>
      <c r="AQ631" t="s">
        <v>74</v>
      </c>
      <c r="AR631" t="s">
        <v>7448</v>
      </c>
      <c r="AS631" t="s">
        <v>74</v>
      </c>
      <c r="AT631" t="s">
        <v>74</v>
      </c>
      <c r="AU631">
        <v>1996</v>
      </c>
      <c r="AV631" t="s">
        <v>74</v>
      </c>
      <c r="AW631">
        <v>11</v>
      </c>
      <c r="AX631" t="s">
        <v>74</v>
      </c>
      <c r="AY631" t="s">
        <v>74</v>
      </c>
      <c r="AZ631" t="s">
        <v>74</v>
      </c>
      <c r="BA631" t="s">
        <v>74</v>
      </c>
      <c r="BB631">
        <v>221</v>
      </c>
      <c r="BC631">
        <v>231</v>
      </c>
      <c r="BD631" t="s">
        <v>74</v>
      </c>
      <c r="BE631" t="s">
        <v>74</v>
      </c>
      <c r="BF631" t="s">
        <v>74</v>
      </c>
      <c r="BG631" t="s">
        <v>74</v>
      </c>
      <c r="BH631" t="s">
        <v>74</v>
      </c>
      <c r="BI631">
        <v>11</v>
      </c>
      <c r="BJ631" t="s">
        <v>298</v>
      </c>
      <c r="BK631" t="s">
        <v>6703</v>
      </c>
      <c r="BL631" t="s">
        <v>299</v>
      </c>
      <c r="BM631" t="s">
        <v>7449</v>
      </c>
      <c r="BN631" t="s">
        <v>74</v>
      </c>
      <c r="BO631" t="s">
        <v>74</v>
      </c>
      <c r="BP631" t="s">
        <v>74</v>
      </c>
      <c r="BQ631" t="s">
        <v>74</v>
      </c>
      <c r="BR631" t="s">
        <v>96</v>
      </c>
      <c r="BS631" t="s">
        <v>7450</v>
      </c>
      <c r="BT631" t="str">
        <f>HYPERLINK("https%3A%2F%2Fwww.webofscience.com%2Fwos%2Fwoscc%2Ffull-record%2FWOS:A1996BH54E00012","View Full Record in Web of Science")</f>
        <v>View Full Record in Web of Science</v>
      </c>
    </row>
    <row r="632" spans="1:72" x14ac:dyDescent="0.15">
      <c r="A632" t="s">
        <v>72</v>
      </c>
      <c r="B632" t="s">
        <v>7451</v>
      </c>
      <c r="C632" t="s">
        <v>74</v>
      </c>
      <c r="D632" t="s">
        <v>74</v>
      </c>
      <c r="E632" t="s">
        <v>74</v>
      </c>
      <c r="F632" t="s">
        <v>7451</v>
      </c>
      <c r="G632" t="s">
        <v>74</v>
      </c>
      <c r="H632" t="s">
        <v>74</v>
      </c>
      <c r="I632" t="s">
        <v>7452</v>
      </c>
      <c r="J632" t="s">
        <v>214</v>
      </c>
      <c r="K632" t="s">
        <v>74</v>
      </c>
      <c r="L632" t="s">
        <v>74</v>
      </c>
      <c r="M632" t="s">
        <v>77</v>
      </c>
      <c r="N632" t="s">
        <v>78</v>
      </c>
      <c r="O632" t="s">
        <v>74</v>
      </c>
      <c r="P632" t="s">
        <v>74</v>
      </c>
      <c r="Q632" t="s">
        <v>74</v>
      </c>
      <c r="R632" t="s">
        <v>74</v>
      </c>
      <c r="S632" t="s">
        <v>74</v>
      </c>
      <c r="T632" t="s">
        <v>74</v>
      </c>
      <c r="U632" t="s">
        <v>7453</v>
      </c>
      <c r="V632" t="s">
        <v>7454</v>
      </c>
      <c r="W632" t="s">
        <v>74</v>
      </c>
      <c r="X632" t="s">
        <v>74</v>
      </c>
      <c r="Y632" t="s">
        <v>7455</v>
      </c>
      <c r="Z632" t="s">
        <v>74</v>
      </c>
      <c r="AA632" t="s">
        <v>7456</v>
      </c>
      <c r="AB632" t="s">
        <v>7457</v>
      </c>
      <c r="AC632" t="s">
        <v>74</v>
      </c>
      <c r="AD632" t="s">
        <v>74</v>
      </c>
      <c r="AE632" t="s">
        <v>74</v>
      </c>
      <c r="AF632" t="s">
        <v>74</v>
      </c>
      <c r="AG632">
        <v>48</v>
      </c>
      <c r="AH632">
        <v>60</v>
      </c>
      <c r="AI632">
        <v>64</v>
      </c>
      <c r="AJ632">
        <v>0</v>
      </c>
      <c r="AK632">
        <v>13</v>
      </c>
      <c r="AL632" t="s">
        <v>203</v>
      </c>
      <c r="AM632" t="s">
        <v>85</v>
      </c>
      <c r="AN632" t="s">
        <v>204</v>
      </c>
      <c r="AO632" t="s">
        <v>220</v>
      </c>
      <c r="AP632" t="s">
        <v>74</v>
      </c>
      <c r="AQ632" t="s">
        <v>74</v>
      </c>
      <c r="AR632" t="s">
        <v>221</v>
      </c>
      <c r="AS632" t="s">
        <v>222</v>
      </c>
      <c r="AT632" t="s">
        <v>6957</v>
      </c>
      <c r="AU632">
        <v>1996</v>
      </c>
      <c r="AV632">
        <v>43</v>
      </c>
      <c r="AW632">
        <v>1</v>
      </c>
      <c r="AX632" t="s">
        <v>74</v>
      </c>
      <c r="AY632" t="s">
        <v>74</v>
      </c>
      <c r="AZ632" t="s">
        <v>74</v>
      </c>
      <c r="BA632" t="s">
        <v>74</v>
      </c>
      <c r="BB632">
        <v>1</v>
      </c>
      <c r="BC632">
        <v>31</v>
      </c>
      <c r="BD632" t="s">
        <v>74</v>
      </c>
      <c r="BE632" t="s">
        <v>7458</v>
      </c>
      <c r="BF632" t="str">
        <f>HYPERLINK("http://dx.doi.org/10.1016/0967-0637(95)00098-4","http://dx.doi.org/10.1016/0967-0637(95)00098-4")</f>
        <v>http://dx.doi.org/10.1016/0967-0637(95)00098-4</v>
      </c>
      <c r="BG632" t="s">
        <v>74</v>
      </c>
      <c r="BH632" t="s">
        <v>74</v>
      </c>
      <c r="BI632">
        <v>31</v>
      </c>
      <c r="BJ632" t="s">
        <v>209</v>
      </c>
      <c r="BK632" t="s">
        <v>93</v>
      </c>
      <c r="BL632" t="s">
        <v>209</v>
      </c>
      <c r="BM632" t="s">
        <v>7459</v>
      </c>
      <c r="BN632" t="s">
        <v>74</v>
      </c>
      <c r="BO632" t="s">
        <v>74</v>
      </c>
      <c r="BP632" t="s">
        <v>74</v>
      </c>
      <c r="BQ632" t="s">
        <v>74</v>
      </c>
      <c r="BR632" t="s">
        <v>96</v>
      </c>
      <c r="BS632" t="s">
        <v>7460</v>
      </c>
      <c r="BT632" t="str">
        <f>HYPERLINK("https%3A%2F%2Fwww.webofscience.com%2Fwos%2Fwoscc%2Ffull-record%2FWOS:A1996UB14200001","View Full Record in Web of Science")</f>
        <v>View Full Record in Web of Science</v>
      </c>
    </row>
    <row r="633" spans="1:72" x14ac:dyDescent="0.15">
      <c r="A633" t="s">
        <v>72</v>
      </c>
      <c r="B633" t="s">
        <v>3086</v>
      </c>
      <c r="C633" t="s">
        <v>74</v>
      </c>
      <c r="D633" t="s">
        <v>74</v>
      </c>
      <c r="E633" t="s">
        <v>74</v>
      </c>
      <c r="F633" t="s">
        <v>3086</v>
      </c>
      <c r="G633" t="s">
        <v>74</v>
      </c>
      <c r="H633" t="s">
        <v>74</v>
      </c>
      <c r="I633" t="s">
        <v>7461</v>
      </c>
      <c r="J633" t="s">
        <v>214</v>
      </c>
      <c r="K633" t="s">
        <v>74</v>
      </c>
      <c r="L633" t="s">
        <v>74</v>
      </c>
      <c r="M633" t="s">
        <v>77</v>
      </c>
      <c r="N633" t="s">
        <v>78</v>
      </c>
      <c r="O633" t="s">
        <v>74</v>
      </c>
      <c r="P633" t="s">
        <v>74</v>
      </c>
      <c r="Q633" t="s">
        <v>74</v>
      </c>
      <c r="R633" t="s">
        <v>74</v>
      </c>
      <c r="S633" t="s">
        <v>74</v>
      </c>
      <c r="T633" t="s">
        <v>74</v>
      </c>
      <c r="U633" t="s">
        <v>7462</v>
      </c>
      <c r="V633" t="s">
        <v>7463</v>
      </c>
      <c r="W633" t="s">
        <v>74</v>
      </c>
      <c r="X633" t="s">
        <v>74</v>
      </c>
      <c r="Y633" t="s">
        <v>7464</v>
      </c>
      <c r="Z633" t="s">
        <v>74</v>
      </c>
      <c r="AA633" t="s">
        <v>74</v>
      </c>
      <c r="AB633" t="s">
        <v>74</v>
      </c>
      <c r="AC633" t="s">
        <v>74</v>
      </c>
      <c r="AD633" t="s">
        <v>74</v>
      </c>
      <c r="AE633" t="s">
        <v>74</v>
      </c>
      <c r="AF633" t="s">
        <v>74</v>
      </c>
      <c r="AG633">
        <v>93</v>
      </c>
      <c r="AH633">
        <v>62</v>
      </c>
      <c r="AI633">
        <v>66</v>
      </c>
      <c r="AJ633">
        <v>0</v>
      </c>
      <c r="AK633">
        <v>20</v>
      </c>
      <c r="AL633" t="s">
        <v>203</v>
      </c>
      <c r="AM633" t="s">
        <v>85</v>
      </c>
      <c r="AN633" t="s">
        <v>1459</v>
      </c>
      <c r="AO633" t="s">
        <v>220</v>
      </c>
      <c r="AP633" t="s">
        <v>7465</v>
      </c>
      <c r="AQ633" t="s">
        <v>74</v>
      </c>
      <c r="AR633" t="s">
        <v>221</v>
      </c>
      <c r="AS633" t="s">
        <v>222</v>
      </c>
      <c r="AT633" t="s">
        <v>6957</v>
      </c>
      <c r="AU633">
        <v>1996</v>
      </c>
      <c r="AV633">
        <v>43</v>
      </c>
      <c r="AW633">
        <v>1</v>
      </c>
      <c r="AX633" t="s">
        <v>74</v>
      </c>
      <c r="AY633" t="s">
        <v>74</v>
      </c>
      <c r="AZ633" t="s">
        <v>74</v>
      </c>
      <c r="BA633" t="s">
        <v>74</v>
      </c>
      <c r="BB633">
        <v>59</v>
      </c>
      <c r="BC633">
        <v>87</v>
      </c>
      <c r="BD633" t="s">
        <v>74</v>
      </c>
      <c r="BE633" t="s">
        <v>7466</v>
      </c>
      <c r="BF633" t="str">
        <f>HYPERLINK("http://dx.doi.org/10.1016/0967-0637(95)00094-1","http://dx.doi.org/10.1016/0967-0637(95)00094-1")</f>
        <v>http://dx.doi.org/10.1016/0967-0637(95)00094-1</v>
      </c>
      <c r="BG633" t="s">
        <v>74</v>
      </c>
      <c r="BH633" t="s">
        <v>74</v>
      </c>
      <c r="BI633">
        <v>29</v>
      </c>
      <c r="BJ633" t="s">
        <v>209</v>
      </c>
      <c r="BK633" t="s">
        <v>93</v>
      </c>
      <c r="BL633" t="s">
        <v>209</v>
      </c>
      <c r="BM633" t="s">
        <v>7459</v>
      </c>
      <c r="BN633" t="s">
        <v>74</v>
      </c>
      <c r="BO633" t="s">
        <v>74</v>
      </c>
      <c r="BP633" t="s">
        <v>74</v>
      </c>
      <c r="BQ633" t="s">
        <v>74</v>
      </c>
      <c r="BR633" t="s">
        <v>96</v>
      </c>
      <c r="BS633" t="s">
        <v>7467</v>
      </c>
      <c r="BT633" t="str">
        <f>HYPERLINK("https%3A%2F%2Fwww.webofscience.com%2Fwos%2Fwoscc%2Ffull-record%2FWOS:A1996UB14200004","View Full Record in Web of Science")</f>
        <v>View Full Record in Web of Science</v>
      </c>
    </row>
    <row r="634" spans="1:72" x14ac:dyDescent="0.15">
      <c r="A634" t="s">
        <v>72</v>
      </c>
      <c r="B634" t="s">
        <v>7468</v>
      </c>
      <c r="C634" t="s">
        <v>74</v>
      </c>
      <c r="D634" t="s">
        <v>74</v>
      </c>
      <c r="E634" t="s">
        <v>74</v>
      </c>
      <c r="F634" t="s">
        <v>7468</v>
      </c>
      <c r="G634" t="s">
        <v>74</v>
      </c>
      <c r="H634" t="s">
        <v>74</v>
      </c>
      <c r="I634" t="s">
        <v>7469</v>
      </c>
      <c r="J634" t="s">
        <v>7470</v>
      </c>
      <c r="K634" t="s">
        <v>74</v>
      </c>
      <c r="L634" t="s">
        <v>74</v>
      </c>
      <c r="M634" t="s">
        <v>77</v>
      </c>
      <c r="N634" t="s">
        <v>78</v>
      </c>
      <c r="O634" t="s">
        <v>74</v>
      </c>
      <c r="P634" t="s">
        <v>74</v>
      </c>
      <c r="Q634" t="s">
        <v>74</v>
      </c>
      <c r="R634" t="s">
        <v>74</v>
      </c>
      <c r="S634" t="s">
        <v>74</v>
      </c>
      <c r="T634" t="s">
        <v>74</v>
      </c>
      <c r="U634" t="s">
        <v>5330</v>
      </c>
      <c r="V634" t="s">
        <v>7471</v>
      </c>
      <c r="W634" t="s">
        <v>74</v>
      </c>
      <c r="X634" t="s">
        <v>74</v>
      </c>
      <c r="Y634" t="s">
        <v>7472</v>
      </c>
      <c r="Z634" t="s">
        <v>74</v>
      </c>
      <c r="AA634" t="s">
        <v>74</v>
      </c>
      <c r="AB634" t="s">
        <v>74</v>
      </c>
      <c r="AC634" t="s">
        <v>74</v>
      </c>
      <c r="AD634" t="s">
        <v>74</v>
      </c>
      <c r="AE634" t="s">
        <v>74</v>
      </c>
      <c r="AF634" t="s">
        <v>74</v>
      </c>
      <c r="AG634">
        <v>13</v>
      </c>
      <c r="AH634">
        <v>7</v>
      </c>
      <c r="AI634">
        <v>7</v>
      </c>
      <c r="AJ634">
        <v>0</v>
      </c>
      <c r="AK634">
        <v>2</v>
      </c>
      <c r="AL634" t="s">
        <v>203</v>
      </c>
      <c r="AM634" t="s">
        <v>85</v>
      </c>
      <c r="AN634" t="s">
        <v>204</v>
      </c>
      <c r="AO634" t="s">
        <v>7473</v>
      </c>
      <c r="AP634" t="s">
        <v>74</v>
      </c>
      <c r="AQ634" t="s">
        <v>74</v>
      </c>
      <c r="AR634" t="s">
        <v>7474</v>
      </c>
      <c r="AS634" t="s">
        <v>7475</v>
      </c>
      <c r="AT634" t="s">
        <v>74</v>
      </c>
      <c r="AU634">
        <v>1996</v>
      </c>
      <c r="AV634">
        <v>43</v>
      </c>
      <c r="AW634">
        <v>1</v>
      </c>
      <c r="AX634" t="s">
        <v>74</v>
      </c>
      <c r="AY634" t="s">
        <v>74</v>
      </c>
      <c r="AZ634" t="s">
        <v>74</v>
      </c>
      <c r="BA634" t="s">
        <v>74</v>
      </c>
      <c r="BB634">
        <v>37</v>
      </c>
      <c r="BC634">
        <v>46</v>
      </c>
      <c r="BD634" t="s">
        <v>74</v>
      </c>
      <c r="BE634" t="s">
        <v>7476</v>
      </c>
      <c r="BF634" t="str">
        <f>HYPERLINK("http://dx.doi.org/10.1016/0967-0645(95)00078-X","http://dx.doi.org/10.1016/0967-0645(95)00078-X")</f>
        <v>http://dx.doi.org/10.1016/0967-0645(95)00078-X</v>
      </c>
      <c r="BG634" t="s">
        <v>74</v>
      </c>
      <c r="BH634" t="s">
        <v>74</v>
      </c>
      <c r="BI634">
        <v>10</v>
      </c>
      <c r="BJ634" t="s">
        <v>209</v>
      </c>
      <c r="BK634" t="s">
        <v>93</v>
      </c>
      <c r="BL634" t="s">
        <v>209</v>
      </c>
      <c r="BM634" t="s">
        <v>7477</v>
      </c>
      <c r="BN634" t="s">
        <v>74</v>
      </c>
      <c r="BO634" t="s">
        <v>74</v>
      </c>
      <c r="BP634" t="s">
        <v>74</v>
      </c>
      <c r="BQ634" t="s">
        <v>74</v>
      </c>
      <c r="BR634" t="s">
        <v>96</v>
      </c>
      <c r="BS634" t="s">
        <v>7478</v>
      </c>
      <c r="BT634" t="str">
        <f>HYPERLINK("https%3A%2F%2Fwww.webofscience.com%2Fwos%2Fwoscc%2Ffull-record%2FWOS:A1996TW64300004","View Full Record in Web of Science")</f>
        <v>View Full Record in Web of Science</v>
      </c>
    </row>
    <row r="635" spans="1:72" x14ac:dyDescent="0.15">
      <c r="A635" t="s">
        <v>72</v>
      </c>
      <c r="B635" t="s">
        <v>7479</v>
      </c>
      <c r="C635" t="s">
        <v>74</v>
      </c>
      <c r="D635" t="s">
        <v>74</v>
      </c>
      <c r="E635" t="s">
        <v>74</v>
      </c>
      <c r="F635" t="s">
        <v>7479</v>
      </c>
      <c r="G635" t="s">
        <v>74</v>
      </c>
      <c r="H635" t="s">
        <v>74</v>
      </c>
      <c r="I635" t="s">
        <v>7480</v>
      </c>
      <c r="J635" t="s">
        <v>7470</v>
      </c>
      <c r="K635" t="s">
        <v>74</v>
      </c>
      <c r="L635" t="s">
        <v>74</v>
      </c>
      <c r="M635" t="s">
        <v>77</v>
      </c>
      <c r="N635" t="s">
        <v>78</v>
      </c>
      <c r="O635" t="s">
        <v>74</v>
      </c>
      <c r="P635" t="s">
        <v>74</v>
      </c>
      <c r="Q635" t="s">
        <v>74</v>
      </c>
      <c r="R635" t="s">
        <v>74</v>
      </c>
      <c r="S635" t="s">
        <v>74</v>
      </c>
      <c r="T635" t="s">
        <v>74</v>
      </c>
      <c r="U635" t="s">
        <v>7481</v>
      </c>
      <c r="V635" t="s">
        <v>7482</v>
      </c>
      <c r="W635" t="s">
        <v>7483</v>
      </c>
      <c r="X635" t="s">
        <v>7484</v>
      </c>
      <c r="Y635" t="s">
        <v>7485</v>
      </c>
      <c r="Z635" t="s">
        <v>74</v>
      </c>
      <c r="AA635" t="s">
        <v>7486</v>
      </c>
      <c r="AB635" t="s">
        <v>74</v>
      </c>
      <c r="AC635" t="s">
        <v>74</v>
      </c>
      <c r="AD635" t="s">
        <v>74</v>
      </c>
      <c r="AE635" t="s">
        <v>74</v>
      </c>
      <c r="AF635" t="s">
        <v>74</v>
      </c>
      <c r="AG635">
        <v>50</v>
      </c>
      <c r="AH635">
        <v>39</v>
      </c>
      <c r="AI635">
        <v>40</v>
      </c>
      <c r="AJ635">
        <v>1</v>
      </c>
      <c r="AK635">
        <v>8</v>
      </c>
      <c r="AL635" t="s">
        <v>203</v>
      </c>
      <c r="AM635" t="s">
        <v>85</v>
      </c>
      <c r="AN635" t="s">
        <v>204</v>
      </c>
      <c r="AO635" t="s">
        <v>7473</v>
      </c>
      <c r="AP635" t="s">
        <v>74</v>
      </c>
      <c r="AQ635" t="s">
        <v>74</v>
      </c>
      <c r="AR635" t="s">
        <v>7474</v>
      </c>
      <c r="AS635" t="s">
        <v>7475</v>
      </c>
      <c r="AT635" t="s">
        <v>74</v>
      </c>
      <c r="AU635">
        <v>1996</v>
      </c>
      <c r="AV635">
        <v>43</v>
      </c>
      <c r="AW635">
        <v>1</v>
      </c>
      <c r="AX635" t="s">
        <v>74</v>
      </c>
      <c r="AY635" t="s">
        <v>74</v>
      </c>
      <c r="AZ635" t="s">
        <v>74</v>
      </c>
      <c r="BA635" t="s">
        <v>74</v>
      </c>
      <c r="BB635">
        <v>83</v>
      </c>
      <c r="BC635">
        <v>110</v>
      </c>
      <c r="BD635" t="s">
        <v>74</v>
      </c>
      <c r="BE635" t="s">
        <v>74</v>
      </c>
      <c r="BF635" t="s">
        <v>74</v>
      </c>
      <c r="BG635" t="s">
        <v>74</v>
      </c>
      <c r="BH635" t="s">
        <v>74</v>
      </c>
      <c r="BI635">
        <v>28</v>
      </c>
      <c r="BJ635" t="s">
        <v>209</v>
      </c>
      <c r="BK635" t="s">
        <v>93</v>
      </c>
      <c r="BL635" t="s">
        <v>209</v>
      </c>
      <c r="BM635" t="s">
        <v>7477</v>
      </c>
      <c r="BN635" t="s">
        <v>74</v>
      </c>
      <c r="BO635" t="s">
        <v>74</v>
      </c>
      <c r="BP635" t="s">
        <v>74</v>
      </c>
      <c r="BQ635" t="s">
        <v>74</v>
      </c>
      <c r="BR635" t="s">
        <v>96</v>
      </c>
      <c r="BS635" t="s">
        <v>7487</v>
      </c>
      <c r="BT635" t="str">
        <f>HYPERLINK("https%3A%2F%2Fwww.webofscience.com%2Fwos%2Fwoscc%2Ffull-record%2FWOS:A1996TW64300009","View Full Record in Web of Science")</f>
        <v>View Full Record in Web of Science</v>
      </c>
    </row>
    <row r="636" spans="1:72" x14ac:dyDescent="0.15">
      <c r="A636" t="s">
        <v>72</v>
      </c>
      <c r="B636" t="s">
        <v>7488</v>
      </c>
      <c r="C636" t="s">
        <v>74</v>
      </c>
      <c r="D636" t="s">
        <v>74</v>
      </c>
      <c r="E636" t="s">
        <v>74</v>
      </c>
      <c r="F636" t="s">
        <v>7488</v>
      </c>
      <c r="G636" t="s">
        <v>74</v>
      </c>
      <c r="H636" t="s">
        <v>74</v>
      </c>
      <c r="I636" t="s">
        <v>7489</v>
      </c>
      <c r="J636" t="s">
        <v>7470</v>
      </c>
      <c r="K636" t="s">
        <v>74</v>
      </c>
      <c r="L636" t="s">
        <v>74</v>
      </c>
      <c r="M636" t="s">
        <v>77</v>
      </c>
      <c r="N636" t="s">
        <v>78</v>
      </c>
      <c r="O636" t="s">
        <v>74</v>
      </c>
      <c r="P636" t="s">
        <v>74</v>
      </c>
      <c r="Q636" t="s">
        <v>74</v>
      </c>
      <c r="R636" t="s">
        <v>74</v>
      </c>
      <c r="S636" t="s">
        <v>74</v>
      </c>
      <c r="T636" t="s">
        <v>74</v>
      </c>
      <c r="U636" t="s">
        <v>7490</v>
      </c>
      <c r="V636" t="s">
        <v>7491</v>
      </c>
      <c r="W636" t="s">
        <v>7492</v>
      </c>
      <c r="X636" t="s">
        <v>7484</v>
      </c>
      <c r="Y636" t="s">
        <v>7493</v>
      </c>
      <c r="Z636" t="s">
        <v>74</v>
      </c>
      <c r="AA636" t="s">
        <v>7494</v>
      </c>
      <c r="AB636" t="s">
        <v>7495</v>
      </c>
      <c r="AC636" t="s">
        <v>74</v>
      </c>
      <c r="AD636" t="s">
        <v>74</v>
      </c>
      <c r="AE636" t="s">
        <v>74</v>
      </c>
      <c r="AF636" t="s">
        <v>74</v>
      </c>
      <c r="AG636">
        <v>26</v>
      </c>
      <c r="AH636">
        <v>45</v>
      </c>
      <c r="AI636">
        <v>50</v>
      </c>
      <c r="AJ636">
        <v>2</v>
      </c>
      <c r="AK636">
        <v>18</v>
      </c>
      <c r="AL636" t="s">
        <v>203</v>
      </c>
      <c r="AM636" t="s">
        <v>85</v>
      </c>
      <c r="AN636" t="s">
        <v>1459</v>
      </c>
      <c r="AO636" t="s">
        <v>7473</v>
      </c>
      <c r="AP636" t="s">
        <v>7496</v>
      </c>
      <c r="AQ636" t="s">
        <v>74</v>
      </c>
      <c r="AR636" t="s">
        <v>7474</v>
      </c>
      <c r="AS636" t="s">
        <v>7475</v>
      </c>
      <c r="AT636" t="s">
        <v>74</v>
      </c>
      <c r="AU636">
        <v>1996</v>
      </c>
      <c r="AV636">
        <v>43</v>
      </c>
      <c r="AW636" t="s">
        <v>3878</v>
      </c>
      <c r="AX636" t="s">
        <v>74</v>
      </c>
      <c r="AY636" t="s">
        <v>74</v>
      </c>
      <c r="AZ636" t="s">
        <v>74</v>
      </c>
      <c r="BA636" t="s">
        <v>74</v>
      </c>
      <c r="BB636">
        <v>199</v>
      </c>
      <c r="BC636">
        <v>213</v>
      </c>
      <c r="BD636" t="s">
        <v>74</v>
      </c>
      <c r="BE636" t="s">
        <v>7497</v>
      </c>
      <c r="BF636" t="str">
        <f>HYPERLINK("http://dx.doi.org/10.1016/0967-0645(95)00090-9","http://dx.doi.org/10.1016/0967-0645(95)00090-9")</f>
        <v>http://dx.doi.org/10.1016/0967-0645(95)00090-9</v>
      </c>
      <c r="BG636" t="s">
        <v>74</v>
      </c>
      <c r="BH636" t="s">
        <v>74</v>
      </c>
      <c r="BI636">
        <v>15</v>
      </c>
      <c r="BJ636" t="s">
        <v>209</v>
      </c>
      <c r="BK636" t="s">
        <v>93</v>
      </c>
      <c r="BL636" t="s">
        <v>209</v>
      </c>
      <c r="BM636" t="s">
        <v>7498</v>
      </c>
      <c r="BN636" t="s">
        <v>74</v>
      </c>
      <c r="BO636" t="s">
        <v>74</v>
      </c>
      <c r="BP636" t="s">
        <v>74</v>
      </c>
      <c r="BQ636" t="s">
        <v>74</v>
      </c>
      <c r="BR636" t="s">
        <v>96</v>
      </c>
      <c r="BS636" t="s">
        <v>7499</v>
      </c>
      <c r="BT636" t="str">
        <f>HYPERLINK("https%3A%2F%2Fwww.webofscience.com%2Fwos%2Fwoscc%2Ffull-record%2FWOS:A1996UL21000004","View Full Record in Web of Science")</f>
        <v>View Full Record in Web of Science</v>
      </c>
    </row>
    <row r="637" spans="1:72" x14ac:dyDescent="0.15">
      <c r="A637" t="s">
        <v>72</v>
      </c>
      <c r="B637" t="s">
        <v>7500</v>
      </c>
      <c r="C637" t="s">
        <v>74</v>
      </c>
      <c r="D637" t="s">
        <v>74</v>
      </c>
      <c r="E637" t="s">
        <v>74</v>
      </c>
      <c r="F637" t="s">
        <v>7500</v>
      </c>
      <c r="G637" t="s">
        <v>74</v>
      </c>
      <c r="H637" t="s">
        <v>74</v>
      </c>
      <c r="I637" t="s">
        <v>7501</v>
      </c>
      <c r="J637" t="s">
        <v>253</v>
      </c>
      <c r="K637" t="s">
        <v>74</v>
      </c>
      <c r="L637" t="s">
        <v>74</v>
      </c>
      <c r="M637" t="s">
        <v>77</v>
      </c>
      <c r="N637" t="s">
        <v>78</v>
      </c>
      <c r="O637" t="s">
        <v>74</v>
      </c>
      <c r="P637" t="s">
        <v>74</v>
      </c>
      <c r="Q637" t="s">
        <v>74</v>
      </c>
      <c r="R637" t="s">
        <v>74</v>
      </c>
      <c r="S637" t="s">
        <v>74</v>
      </c>
      <c r="T637" t="s">
        <v>74</v>
      </c>
      <c r="U637" t="s">
        <v>7502</v>
      </c>
      <c r="V637" t="s">
        <v>7503</v>
      </c>
      <c r="W637" t="s">
        <v>7504</v>
      </c>
      <c r="X637" t="s">
        <v>7505</v>
      </c>
      <c r="Y637" t="s">
        <v>7506</v>
      </c>
      <c r="Z637" t="s">
        <v>74</v>
      </c>
      <c r="AA637" t="s">
        <v>7507</v>
      </c>
      <c r="AB637" t="s">
        <v>7508</v>
      </c>
      <c r="AC637" t="s">
        <v>74</v>
      </c>
      <c r="AD637" t="s">
        <v>74</v>
      </c>
      <c r="AE637" t="s">
        <v>74</v>
      </c>
      <c r="AF637" t="s">
        <v>74</v>
      </c>
      <c r="AG637">
        <v>40</v>
      </c>
      <c r="AH637">
        <v>12</v>
      </c>
      <c r="AI637">
        <v>12</v>
      </c>
      <c r="AJ637">
        <v>0</v>
      </c>
      <c r="AK637">
        <v>3</v>
      </c>
      <c r="AL637" t="s">
        <v>261</v>
      </c>
      <c r="AM637" t="s">
        <v>262</v>
      </c>
      <c r="AN637" t="s">
        <v>263</v>
      </c>
      <c r="AO637" t="s">
        <v>264</v>
      </c>
      <c r="AP637" t="s">
        <v>74</v>
      </c>
      <c r="AQ637" t="s">
        <v>74</v>
      </c>
      <c r="AR637" t="s">
        <v>266</v>
      </c>
      <c r="AS637" t="s">
        <v>267</v>
      </c>
      <c r="AT637" t="s">
        <v>6957</v>
      </c>
      <c r="AU637">
        <v>1996</v>
      </c>
      <c r="AV637">
        <v>137</v>
      </c>
      <c r="AW637" t="s">
        <v>268</v>
      </c>
      <c r="AX637" t="s">
        <v>74</v>
      </c>
      <c r="AY637" t="s">
        <v>74</v>
      </c>
      <c r="AZ637" t="s">
        <v>74</v>
      </c>
      <c r="BA637" t="s">
        <v>74</v>
      </c>
      <c r="BB637">
        <v>157</v>
      </c>
      <c r="BC637">
        <v>173</v>
      </c>
      <c r="BD637" t="s">
        <v>74</v>
      </c>
      <c r="BE637" t="s">
        <v>7509</v>
      </c>
      <c r="BF637" t="str">
        <f>HYPERLINK("http://dx.doi.org/10.1016/0012-821X(95)01185-K","http://dx.doi.org/10.1016/0012-821X(95)01185-K")</f>
        <v>http://dx.doi.org/10.1016/0012-821X(95)01185-K</v>
      </c>
      <c r="BG637" t="s">
        <v>74</v>
      </c>
      <c r="BH637" t="s">
        <v>74</v>
      </c>
      <c r="BI637">
        <v>17</v>
      </c>
      <c r="BJ637" t="s">
        <v>270</v>
      </c>
      <c r="BK637" t="s">
        <v>93</v>
      </c>
      <c r="BL637" t="s">
        <v>270</v>
      </c>
      <c r="BM637" t="s">
        <v>7510</v>
      </c>
      <c r="BN637" t="s">
        <v>74</v>
      </c>
      <c r="BO637" t="s">
        <v>74</v>
      </c>
      <c r="BP637" t="s">
        <v>74</v>
      </c>
      <c r="BQ637" t="s">
        <v>74</v>
      </c>
      <c r="BR637" t="s">
        <v>96</v>
      </c>
      <c r="BS637" t="s">
        <v>7511</v>
      </c>
      <c r="BT637" t="str">
        <f>HYPERLINK("https%3A%2F%2Fwww.webofscience.com%2Fwos%2Fwoscc%2Ffull-record%2FWOS:A1996TX90600014","View Full Record in Web of Science")</f>
        <v>View Full Record in Web of Science</v>
      </c>
    </row>
    <row r="638" spans="1:72" x14ac:dyDescent="0.15">
      <c r="A638" t="s">
        <v>72</v>
      </c>
      <c r="B638" t="s">
        <v>7512</v>
      </c>
      <c r="C638" t="s">
        <v>74</v>
      </c>
      <c r="D638" t="s">
        <v>74</v>
      </c>
      <c r="E638" t="s">
        <v>74</v>
      </c>
      <c r="F638" t="s">
        <v>7512</v>
      </c>
      <c r="G638" t="s">
        <v>74</v>
      </c>
      <c r="H638" t="s">
        <v>74</v>
      </c>
      <c r="I638" t="s">
        <v>7513</v>
      </c>
      <c r="J638" t="s">
        <v>7514</v>
      </c>
      <c r="K638" t="s">
        <v>74</v>
      </c>
      <c r="L638" t="s">
        <v>74</v>
      </c>
      <c r="M638" t="s">
        <v>77</v>
      </c>
      <c r="N638" t="s">
        <v>78</v>
      </c>
      <c r="O638" t="s">
        <v>74</v>
      </c>
      <c r="P638" t="s">
        <v>74</v>
      </c>
      <c r="Q638" t="s">
        <v>74</v>
      </c>
      <c r="R638" t="s">
        <v>74</v>
      </c>
      <c r="S638" t="s">
        <v>74</v>
      </c>
      <c r="T638" t="s">
        <v>74</v>
      </c>
      <c r="U638" t="s">
        <v>74</v>
      </c>
      <c r="V638" t="s">
        <v>7515</v>
      </c>
      <c r="W638" t="s">
        <v>7516</v>
      </c>
      <c r="X638" t="s">
        <v>7517</v>
      </c>
      <c r="Y638" t="s">
        <v>7518</v>
      </c>
      <c r="Z638" t="s">
        <v>74</v>
      </c>
      <c r="AA638" t="s">
        <v>74</v>
      </c>
      <c r="AB638" t="s">
        <v>74</v>
      </c>
      <c r="AC638" t="s">
        <v>74</v>
      </c>
      <c r="AD638" t="s">
        <v>74</v>
      </c>
      <c r="AE638" t="s">
        <v>74</v>
      </c>
      <c r="AF638" t="s">
        <v>74</v>
      </c>
      <c r="AG638">
        <v>5</v>
      </c>
      <c r="AH638">
        <v>1</v>
      </c>
      <c r="AI638">
        <v>1</v>
      </c>
      <c r="AJ638">
        <v>0</v>
      </c>
      <c r="AK638">
        <v>0</v>
      </c>
      <c r="AL638" t="s">
        <v>1342</v>
      </c>
      <c r="AM638" t="s">
        <v>117</v>
      </c>
      <c r="AN638" t="s">
        <v>1343</v>
      </c>
      <c r="AO638" t="s">
        <v>7519</v>
      </c>
      <c r="AP638" t="s">
        <v>74</v>
      </c>
      <c r="AQ638" t="s">
        <v>74</v>
      </c>
      <c r="AR638" t="s">
        <v>7520</v>
      </c>
      <c r="AS638" t="s">
        <v>7521</v>
      </c>
      <c r="AT638" t="s">
        <v>74</v>
      </c>
      <c r="AU638">
        <v>1996</v>
      </c>
      <c r="AV638">
        <v>74</v>
      </c>
      <c r="AW638">
        <v>2</v>
      </c>
      <c r="AX638" t="s">
        <v>74</v>
      </c>
      <c r="AY638" t="s">
        <v>74</v>
      </c>
      <c r="AZ638" t="s">
        <v>74</v>
      </c>
      <c r="BA638" t="s">
        <v>74</v>
      </c>
      <c r="BB638">
        <v>109</v>
      </c>
      <c r="BC638">
        <v>113</v>
      </c>
      <c r="BD638" t="s">
        <v>74</v>
      </c>
      <c r="BE638" t="s">
        <v>7522</v>
      </c>
      <c r="BF638" t="str">
        <f>HYPERLINK("http://dx.doi.org/10.1007/BF00056407","http://dx.doi.org/10.1007/BF00056407")</f>
        <v>http://dx.doi.org/10.1007/BF00056407</v>
      </c>
      <c r="BG638" t="s">
        <v>74</v>
      </c>
      <c r="BH638" t="s">
        <v>74</v>
      </c>
      <c r="BI638">
        <v>5</v>
      </c>
      <c r="BJ638" t="s">
        <v>7523</v>
      </c>
      <c r="BK638" t="s">
        <v>93</v>
      </c>
      <c r="BL638" t="s">
        <v>7524</v>
      </c>
      <c r="BM638" t="s">
        <v>7525</v>
      </c>
      <c r="BN638" t="s">
        <v>74</v>
      </c>
      <c r="BO638" t="s">
        <v>74</v>
      </c>
      <c r="BP638" t="s">
        <v>74</v>
      </c>
      <c r="BQ638" t="s">
        <v>74</v>
      </c>
      <c r="BR638" t="s">
        <v>96</v>
      </c>
      <c r="BS638" t="s">
        <v>7526</v>
      </c>
      <c r="BT638" t="str">
        <f>HYPERLINK("https%3A%2F%2Fwww.webofscience.com%2Fwos%2Fwoscc%2Ffull-record%2FWOS:A1996WN49900003","View Full Record in Web of Science")</f>
        <v>View Full Record in Web of Science</v>
      </c>
    </row>
    <row r="639" spans="1:72" x14ac:dyDescent="0.15">
      <c r="A639" t="s">
        <v>6690</v>
      </c>
      <c r="B639" t="s">
        <v>7527</v>
      </c>
      <c r="C639" t="s">
        <v>74</v>
      </c>
      <c r="D639" t="s">
        <v>74</v>
      </c>
      <c r="E639" t="s">
        <v>6692</v>
      </c>
      <c r="F639" t="s">
        <v>7527</v>
      </c>
      <c r="G639" t="s">
        <v>74</v>
      </c>
      <c r="H639" t="s">
        <v>74</v>
      </c>
      <c r="I639" t="s">
        <v>7528</v>
      </c>
      <c r="J639" t="s">
        <v>7529</v>
      </c>
      <c r="K639" t="s">
        <v>74</v>
      </c>
      <c r="L639" t="s">
        <v>74</v>
      </c>
      <c r="M639" t="s">
        <v>77</v>
      </c>
      <c r="N639" t="s">
        <v>6695</v>
      </c>
      <c r="O639" t="s">
        <v>7530</v>
      </c>
      <c r="P639" t="s">
        <v>6697</v>
      </c>
      <c r="Q639" t="s">
        <v>6698</v>
      </c>
      <c r="R639" t="s">
        <v>74</v>
      </c>
      <c r="S639" t="s">
        <v>74</v>
      </c>
      <c r="T639" t="s">
        <v>74</v>
      </c>
      <c r="U639" t="s">
        <v>74</v>
      </c>
      <c r="V639" t="s">
        <v>74</v>
      </c>
      <c r="W639" t="s">
        <v>7531</v>
      </c>
      <c r="X639" t="s">
        <v>5683</v>
      </c>
      <c r="Y639" t="s">
        <v>74</v>
      </c>
      <c r="Z639" t="s">
        <v>74</v>
      </c>
      <c r="AA639" t="s">
        <v>74</v>
      </c>
      <c r="AB639" t="s">
        <v>74</v>
      </c>
      <c r="AC639" t="s">
        <v>74</v>
      </c>
      <c r="AD639" t="s">
        <v>74</v>
      </c>
      <c r="AE639" t="s">
        <v>74</v>
      </c>
      <c r="AF639" t="s">
        <v>74</v>
      </c>
      <c r="AG639">
        <v>0</v>
      </c>
      <c r="AH639">
        <v>0</v>
      </c>
      <c r="AI639">
        <v>0</v>
      </c>
      <c r="AJ639">
        <v>0</v>
      </c>
      <c r="AK639">
        <v>1</v>
      </c>
      <c r="AL639" t="s">
        <v>152</v>
      </c>
      <c r="AM639" t="s">
        <v>153</v>
      </c>
      <c r="AN639" t="s">
        <v>6701</v>
      </c>
      <c r="AO639" t="s">
        <v>74</v>
      </c>
      <c r="AP639" t="s">
        <v>74</v>
      </c>
      <c r="AQ639" t="s">
        <v>74</v>
      </c>
      <c r="AR639" t="s">
        <v>74</v>
      </c>
      <c r="AS639" t="s">
        <v>74</v>
      </c>
      <c r="AT639" t="s">
        <v>74</v>
      </c>
      <c r="AU639">
        <v>1996</v>
      </c>
      <c r="AV639" t="s">
        <v>74</v>
      </c>
      <c r="AW639" t="s">
        <v>74</v>
      </c>
      <c r="AX639" t="s">
        <v>74</v>
      </c>
      <c r="AY639" t="s">
        <v>74</v>
      </c>
      <c r="AZ639" t="s">
        <v>74</v>
      </c>
      <c r="BA639" t="s">
        <v>74</v>
      </c>
      <c r="BB639">
        <v>57</v>
      </c>
      <c r="BC639">
        <v>60</v>
      </c>
      <c r="BD639" t="s">
        <v>74</v>
      </c>
      <c r="BE639" t="s">
        <v>74</v>
      </c>
      <c r="BF639" t="s">
        <v>74</v>
      </c>
      <c r="BG639" t="s">
        <v>74</v>
      </c>
      <c r="BH639" t="s">
        <v>74</v>
      </c>
      <c r="BI639">
        <v>4</v>
      </c>
      <c r="BJ639" t="s">
        <v>159</v>
      </c>
      <c r="BK639" t="s">
        <v>6703</v>
      </c>
      <c r="BL639" t="s">
        <v>159</v>
      </c>
      <c r="BM639" t="s">
        <v>7532</v>
      </c>
      <c r="BN639" t="s">
        <v>74</v>
      </c>
      <c r="BO639" t="s">
        <v>74</v>
      </c>
      <c r="BP639" t="s">
        <v>74</v>
      </c>
      <c r="BQ639" t="s">
        <v>74</v>
      </c>
      <c r="BR639" t="s">
        <v>96</v>
      </c>
      <c r="BS639" t="s">
        <v>7533</v>
      </c>
      <c r="BT639" t="str">
        <f>HYPERLINK("https%3A%2F%2Fwww.webofscience.com%2Fwos%2Fwoscc%2Ffull-record%2FWOS:A1996BF43P00015","View Full Record in Web of Science")</f>
        <v>View Full Record in Web of Science</v>
      </c>
    </row>
    <row r="640" spans="1:72" x14ac:dyDescent="0.15">
      <c r="A640" t="s">
        <v>6690</v>
      </c>
      <c r="B640" t="s">
        <v>6707</v>
      </c>
      <c r="C640" t="s">
        <v>74</v>
      </c>
      <c r="D640" t="s">
        <v>74</v>
      </c>
      <c r="E640" t="s">
        <v>6692</v>
      </c>
      <c r="F640" t="s">
        <v>6707</v>
      </c>
      <c r="G640" t="s">
        <v>74</v>
      </c>
      <c r="H640" t="s">
        <v>74</v>
      </c>
      <c r="I640" t="s">
        <v>7534</v>
      </c>
      <c r="J640" t="s">
        <v>7529</v>
      </c>
      <c r="K640" t="s">
        <v>74</v>
      </c>
      <c r="L640" t="s">
        <v>74</v>
      </c>
      <c r="M640" t="s">
        <v>77</v>
      </c>
      <c r="N640" t="s">
        <v>6695</v>
      </c>
      <c r="O640" t="s">
        <v>7530</v>
      </c>
      <c r="P640" t="s">
        <v>6697</v>
      </c>
      <c r="Q640" t="s">
        <v>6698</v>
      </c>
      <c r="R640" t="s">
        <v>74</v>
      </c>
      <c r="S640" t="s">
        <v>74</v>
      </c>
      <c r="T640" t="s">
        <v>74</v>
      </c>
      <c r="U640" t="s">
        <v>74</v>
      </c>
      <c r="V640" t="s">
        <v>74</v>
      </c>
      <c r="W640" t="s">
        <v>7531</v>
      </c>
      <c r="X640" t="s">
        <v>5683</v>
      </c>
      <c r="Y640" t="s">
        <v>74</v>
      </c>
      <c r="Z640" t="s">
        <v>74</v>
      </c>
      <c r="AA640" t="s">
        <v>74</v>
      </c>
      <c r="AB640" t="s">
        <v>74</v>
      </c>
      <c r="AC640" t="s">
        <v>74</v>
      </c>
      <c r="AD640" t="s">
        <v>74</v>
      </c>
      <c r="AE640" t="s">
        <v>74</v>
      </c>
      <c r="AF640" t="s">
        <v>74</v>
      </c>
      <c r="AG640">
        <v>0</v>
      </c>
      <c r="AH640">
        <v>0</v>
      </c>
      <c r="AI640">
        <v>0</v>
      </c>
      <c r="AJ640">
        <v>0</v>
      </c>
      <c r="AK640">
        <v>0</v>
      </c>
      <c r="AL640" t="s">
        <v>152</v>
      </c>
      <c r="AM640" t="s">
        <v>153</v>
      </c>
      <c r="AN640" t="s">
        <v>6701</v>
      </c>
      <c r="AO640" t="s">
        <v>74</v>
      </c>
      <c r="AP640" t="s">
        <v>74</v>
      </c>
      <c r="AQ640" t="s">
        <v>74</v>
      </c>
      <c r="AR640" t="s">
        <v>74</v>
      </c>
      <c r="AS640" t="s">
        <v>74</v>
      </c>
      <c r="AT640" t="s">
        <v>74</v>
      </c>
      <c r="AU640">
        <v>1996</v>
      </c>
      <c r="AV640" t="s">
        <v>74</v>
      </c>
      <c r="AW640" t="s">
        <v>74</v>
      </c>
      <c r="AX640" t="s">
        <v>74</v>
      </c>
      <c r="AY640" t="s">
        <v>74</v>
      </c>
      <c r="AZ640" t="s">
        <v>74</v>
      </c>
      <c r="BA640" t="s">
        <v>74</v>
      </c>
      <c r="BB640">
        <v>248</v>
      </c>
      <c r="BC640">
        <v>251</v>
      </c>
      <c r="BD640" t="s">
        <v>74</v>
      </c>
      <c r="BE640" t="s">
        <v>74</v>
      </c>
      <c r="BF640" t="s">
        <v>74</v>
      </c>
      <c r="BG640" t="s">
        <v>74</v>
      </c>
      <c r="BH640" t="s">
        <v>74</v>
      </c>
      <c r="BI640">
        <v>4</v>
      </c>
      <c r="BJ640" t="s">
        <v>159</v>
      </c>
      <c r="BK640" t="s">
        <v>6703</v>
      </c>
      <c r="BL640" t="s">
        <v>159</v>
      </c>
      <c r="BM640" t="s">
        <v>7532</v>
      </c>
      <c r="BN640" t="s">
        <v>74</v>
      </c>
      <c r="BO640" t="s">
        <v>74</v>
      </c>
      <c r="BP640" t="s">
        <v>74</v>
      </c>
      <c r="BQ640" t="s">
        <v>74</v>
      </c>
      <c r="BR640" t="s">
        <v>96</v>
      </c>
      <c r="BS640" t="s">
        <v>7535</v>
      </c>
      <c r="BT640" t="str">
        <f>HYPERLINK("https%3A%2F%2Fwww.webofscience.com%2Fwos%2Fwoscc%2Ffull-record%2FWOS:A1996BF43P00064","View Full Record in Web of Science")</f>
        <v>View Full Record in Web of Science</v>
      </c>
    </row>
    <row r="641" spans="1:72" x14ac:dyDescent="0.15">
      <c r="A641" t="s">
        <v>6690</v>
      </c>
      <c r="B641" t="s">
        <v>7536</v>
      </c>
      <c r="C641" t="s">
        <v>74</v>
      </c>
      <c r="D641" t="s">
        <v>74</v>
      </c>
      <c r="E641" t="s">
        <v>6692</v>
      </c>
      <c r="F641" t="s">
        <v>7536</v>
      </c>
      <c r="G641" t="s">
        <v>74</v>
      </c>
      <c r="H641" t="s">
        <v>74</v>
      </c>
      <c r="I641" t="s">
        <v>7537</v>
      </c>
      <c r="J641" t="s">
        <v>7538</v>
      </c>
      <c r="K641" t="s">
        <v>74</v>
      </c>
      <c r="L641" t="s">
        <v>74</v>
      </c>
      <c r="M641" t="s">
        <v>77</v>
      </c>
      <c r="N641" t="s">
        <v>6695</v>
      </c>
      <c r="O641" t="s">
        <v>7539</v>
      </c>
      <c r="P641" t="s">
        <v>6697</v>
      </c>
      <c r="Q641" t="s">
        <v>6698</v>
      </c>
      <c r="R641" t="s">
        <v>74</v>
      </c>
      <c r="S641" t="s">
        <v>74</v>
      </c>
      <c r="T641" t="s">
        <v>74</v>
      </c>
      <c r="U641" t="s">
        <v>74</v>
      </c>
      <c r="V641" t="s">
        <v>74</v>
      </c>
      <c r="W641" t="s">
        <v>3239</v>
      </c>
      <c r="X641" t="s">
        <v>82</v>
      </c>
      <c r="Y641" t="s">
        <v>74</v>
      </c>
      <c r="Z641" t="s">
        <v>74</v>
      </c>
      <c r="AA641" t="s">
        <v>74</v>
      </c>
      <c r="AB641" t="s">
        <v>74</v>
      </c>
      <c r="AC641" t="s">
        <v>74</v>
      </c>
      <c r="AD641" t="s">
        <v>74</v>
      </c>
      <c r="AE641" t="s">
        <v>74</v>
      </c>
      <c r="AF641" t="s">
        <v>74</v>
      </c>
      <c r="AG641">
        <v>0</v>
      </c>
      <c r="AH641">
        <v>1</v>
      </c>
      <c r="AI641">
        <v>1</v>
      </c>
      <c r="AJ641">
        <v>0</v>
      </c>
      <c r="AK641">
        <v>0</v>
      </c>
      <c r="AL641" t="s">
        <v>152</v>
      </c>
      <c r="AM641" t="s">
        <v>153</v>
      </c>
      <c r="AN641" t="s">
        <v>6701</v>
      </c>
      <c r="AO641" t="s">
        <v>74</v>
      </c>
      <c r="AP641" t="s">
        <v>74</v>
      </c>
      <c r="AQ641" t="s">
        <v>74</v>
      </c>
      <c r="AR641" t="s">
        <v>74</v>
      </c>
      <c r="AS641" t="s">
        <v>74</v>
      </c>
      <c r="AT641" t="s">
        <v>74</v>
      </c>
      <c r="AU641">
        <v>1996</v>
      </c>
      <c r="AV641" t="s">
        <v>74</v>
      </c>
      <c r="AW641" t="s">
        <v>74</v>
      </c>
      <c r="AX641" t="s">
        <v>74</v>
      </c>
      <c r="AY641" t="s">
        <v>74</v>
      </c>
      <c r="AZ641" t="s">
        <v>74</v>
      </c>
      <c r="BA641" t="s">
        <v>74</v>
      </c>
      <c r="BB641">
        <v>574</v>
      </c>
      <c r="BC641">
        <v>577</v>
      </c>
      <c r="BD641" t="s">
        <v>74</v>
      </c>
      <c r="BE641" t="s">
        <v>74</v>
      </c>
      <c r="BF641" t="s">
        <v>74</v>
      </c>
      <c r="BG641" t="s">
        <v>74</v>
      </c>
      <c r="BH641" t="s">
        <v>74</v>
      </c>
      <c r="BI641">
        <v>4</v>
      </c>
      <c r="BJ641" t="s">
        <v>7540</v>
      </c>
      <c r="BK641" t="s">
        <v>6703</v>
      </c>
      <c r="BL641" t="s">
        <v>7540</v>
      </c>
      <c r="BM641" t="s">
        <v>7541</v>
      </c>
      <c r="BN641" t="s">
        <v>74</v>
      </c>
      <c r="BO641" t="s">
        <v>74</v>
      </c>
      <c r="BP641" t="s">
        <v>74</v>
      </c>
      <c r="BQ641" t="s">
        <v>74</v>
      </c>
      <c r="BR641" t="s">
        <v>96</v>
      </c>
      <c r="BS641" t="s">
        <v>7542</v>
      </c>
      <c r="BT641" t="str">
        <f>HYPERLINK("https%3A%2F%2Fwww.webofscience.com%2Fwos%2Fwoscc%2Ffull-record%2FWOS:A1996BF41M00149","View Full Record in Web of Science")</f>
        <v>View Full Record in Web of Science</v>
      </c>
    </row>
    <row r="642" spans="1:72" x14ac:dyDescent="0.15">
      <c r="A642" t="s">
        <v>72</v>
      </c>
      <c r="B642" t="s">
        <v>7543</v>
      </c>
      <c r="C642" t="s">
        <v>74</v>
      </c>
      <c r="D642" t="s">
        <v>74</v>
      </c>
      <c r="E642" t="s">
        <v>74</v>
      </c>
      <c r="F642" t="s">
        <v>7543</v>
      </c>
      <c r="G642" t="s">
        <v>74</v>
      </c>
      <c r="H642" t="s">
        <v>74</v>
      </c>
      <c r="I642" t="s">
        <v>7544</v>
      </c>
      <c r="J642" t="s">
        <v>7545</v>
      </c>
      <c r="K642" t="s">
        <v>74</v>
      </c>
      <c r="L642" t="s">
        <v>74</v>
      </c>
      <c r="M642" t="s">
        <v>77</v>
      </c>
      <c r="N642" t="s">
        <v>78</v>
      </c>
      <c r="O642" t="s">
        <v>74</v>
      </c>
      <c r="P642" t="s">
        <v>74</v>
      </c>
      <c r="Q642" t="s">
        <v>74</v>
      </c>
      <c r="R642" t="s">
        <v>74</v>
      </c>
      <c r="S642" t="s">
        <v>74</v>
      </c>
      <c r="T642" t="s">
        <v>7546</v>
      </c>
      <c r="U642" t="s">
        <v>7547</v>
      </c>
      <c r="V642" t="s">
        <v>7548</v>
      </c>
      <c r="W642" t="s">
        <v>7549</v>
      </c>
      <c r="X642" t="s">
        <v>598</v>
      </c>
      <c r="Y642" t="s">
        <v>74</v>
      </c>
      <c r="Z642" t="s">
        <v>74</v>
      </c>
      <c r="AA642" t="s">
        <v>74</v>
      </c>
      <c r="AB642" t="s">
        <v>74</v>
      </c>
      <c r="AC642" t="s">
        <v>74</v>
      </c>
      <c r="AD642" t="s">
        <v>74</v>
      </c>
      <c r="AE642" t="s">
        <v>74</v>
      </c>
      <c r="AF642" t="s">
        <v>74</v>
      </c>
      <c r="AG642">
        <v>17</v>
      </c>
      <c r="AH642">
        <v>14</v>
      </c>
      <c r="AI642">
        <v>14</v>
      </c>
      <c r="AJ642">
        <v>0</v>
      </c>
      <c r="AK642">
        <v>1</v>
      </c>
      <c r="AL642" t="s">
        <v>185</v>
      </c>
      <c r="AM642" t="s">
        <v>186</v>
      </c>
      <c r="AN642" t="s">
        <v>187</v>
      </c>
      <c r="AO642" t="s">
        <v>7550</v>
      </c>
      <c r="AP642" t="s">
        <v>74</v>
      </c>
      <c r="AQ642" t="s">
        <v>74</v>
      </c>
      <c r="AR642" t="s">
        <v>7551</v>
      </c>
      <c r="AS642" t="s">
        <v>7552</v>
      </c>
      <c r="AT642" t="s">
        <v>6957</v>
      </c>
      <c r="AU642">
        <v>1996</v>
      </c>
      <c r="AV642">
        <v>72</v>
      </c>
      <c r="AW642">
        <v>3</v>
      </c>
      <c r="AX642" t="s">
        <v>74</v>
      </c>
      <c r="AY642" t="s">
        <v>74</v>
      </c>
      <c r="AZ642" t="s">
        <v>74</v>
      </c>
      <c r="BA642" t="s">
        <v>74</v>
      </c>
      <c r="BB642">
        <v>231</v>
      </c>
      <c r="BC642">
        <v>234</v>
      </c>
      <c r="BD642" t="s">
        <v>74</v>
      </c>
      <c r="BE642" t="s">
        <v>7553</v>
      </c>
      <c r="BF642" t="str">
        <f>HYPERLINK("http://dx.doi.org/10.1007/BF00838644","http://dx.doi.org/10.1007/BF00838644")</f>
        <v>http://dx.doi.org/10.1007/BF00838644</v>
      </c>
      <c r="BG642" t="s">
        <v>74</v>
      </c>
      <c r="BH642" t="s">
        <v>74</v>
      </c>
      <c r="BI642">
        <v>4</v>
      </c>
      <c r="BJ642" t="s">
        <v>7554</v>
      </c>
      <c r="BK642" t="s">
        <v>93</v>
      </c>
      <c r="BL642" t="s">
        <v>7554</v>
      </c>
      <c r="BM642" t="s">
        <v>7555</v>
      </c>
      <c r="BN642">
        <v>8820891</v>
      </c>
      <c r="BO642" t="s">
        <v>74</v>
      </c>
      <c r="BP642" t="s">
        <v>74</v>
      </c>
      <c r="BQ642" t="s">
        <v>74</v>
      </c>
      <c r="BR642" t="s">
        <v>96</v>
      </c>
      <c r="BS642" t="s">
        <v>7556</v>
      </c>
      <c r="BT642" t="str">
        <f>HYPERLINK("https%3A%2F%2Fwww.webofscience.com%2Fwos%2Fwoscc%2Ffull-record%2FWOS:A1996TR69400008","View Full Record in Web of Science")</f>
        <v>View Full Record in Web of Science</v>
      </c>
    </row>
    <row r="643" spans="1:72" x14ac:dyDescent="0.15">
      <c r="A643" t="s">
        <v>72</v>
      </c>
      <c r="B643" t="s">
        <v>7557</v>
      </c>
      <c r="C643" t="s">
        <v>74</v>
      </c>
      <c r="D643" t="s">
        <v>74</v>
      </c>
      <c r="E643" t="s">
        <v>74</v>
      </c>
      <c r="F643" t="s">
        <v>7557</v>
      </c>
      <c r="G643" t="s">
        <v>74</v>
      </c>
      <c r="H643" t="s">
        <v>74</v>
      </c>
      <c r="I643" t="s">
        <v>7558</v>
      </c>
      <c r="J643" t="s">
        <v>7559</v>
      </c>
      <c r="K643" t="s">
        <v>74</v>
      </c>
      <c r="L643" t="s">
        <v>74</v>
      </c>
      <c r="M643" t="s">
        <v>77</v>
      </c>
      <c r="N643" t="s">
        <v>371</v>
      </c>
      <c r="O643" t="s">
        <v>74</v>
      </c>
      <c r="P643" t="s">
        <v>74</v>
      </c>
      <c r="Q643" t="s">
        <v>74</v>
      </c>
      <c r="R643" t="s">
        <v>74</v>
      </c>
      <c r="S643" t="s">
        <v>74</v>
      </c>
      <c r="T643" t="s">
        <v>7560</v>
      </c>
      <c r="U643" t="s">
        <v>7561</v>
      </c>
      <c r="V643" t="s">
        <v>7562</v>
      </c>
      <c r="W643" t="s">
        <v>74</v>
      </c>
      <c r="X643" t="s">
        <v>74</v>
      </c>
      <c r="Y643" t="s">
        <v>4965</v>
      </c>
      <c r="Z643" t="s">
        <v>74</v>
      </c>
      <c r="AA643" t="s">
        <v>2858</v>
      </c>
      <c r="AB643" t="s">
        <v>2859</v>
      </c>
      <c r="AC643" t="s">
        <v>74</v>
      </c>
      <c r="AD643" t="s">
        <v>74</v>
      </c>
      <c r="AE643" t="s">
        <v>74</v>
      </c>
      <c r="AF643" t="s">
        <v>74</v>
      </c>
      <c r="AG643">
        <v>67</v>
      </c>
      <c r="AH643">
        <v>99</v>
      </c>
      <c r="AI643">
        <v>108</v>
      </c>
      <c r="AJ643">
        <v>0</v>
      </c>
      <c r="AK643">
        <v>34</v>
      </c>
      <c r="AL643" t="s">
        <v>7563</v>
      </c>
      <c r="AM643" t="s">
        <v>7564</v>
      </c>
      <c r="AN643" t="s">
        <v>7565</v>
      </c>
      <c r="AO643" t="s">
        <v>7566</v>
      </c>
      <c r="AP643" t="s">
        <v>74</v>
      </c>
      <c r="AQ643" t="s">
        <v>74</v>
      </c>
      <c r="AR643" t="s">
        <v>7567</v>
      </c>
      <c r="AS643" t="s">
        <v>7568</v>
      </c>
      <c r="AT643" t="s">
        <v>74</v>
      </c>
      <c r="AU643">
        <v>1996</v>
      </c>
      <c r="AV643">
        <v>93</v>
      </c>
      <c r="AW643">
        <v>1</v>
      </c>
      <c r="AX643" t="s">
        <v>74</v>
      </c>
      <c r="AY643" t="s">
        <v>74</v>
      </c>
      <c r="AZ643" t="s">
        <v>74</v>
      </c>
      <c r="BA643" t="s">
        <v>74</v>
      </c>
      <c r="BB643">
        <v>1</v>
      </c>
      <c r="BC643">
        <v>13</v>
      </c>
      <c r="BD643" t="s">
        <v>74</v>
      </c>
      <c r="BE643" t="s">
        <v>74</v>
      </c>
      <c r="BF643" t="s">
        <v>74</v>
      </c>
      <c r="BG643" t="s">
        <v>74</v>
      </c>
      <c r="BH643" t="s">
        <v>74</v>
      </c>
      <c r="BI643">
        <v>13</v>
      </c>
      <c r="BJ643" t="s">
        <v>7569</v>
      </c>
      <c r="BK643" t="s">
        <v>93</v>
      </c>
      <c r="BL643" t="s">
        <v>7569</v>
      </c>
      <c r="BM643" t="s">
        <v>7570</v>
      </c>
      <c r="BN643" t="s">
        <v>74</v>
      </c>
      <c r="BO643" t="s">
        <v>74</v>
      </c>
      <c r="BP643" t="s">
        <v>74</v>
      </c>
      <c r="BQ643" t="s">
        <v>74</v>
      </c>
      <c r="BR643" t="s">
        <v>96</v>
      </c>
      <c r="BS643" t="s">
        <v>7571</v>
      </c>
      <c r="BT643" t="str">
        <f>HYPERLINK("https%3A%2F%2Fwww.webofscience.com%2Fwos%2Fwoscc%2Ffull-record%2FWOS:A1996TY19100001","View Full Record in Web of Science")</f>
        <v>View Full Record in Web of Science</v>
      </c>
    </row>
    <row r="644" spans="1:72" x14ac:dyDescent="0.15">
      <c r="A644" t="s">
        <v>72</v>
      </c>
      <c r="B644" t="s">
        <v>7572</v>
      </c>
      <c r="C644" t="s">
        <v>74</v>
      </c>
      <c r="D644" t="s">
        <v>74</v>
      </c>
      <c r="E644" t="s">
        <v>74</v>
      </c>
      <c r="F644" t="s">
        <v>7572</v>
      </c>
      <c r="G644" t="s">
        <v>74</v>
      </c>
      <c r="H644" t="s">
        <v>74</v>
      </c>
      <c r="I644" t="s">
        <v>7573</v>
      </c>
      <c r="J644" t="s">
        <v>7559</v>
      </c>
      <c r="K644" t="s">
        <v>74</v>
      </c>
      <c r="L644" t="s">
        <v>74</v>
      </c>
      <c r="M644" t="s">
        <v>77</v>
      </c>
      <c r="N644" t="s">
        <v>78</v>
      </c>
      <c r="O644" t="s">
        <v>74</v>
      </c>
      <c r="P644" t="s">
        <v>74</v>
      </c>
      <c r="Q644" t="s">
        <v>74</v>
      </c>
      <c r="R644" t="s">
        <v>74</v>
      </c>
      <c r="S644" t="s">
        <v>74</v>
      </c>
      <c r="T644" t="s">
        <v>7574</v>
      </c>
      <c r="U644" t="s">
        <v>7575</v>
      </c>
      <c r="V644" t="s">
        <v>7576</v>
      </c>
      <c r="W644" t="s">
        <v>74</v>
      </c>
      <c r="X644" t="s">
        <v>74</v>
      </c>
      <c r="Y644" t="s">
        <v>7577</v>
      </c>
      <c r="Z644" t="s">
        <v>74</v>
      </c>
      <c r="AA644" t="s">
        <v>74</v>
      </c>
      <c r="AB644" t="s">
        <v>74</v>
      </c>
      <c r="AC644" t="s">
        <v>74</v>
      </c>
      <c r="AD644" t="s">
        <v>74</v>
      </c>
      <c r="AE644" t="s">
        <v>74</v>
      </c>
      <c r="AF644" t="s">
        <v>74</v>
      </c>
      <c r="AG644">
        <v>19</v>
      </c>
      <c r="AH644">
        <v>11</v>
      </c>
      <c r="AI644">
        <v>12</v>
      </c>
      <c r="AJ644">
        <v>0</v>
      </c>
      <c r="AK644">
        <v>6</v>
      </c>
      <c r="AL644" t="s">
        <v>7563</v>
      </c>
      <c r="AM644" t="s">
        <v>7564</v>
      </c>
      <c r="AN644" t="s">
        <v>7565</v>
      </c>
      <c r="AO644" t="s">
        <v>7566</v>
      </c>
      <c r="AP644" t="s">
        <v>74</v>
      </c>
      <c r="AQ644" t="s">
        <v>74</v>
      </c>
      <c r="AR644" t="s">
        <v>7567</v>
      </c>
      <c r="AS644" t="s">
        <v>7568</v>
      </c>
      <c r="AT644" t="s">
        <v>74</v>
      </c>
      <c r="AU644">
        <v>1996</v>
      </c>
      <c r="AV644">
        <v>93</v>
      </c>
      <c r="AW644">
        <v>2</v>
      </c>
      <c r="AX644" t="s">
        <v>74</v>
      </c>
      <c r="AY644" t="s">
        <v>74</v>
      </c>
      <c r="AZ644" t="s">
        <v>74</v>
      </c>
      <c r="BA644" t="s">
        <v>74</v>
      </c>
      <c r="BB644">
        <v>185</v>
      </c>
      <c r="BC644">
        <v>194</v>
      </c>
      <c r="BD644" t="s">
        <v>74</v>
      </c>
      <c r="BE644" t="s">
        <v>74</v>
      </c>
      <c r="BF644" t="s">
        <v>74</v>
      </c>
      <c r="BG644" t="s">
        <v>74</v>
      </c>
      <c r="BH644" t="s">
        <v>74</v>
      </c>
      <c r="BI644">
        <v>10</v>
      </c>
      <c r="BJ644" t="s">
        <v>7569</v>
      </c>
      <c r="BK644" t="s">
        <v>93</v>
      </c>
      <c r="BL644" t="s">
        <v>7569</v>
      </c>
      <c r="BM644" t="s">
        <v>7578</v>
      </c>
      <c r="BN644" t="s">
        <v>74</v>
      </c>
      <c r="BO644" t="s">
        <v>74</v>
      </c>
      <c r="BP644" t="s">
        <v>74</v>
      </c>
      <c r="BQ644" t="s">
        <v>74</v>
      </c>
      <c r="BR644" t="s">
        <v>96</v>
      </c>
      <c r="BS644" t="s">
        <v>7579</v>
      </c>
      <c r="BT644" t="str">
        <f>HYPERLINK("https%3A%2F%2Fwww.webofscience.com%2Fwos%2Fwoscc%2Ffull-record%2FWOS:A1996VB52200007","View Full Record in Web of Science")</f>
        <v>View Full Record in Web of Science</v>
      </c>
    </row>
    <row r="645" spans="1:72" x14ac:dyDescent="0.15">
      <c r="A645" t="s">
        <v>72</v>
      </c>
      <c r="B645" t="s">
        <v>7580</v>
      </c>
      <c r="C645" t="s">
        <v>74</v>
      </c>
      <c r="D645" t="s">
        <v>74</v>
      </c>
      <c r="E645" t="s">
        <v>74</v>
      </c>
      <c r="F645" t="s">
        <v>7580</v>
      </c>
      <c r="G645" t="s">
        <v>74</v>
      </c>
      <c r="H645" t="s">
        <v>74</v>
      </c>
      <c r="I645" t="s">
        <v>7581</v>
      </c>
      <c r="J645" t="s">
        <v>7559</v>
      </c>
      <c r="K645" t="s">
        <v>74</v>
      </c>
      <c r="L645" t="s">
        <v>74</v>
      </c>
      <c r="M645" t="s">
        <v>77</v>
      </c>
      <c r="N645" t="s">
        <v>472</v>
      </c>
      <c r="O645" t="s">
        <v>7582</v>
      </c>
      <c r="P645" t="s">
        <v>7583</v>
      </c>
      <c r="Q645" t="s">
        <v>7584</v>
      </c>
      <c r="R645" t="s">
        <v>74</v>
      </c>
      <c r="S645" t="s">
        <v>74</v>
      </c>
      <c r="T645" t="s">
        <v>7585</v>
      </c>
      <c r="U645" t="s">
        <v>7586</v>
      </c>
      <c r="V645" t="s">
        <v>7587</v>
      </c>
      <c r="W645" t="s">
        <v>74</v>
      </c>
      <c r="X645" t="s">
        <v>74</v>
      </c>
      <c r="Y645" t="s">
        <v>7588</v>
      </c>
      <c r="Z645" t="s">
        <v>74</v>
      </c>
      <c r="AA645" t="s">
        <v>74</v>
      </c>
      <c r="AB645" t="s">
        <v>74</v>
      </c>
      <c r="AC645" t="s">
        <v>74</v>
      </c>
      <c r="AD645" t="s">
        <v>74</v>
      </c>
      <c r="AE645" t="s">
        <v>74</v>
      </c>
      <c r="AF645" t="s">
        <v>74</v>
      </c>
      <c r="AG645">
        <v>56</v>
      </c>
      <c r="AH645">
        <v>115</v>
      </c>
      <c r="AI645">
        <v>124</v>
      </c>
      <c r="AJ645">
        <v>0</v>
      </c>
      <c r="AK645">
        <v>27</v>
      </c>
      <c r="AL645" t="s">
        <v>7589</v>
      </c>
      <c r="AM645" t="s">
        <v>7564</v>
      </c>
      <c r="AN645" t="s">
        <v>7565</v>
      </c>
      <c r="AO645" t="s">
        <v>7566</v>
      </c>
      <c r="AP645" t="s">
        <v>74</v>
      </c>
      <c r="AQ645" t="s">
        <v>74</v>
      </c>
      <c r="AR645" t="s">
        <v>7567</v>
      </c>
      <c r="AS645" t="s">
        <v>7568</v>
      </c>
      <c r="AT645" t="s">
        <v>74</v>
      </c>
      <c r="AU645">
        <v>1996</v>
      </c>
      <c r="AV645">
        <v>93</v>
      </c>
      <c r="AW645">
        <v>3</v>
      </c>
      <c r="AX645" t="s">
        <v>74</v>
      </c>
      <c r="AY645" t="s">
        <v>74</v>
      </c>
      <c r="AZ645" t="s">
        <v>74</v>
      </c>
      <c r="BA645" t="s">
        <v>74</v>
      </c>
      <c r="BB645">
        <v>325</v>
      </c>
      <c r="BC645">
        <v>339</v>
      </c>
      <c r="BD645" t="s">
        <v>74</v>
      </c>
      <c r="BE645" t="s">
        <v>74</v>
      </c>
      <c r="BF645" t="s">
        <v>74</v>
      </c>
      <c r="BG645" t="s">
        <v>74</v>
      </c>
      <c r="BH645" t="s">
        <v>74</v>
      </c>
      <c r="BI645">
        <v>15</v>
      </c>
      <c r="BJ645" t="s">
        <v>7569</v>
      </c>
      <c r="BK645" t="s">
        <v>492</v>
      </c>
      <c r="BL645" t="s">
        <v>7569</v>
      </c>
      <c r="BM645" t="s">
        <v>7590</v>
      </c>
      <c r="BN645" t="s">
        <v>74</v>
      </c>
      <c r="BO645" t="s">
        <v>74</v>
      </c>
      <c r="BP645" t="s">
        <v>74</v>
      </c>
      <c r="BQ645" t="s">
        <v>74</v>
      </c>
      <c r="BR645" t="s">
        <v>96</v>
      </c>
      <c r="BS645" t="s">
        <v>7591</v>
      </c>
      <c r="BT645" t="str">
        <f>HYPERLINK("https%3A%2F%2Fwww.webofscience.com%2Fwos%2Fwoscc%2Ffull-record%2FWOS:A1996VN62700006","View Full Record in Web of Science")</f>
        <v>View Full Record in Web of Science</v>
      </c>
    </row>
    <row r="646" spans="1:72" x14ac:dyDescent="0.15">
      <c r="A646" t="s">
        <v>72</v>
      </c>
      <c r="B646" t="s">
        <v>7592</v>
      </c>
      <c r="C646" t="s">
        <v>74</v>
      </c>
      <c r="D646" t="s">
        <v>74</v>
      </c>
      <c r="E646" t="s">
        <v>74</v>
      </c>
      <c r="F646" t="s">
        <v>7592</v>
      </c>
      <c r="G646" t="s">
        <v>74</v>
      </c>
      <c r="H646" t="s">
        <v>74</v>
      </c>
      <c r="I646" t="s">
        <v>7593</v>
      </c>
      <c r="J646" t="s">
        <v>7559</v>
      </c>
      <c r="K646" t="s">
        <v>74</v>
      </c>
      <c r="L646" t="s">
        <v>74</v>
      </c>
      <c r="M646" t="s">
        <v>77</v>
      </c>
      <c r="N646" t="s">
        <v>472</v>
      </c>
      <c r="O646" t="s">
        <v>7582</v>
      </c>
      <c r="P646" t="s">
        <v>7583</v>
      </c>
      <c r="Q646" t="s">
        <v>7584</v>
      </c>
      <c r="R646" t="s">
        <v>74</v>
      </c>
      <c r="S646" t="s">
        <v>74</v>
      </c>
      <c r="T646" t="s">
        <v>7594</v>
      </c>
      <c r="U646" t="s">
        <v>7595</v>
      </c>
      <c r="V646" t="s">
        <v>7596</v>
      </c>
      <c r="W646" t="s">
        <v>74</v>
      </c>
      <c r="X646" t="s">
        <v>74</v>
      </c>
      <c r="Y646" t="s">
        <v>7597</v>
      </c>
      <c r="Z646" t="s">
        <v>74</v>
      </c>
      <c r="AA646" t="s">
        <v>74</v>
      </c>
      <c r="AB646" t="s">
        <v>74</v>
      </c>
      <c r="AC646" t="s">
        <v>74</v>
      </c>
      <c r="AD646" t="s">
        <v>74</v>
      </c>
      <c r="AE646" t="s">
        <v>74</v>
      </c>
      <c r="AF646" t="s">
        <v>74</v>
      </c>
      <c r="AG646">
        <v>22</v>
      </c>
      <c r="AH646">
        <v>69</v>
      </c>
      <c r="AI646">
        <v>87</v>
      </c>
      <c r="AJ646">
        <v>0</v>
      </c>
      <c r="AK646">
        <v>7</v>
      </c>
      <c r="AL646" t="s">
        <v>7589</v>
      </c>
      <c r="AM646" t="s">
        <v>7564</v>
      </c>
      <c r="AN646" t="s">
        <v>7565</v>
      </c>
      <c r="AO646" t="s">
        <v>7566</v>
      </c>
      <c r="AP646" t="s">
        <v>74</v>
      </c>
      <c r="AQ646" t="s">
        <v>74</v>
      </c>
      <c r="AR646" t="s">
        <v>7567</v>
      </c>
      <c r="AS646" t="s">
        <v>7568</v>
      </c>
      <c r="AT646" t="s">
        <v>74</v>
      </c>
      <c r="AU646">
        <v>1996</v>
      </c>
      <c r="AV646">
        <v>93</v>
      </c>
      <c r="AW646">
        <v>3</v>
      </c>
      <c r="AX646" t="s">
        <v>74</v>
      </c>
      <c r="AY646" t="s">
        <v>74</v>
      </c>
      <c r="AZ646" t="s">
        <v>74</v>
      </c>
      <c r="BA646" t="s">
        <v>74</v>
      </c>
      <c r="BB646">
        <v>341</v>
      </c>
      <c r="BC646">
        <v>348</v>
      </c>
      <c r="BD646" t="s">
        <v>74</v>
      </c>
      <c r="BE646" t="s">
        <v>74</v>
      </c>
      <c r="BF646" t="s">
        <v>74</v>
      </c>
      <c r="BG646" t="s">
        <v>74</v>
      </c>
      <c r="BH646" t="s">
        <v>74</v>
      </c>
      <c r="BI646">
        <v>8</v>
      </c>
      <c r="BJ646" t="s">
        <v>7569</v>
      </c>
      <c r="BK646" t="s">
        <v>492</v>
      </c>
      <c r="BL646" t="s">
        <v>7569</v>
      </c>
      <c r="BM646" t="s">
        <v>7590</v>
      </c>
      <c r="BN646" t="s">
        <v>74</v>
      </c>
      <c r="BO646" t="s">
        <v>74</v>
      </c>
      <c r="BP646" t="s">
        <v>74</v>
      </c>
      <c r="BQ646" t="s">
        <v>74</v>
      </c>
      <c r="BR646" t="s">
        <v>96</v>
      </c>
      <c r="BS646" t="s">
        <v>7598</v>
      </c>
      <c r="BT646" t="str">
        <f>HYPERLINK("https%3A%2F%2Fwww.webofscience.com%2Fwos%2Fwoscc%2Ffull-record%2FWOS:A1996VN62700007","View Full Record in Web of Science")</f>
        <v>View Full Record in Web of Science</v>
      </c>
    </row>
    <row r="647" spans="1:72" x14ac:dyDescent="0.15">
      <c r="A647" t="s">
        <v>72</v>
      </c>
      <c r="B647" t="s">
        <v>7599</v>
      </c>
      <c r="C647" t="s">
        <v>74</v>
      </c>
      <c r="D647" t="s">
        <v>74</v>
      </c>
      <c r="E647" t="s">
        <v>74</v>
      </c>
      <c r="F647" t="s">
        <v>7599</v>
      </c>
      <c r="G647" t="s">
        <v>74</v>
      </c>
      <c r="H647" t="s">
        <v>74</v>
      </c>
      <c r="I647" t="s">
        <v>7600</v>
      </c>
      <c r="J647" t="s">
        <v>7559</v>
      </c>
      <c r="K647" t="s">
        <v>74</v>
      </c>
      <c r="L647" t="s">
        <v>74</v>
      </c>
      <c r="M647" t="s">
        <v>77</v>
      </c>
      <c r="N647" t="s">
        <v>472</v>
      </c>
      <c r="O647" t="s">
        <v>7582</v>
      </c>
      <c r="P647" t="s">
        <v>7583</v>
      </c>
      <c r="Q647" t="s">
        <v>7584</v>
      </c>
      <c r="R647" t="s">
        <v>74</v>
      </c>
      <c r="S647" t="s">
        <v>74</v>
      </c>
      <c r="T647" t="s">
        <v>7601</v>
      </c>
      <c r="U647" t="s">
        <v>7602</v>
      </c>
      <c r="V647" t="s">
        <v>7603</v>
      </c>
      <c r="W647" t="s">
        <v>74</v>
      </c>
      <c r="X647" t="s">
        <v>74</v>
      </c>
      <c r="Y647" t="s">
        <v>7604</v>
      </c>
      <c r="Z647" t="s">
        <v>74</v>
      </c>
      <c r="AA647" t="s">
        <v>74</v>
      </c>
      <c r="AB647" t="s">
        <v>74</v>
      </c>
      <c r="AC647" t="s">
        <v>74</v>
      </c>
      <c r="AD647" t="s">
        <v>74</v>
      </c>
      <c r="AE647" t="s">
        <v>74</v>
      </c>
      <c r="AF647" t="s">
        <v>74</v>
      </c>
      <c r="AG647">
        <v>33</v>
      </c>
      <c r="AH647">
        <v>69</v>
      </c>
      <c r="AI647">
        <v>80</v>
      </c>
      <c r="AJ647">
        <v>2</v>
      </c>
      <c r="AK647">
        <v>82</v>
      </c>
      <c r="AL647" t="s">
        <v>7589</v>
      </c>
      <c r="AM647" t="s">
        <v>7564</v>
      </c>
      <c r="AN647" t="s">
        <v>7605</v>
      </c>
      <c r="AO647" t="s">
        <v>7566</v>
      </c>
      <c r="AP647" t="s">
        <v>7606</v>
      </c>
      <c r="AQ647" t="s">
        <v>74</v>
      </c>
      <c r="AR647" t="s">
        <v>7567</v>
      </c>
      <c r="AS647" t="s">
        <v>7568</v>
      </c>
      <c r="AT647" t="s">
        <v>74</v>
      </c>
      <c r="AU647">
        <v>1996</v>
      </c>
      <c r="AV647">
        <v>93</v>
      </c>
      <c r="AW647">
        <v>3</v>
      </c>
      <c r="AX647" t="s">
        <v>74</v>
      </c>
      <c r="AY647" t="s">
        <v>74</v>
      </c>
      <c r="AZ647" t="s">
        <v>74</v>
      </c>
      <c r="BA647" t="s">
        <v>74</v>
      </c>
      <c r="BB647">
        <v>349</v>
      </c>
      <c r="BC647">
        <v>357</v>
      </c>
      <c r="BD647" t="s">
        <v>74</v>
      </c>
      <c r="BE647" t="s">
        <v>74</v>
      </c>
      <c r="BF647" t="s">
        <v>74</v>
      </c>
      <c r="BG647" t="s">
        <v>74</v>
      </c>
      <c r="BH647" t="s">
        <v>74</v>
      </c>
      <c r="BI647">
        <v>9</v>
      </c>
      <c r="BJ647" t="s">
        <v>7569</v>
      </c>
      <c r="BK647" t="s">
        <v>1874</v>
      </c>
      <c r="BL647" t="s">
        <v>7569</v>
      </c>
      <c r="BM647" t="s">
        <v>7590</v>
      </c>
      <c r="BN647" t="s">
        <v>74</v>
      </c>
      <c r="BO647" t="s">
        <v>74</v>
      </c>
      <c r="BP647" t="s">
        <v>74</v>
      </c>
      <c r="BQ647" t="s">
        <v>74</v>
      </c>
      <c r="BR647" t="s">
        <v>96</v>
      </c>
      <c r="BS647" t="s">
        <v>7607</v>
      </c>
      <c r="BT647" t="str">
        <f>HYPERLINK("https%3A%2F%2Fwww.webofscience.com%2Fwos%2Fwoscc%2Ffull-record%2FWOS:A1996VN62700008","View Full Record in Web of Science")</f>
        <v>View Full Record in Web of Science</v>
      </c>
    </row>
    <row r="648" spans="1:72" x14ac:dyDescent="0.15">
      <c r="A648" t="s">
        <v>72</v>
      </c>
      <c r="B648" t="s">
        <v>2853</v>
      </c>
      <c r="C648" t="s">
        <v>74</v>
      </c>
      <c r="D648" t="s">
        <v>74</v>
      </c>
      <c r="E648" t="s">
        <v>74</v>
      </c>
      <c r="F648" t="s">
        <v>2853</v>
      </c>
      <c r="G648" t="s">
        <v>74</v>
      </c>
      <c r="H648" t="s">
        <v>74</v>
      </c>
      <c r="I648" t="s">
        <v>7608</v>
      </c>
      <c r="J648" t="s">
        <v>7559</v>
      </c>
      <c r="K648" t="s">
        <v>74</v>
      </c>
      <c r="L648" t="s">
        <v>74</v>
      </c>
      <c r="M648" t="s">
        <v>77</v>
      </c>
      <c r="N648" t="s">
        <v>472</v>
      </c>
      <c r="O648" t="s">
        <v>7582</v>
      </c>
      <c r="P648" t="s">
        <v>7583</v>
      </c>
      <c r="Q648" t="s">
        <v>7584</v>
      </c>
      <c r="R648" t="s">
        <v>74</v>
      </c>
      <c r="S648" t="s">
        <v>74</v>
      </c>
      <c r="T648" t="s">
        <v>7609</v>
      </c>
      <c r="U648" t="s">
        <v>7610</v>
      </c>
      <c r="V648" t="s">
        <v>7611</v>
      </c>
      <c r="W648" t="s">
        <v>74</v>
      </c>
      <c r="X648" t="s">
        <v>74</v>
      </c>
      <c r="Y648" t="s">
        <v>7612</v>
      </c>
      <c r="Z648" t="s">
        <v>74</v>
      </c>
      <c r="AA648" t="s">
        <v>2858</v>
      </c>
      <c r="AB648" t="s">
        <v>2859</v>
      </c>
      <c r="AC648" t="s">
        <v>74</v>
      </c>
      <c r="AD648" t="s">
        <v>74</v>
      </c>
      <c r="AE648" t="s">
        <v>74</v>
      </c>
      <c r="AF648" t="s">
        <v>74</v>
      </c>
      <c r="AG648">
        <v>121</v>
      </c>
      <c r="AH648">
        <v>82</v>
      </c>
      <c r="AI648">
        <v>92</v>
      </c>
      <c r="AJ648">
        <v>0</v>
      </c>
      <c r="AK648">
        <v>18</v>
      </c>
      <c r="AL648" t="s">
        <v>7589</v>
      </c>
      <c r="AM648" t="s">
        <v>7564</v>
      </c>
      <c r="AN648" t="s">
        <v>7605</v>
      </c>
      <c r="AO648" t="s">
        <v>7566</v>
      </c>
      <c r="AP648" t="s">
        <v>7606</v>
      </c>
      <c r="AQ648" t="s">
        <v>74</v>
      </c>
      <c r="AR648" t="s">
        <v>7567</v>
      </c>
      <c r="AS648" t="s">
        <v>7568</v>
      </c>
      <c r="AT648" t="s">
        <v>74</v>
      </c>
      <c r="AU648">
        <v>1996</v>
      </c>
      <c r="AV648">
        <v>93</v>
      </c>
      <c r="AW648">
        <v>3</v>
      </c>
      <c r="AX648" t="s">
        <v>74</v>
      </c>
      <c r="AY648" t="s">
        <v>74</v>
      </c>
      <c r="AZ648" t="s">
        <v>74</v>
      </c>
      <c r="BA648" t="s">
        <v>74</v>
      </c>
      <c r="BB648">
        <v>489</v>
      </c>
      <c r="BC648">
        <v>505</v>
      </c>
      <c r="BD648" t="s">
        <v>74</v>
      </c>
      <c r="BE648" t="s">
        <v>74</v>
      </c>
      <c r="BF648" t="s">
        <v>74</v>
      </c>
      <c r="BG648" t="s">
        <v>74</v>
      </c>
      <c r="BH648" t="s">
        <v>74</v>
      </c>
      <c r="BI648">
        <v>17</v>
      </c>
      <c r="BJ648" t="s">
        <v>7569</v>
      </c>
      <c r="BK648" t="s">
        <v>1874</v>
      </c>
      <c r="BL648" t="s">
        <v>7569</v>
      </c>
      <c r="BM648" t="s">
        <v>7590</v>
      </c>
      <c r="BN648" t="s">
        <v>74</v>
      </c>
      <c r="BO648" t="s">
        <v>74</v>
      </c>
      <c r="BP648" t="s">
        <v>74</v>
      </c>
      <c r="BQ648" t="s">
        <v>74</v>
      </c>
      <c r="BR648" t="s">
        <v>96</v>
      </c>
      <c r="BS648" t="s">
        <v>7613</v>
      </c>
      <c r="BT648" t="str">
        <f>HYPERLINK("https%3A%2F%2Fwww.webofscience.com%2Fwos%2Fwoscc%2Ffull-record%2FWOS:A1996VN62700020","View Full Record in Web of Science")</f>
        <v>View Full Record in Web of Science</v>
      </c>
    </row>
    <row r="649" spans="1:72" x14ac:dyDescent="0.15">
      <c r="A649" t="s">
        <v>72</v>
      </c>
      <c r="B649" t="s">
        <v>7614</v>
      </c>
      <c r="C649" t="s">
        <v>74</v>
      </c>
      <c r="D649" t="s">
        <v>74</v>
      </c>
      <c r="E649" t="s">
        <v>74</v>
      </c>
      <c r="F649" t="s">
        <v>7614</v>
      </c>
      <c r="G649" t="s">
        <v>74</v>
      </c>
      <c r="H649" t="s">
        <v>74</v>
      </c>
      <c r="I649" t="s">
        <v>7615</v>
      </c>
      <c r="J649" t="s">
        <v>7616</v>
      </c>
      <c r="K649" t="s">
        <v>74</v>
      </c>
      <c r="L649" t="s">
        <v>74</v>
      </c>
      <c r="M649" t="s">
        <v>77</v>
      </c>
      <c r="N649" t="s">
        <v>371</v>
      </c>
      <c r="O649" t="s">
        <v>74</v>
      </c>
      <c r="P649" t="s">
        <v>74</v>
      </c>
      <c r="Q649" t="s">
        <v>74</v>
      </c>
      <c r="R649" t="s">
        <v>74</v>
      </c>
      <c r="S649" t="s">
        <v>74</v>
      </c>
      <c r="T649" t="s">
        <v>7617</v>
      </c>
      <c r="U649" t="s">
        <v>7618</v>
      </c>
      <c r="V649" t="s">
        <v>7619</v>
      </c>
      <c r="W649" t="s">
        <v>74</v>
      </c>
      <c r="X649" t="s">
        <v>74</v>
      </c>
      <c r="Y649" t="s">
        <v>7620</v>
      </c>
      <c r="Z649" t="s">
        <v>74</v>
      </c>
      <c r="AA649" t="s">
        <v>6998</v>
      </c>
      <c r="AB649" t="s">
        <v>6999</v>
      </c>
      <c r="AC649" t="s">
        <v>74</v>
      </c>
      <c r="AD649" t="s">
        <v>74</v>
      </c>
      <c r="AE649" t="s">
        <v>74</v>
      </c>
      <c r="AF649" t="s">
        <v>74</v>
      </c>
      <c r="AG649">
        <v>111</v>
      </c>
      <c r="AH649">
        <v>40</v>
      </c>
      <c r="AI649">
        <v>47</v>
      </c>
      <c r="AJ649">
        <v>0</v>
      </c>
      <c r="AK649">
        <v>9</v>
      </c>
      <c r="AL649" t="s">
        <v>116</v>
      </c>
      <c r="AM649" t="s">
        <v>186</v>
      </c>
      <c r="AN649" t="s">
        <v>292</v>
      </c>
      <c r="AO649" t="s">
        <v>7621</v>
      </c>
      <c r="AP649" t="s">
        <v>74</v>
      </c>
      <c r="AQ649" t="s">
        <v>74</v>
      </c>
      <c r="AR649" t="s">
        <v>7616</v>
      </c>
      <c r="AS649" t="s">
        <v>7622</v>
      </c>
      <c r="AT649" t="s">
        <v>74</v>
      </c>
      <c r="AU649">
        <v>1996</v>
      </c>
      <c r="AV649">
        <v>35</v>
      </c>
      <c r="AW649" t="s">
        <v>74</v>
      </c>
      <c r="AX649" t="s">
        <v>74</v>
      </c>
      <c r="AY649" t="s">
        <v>74</v>
      </c>
      <c r="AZ649" t="s">
        <v>74</v>
      </c>
      <c r="BA649" t="s">
        <v>74</v>
      </c>
      <c r="BB649">
        <v>237</v>
      </c>
      <c r="BC649">
        <v>274</v>
      </c>
      <c r="BD649" t="s">
        <v>74</v>
      </c>
      <c r="BE649" t="s">
        <v>7623</v>
      </c>
      <c r="BF649" t="str">
        <f>HYPERLINK("http://dx.doi.org/10.1007/BF02536964","http://dx.doi.org/10.1007/BF02536964")</f>
        <v>http://dx.doi.org/10.1007/BF02536964</v>
      </c>
      <c r="BG649" t="s">
        <v>74</v>
      </c>
      <c r="BH649" t="s">
        <v>74</v>
      </c>
      <c r="BI649">
        <v>38</v>
      </c>
      <c r="BJ649" t="s">
        <v>4455</v>
      </c>
      <c r="BK649" t="s">
        <v>93</v>
      </c>
      <c r="BL649" t="s">
        <v>4455</v>
      </c>
      <c r="BM649" t="s">
        <v>7624</v>
      </c>
      <c r="BN649" t="s">
        <v>74</v>
      </c>
      <c r="BO649" t="s">
        <v>74</v>
      </c>
      <c r="BP649" t="s">
        <v>74</v>
      </c>
      <c r="BQ649" t="s">
        <v>74</v>
      </c>
      <c r="BR649" t="s">
        <v>96</v>
      </c>
      <c r="BS649" t="s">
        <v>7625</v>
      </c>
      <c r="BT649" t="str">
        <f>HYPERLINK("https%3A%2F%2Fwww.webofscience.com%2Fwos%2Fwoscc%2Ffull-record%2FWOS:A1996VN82600011","View Full Record in Web of Science")</f>
        <v>View Full Record in Web of Science</v>
      </c>
    </row>
    <row r="650" spans="1:72" x14ac:dyDescent="0.15">
      <c r="A650" t="s">
        <v>72</v>
      </c>
      <c r="B650" t="s">
        <v>7626</v>
      </c>
      <c r="C650" t="s">
        <v>74</v>
      </c>
      <c r="D650" t="s">
        <v>74</v>
      </c>
      <c r="E650" t="s">
        <v>74</v>
      </c>
      <c r="F650" t="s">
        <v>7626</v>
      </c>
      <c r="G650" t="s">
        <v>74</v>
      </c>
      <c r="H650" t="s">
        <v>74</v>
      </c>
      <c r="I650" t="s">
        <v>7627</v>
      </c>
      <c r="J650" t="s">
        <v>7628</v>
      </c>
      <c r="K650" t="s">
        <v>74</v>
      </c>
      <c r="L650" t="s">
        <v>74</v>
      </c>
      <c r="M650" t="s">
        <v>77</v>
      </c>
      <c r="N650" t="s">
        <v>78</v>
      </c>
      <c r="O650" t="s">
        <v>74</v>
      </c>
      <c r="P650" t="s">
        <v>74</v>
      </c>
      <c r="Q650" t="s">
        <v>74</v>
      </c>
      <c r="R650" t="s">
        <v>74</v>
      </c>
      <c r="S650" t="s">
        <v>74</v>
      </c>
      <c r="T650" t="s">
        <v>7629</v>
      </c>
      <c r="U650" t="s">
        <v>7630</v>
      </c>
      <c r="V650" t="s">
        <v>7631</v>
      </c>
      <c r="W650" t="s">
        <v>7632</v>
      </c>
      <c r="X650" t="s">
        <v>74</v>
      </c>
      <c r="Y650" t="s">
        <v>7633</v>
      </c>
      <c r="Z650" t="s">
        <v>74</v>
      </c>
      <c r="AA650" t="s">
        <v>74</v>
      </c>
      <c r="AB650" t="s">
        <v>74</v>
      </c>
      <c r="AC650" t="s">
        <v>74</v>
      </c>
      <c r="AD650" t="s">
        <v>74</v>
      </c>
      <c r="AE650" t="s">
        <v>74</v>
      </c>
      <c r="AF650" t="s">
        <v>74</v>
      </c>
      <c r="AG650">
        <v>53</v>
      </c>
      <c r="AH650">
        <v>15</v>
      </c>
      <c r="AI650">
        <v>15</v>
      </c>
      <c r="AJ650">
        <v>1</v>
      </c>
      <c r="AK650">
        <v>10</v>
      </c>
      <c r="AL650" t="s">
        <v>4922</v>
      </c>
      <c r="AM650" t="s">
        <v>4923</v>
      </c>
      <c r="AN650" t="s">
        <v>4924</v>
      </c>
      <c r="AO650" t="s">
        <v>7634</v>
      </c>
      <c r="AP650" t="s">
        <v>74</v>
      </c>
      <c r="AQ650" t="s">
        <v>74</v>
      </c>
      <c r="AR650" t="s">
        <v>7628</v>
      </c>
      <c r="AS650" t="s">
        <v>7635</v>
      </c>
      <c r="AT650" t="s">
        <v>6957</v>
      </c>
      <c r="AU650">
        <v>1996</v>
      </c>
      <c r="AV650">
        <v>191</v>
      </c>
      <c r="AW650">
        <v>1</v>
      </c>
      <c r="AX650" t="s">
        <v>74</v>
      </c>
      <c r="AY650" t="s">
        <v>74</v>
      </c>
      <c r="AZ650" t="s">
        <v>74</v>
      </c>
      <c r="BA650" t="s">
        <v>74</v>
      </c>
      <c r="BB650">
        <v>67</v>
      </c>
      <c r="BC650">
        <v>83</v>
      </c>
      <c r="BD650" t="s">
        <v>74</v>
      </c>
      <c r="BE650" t="s">
        <v>74</v>
      </c>
      <c r="BF650" t="s">
        <v>74</v>
      </c>
      <c r="BG650" t="s">
        <v>74</v>
      </c>
      <c r="BH650" t="s">
        <v>74</v>
      </c>
      <c r="BI650">
        <v>17</v>
      </c>
      <c r="BJ650" t="s">
        <v>7636</v>
      </c>
      <c r="BK650" t="s">
        <v>93</v>
      </c>
      <c r="BL650" t="s">
        <v>7637</v>
      </c>
      <c r="BM650" t="s">
        <v>7638</v>
      </c>
      <c r="BN650" t="s">
        <v>74</v>
      </c>
      <c r="BO650" t="s">
        <v>74</v>
      </c>
      <c r="BP650" t="s">
        <v>74</v>
      </c>
      <c r="BQ650" t="s">
        <v>74</v>
      </c>
      <c r="BR650" t="s">
        <v>96</v>
      </c>
      <c r="BS650" t="s">
        <v>7639</v>
      </c>
      <c r="BT650" t="str">
        <f>HYPERLINK("https%3A%2F%2Fwww.webofscience.com%2Fwos%2Fwoscc%2Ffull-record%2FWOS:A1996TV18700007","View Full Record in Web of Science")</f>
        <v>View Full Record in Web of Science</v>
      </c>
    </row>
    <row r="651" spans="1:72" x14ac:dyDescent="0.15">
      <c r="A651" t="s">
        <v>6690</v>
      </c>
      <c r="B651" t="s">
        <v>7640</v>
      </c>
      <c r="C651" t="s">
        <v>74</v>
      </c>
      <c r="D651" t="s">
        <v>7641</v>
      </c>
      <c r="E651" t="s">
        <v>74</v>
      </c>
      <c r="F651" t="s">
        <v>7640</v>
      </c>
      <c r="G651" t="s">
        <v>74</v>
      </c>
      <c r="H651" t="s">
        <v>74</v>
      </c>
      <c r="I651" t="s">
        <v>7642</v>
      </c>
      <c r="J651" t="s">
        <v>7643</v>
      </c>
      <c r="K651" t="s">
        <v>74</v>
      </c>
      <c r="L651" t="s">
        <v>74</v>
      </c>
      <c r="M651" t="s">
        <v>77</v>
      </c>
      <c r="N651" t="s">
        <v>6695</v>
      </c>
      <c r="O651" t="s">
        <v>7644</v>
      </c>
      <c r="P651" t="s">
        <v>7645</v>
      </c>
      <c r="Q651" t="s">
        <v>7646</v>
      </c>
      <c r="R651" t="s">
        <v>74</v>
      </c>
      <c r="S651" t="s">
        <v>74</v>
      </c>
      <c r="T651" t="s">
        <v>7647</v>
      </c>
      <c r="U651" t="s">
        <v>74</v>
      </c>
      <c r="V651" t="s">
        <v>7648</v>
      </c>
      <c r="W651" t="s">
        <v>74</v>
      </c>
      <c r="X651" t="s">
        <v>74</v>
      </c>
      <c r="Y651" t="s">
        <v>7649</v>
      </c>
      <c r="Z651" t="s">
        <v>74</v>
      </c>
      <c r="AA651" t="s">
        <v>74</v>
      </c>
      <c r="AB651" t="s">
        <v>74</v>
      </c>
      <c r="AC651" t="s">
        <v>74</v>
      </c>
      <c r="AD651" t="s">
        <v>74</v>
      </c>
      <c r="AE651" t="s">
        <v>74</v>
      </c>
      <c r="AF651" t="s">
        <v>74</v>
      </c>
      <c r="AG651">
        <v>0</v>
      </c>
      <c r="AH651">
        <v>39</v>
      </c>
      <c r="AI651">
        <v>42</v>
      </c>
      <c r="AJ651">
        <v>0</v>
      </c>
      <c r="AK651">
        <v>3</v>
      </c>
      <c r="AL651" t="s">
        <v>7650</v>
      </c>
      <c r="AM651" t="s">
        <v>7651</v>
      </c>
      <c r="AN651" t="s">
        <v>7652</v>
      </c>
      <c r="AO651" t="s">
        <v>74</v>
      </c>
      <c r="AP651" t="s">
        <v>74</v>
      </c>
      <c r="AQ651" t="s">
        <v>7653</v>
      </c>
      <c r="AR651" t="s">
        <v>74</v>
      </c>
      <c r="AS651" t="s">
        <v>74</v>
      </c>
      <c r="AT651" t="s">
        <v>74</v>
      </c>
      <c r="AU651">
        <v>1996</v>
      </c>
      <c r="AV651" t="s">
        <v>74</v>
      </c>
      <c r="AW651" t="s">
        <v>74</v>
      </c>
      <c r="AX651" t="s">
        <v>74</v>
      </c>
      <c r="AY651" t="s">
        <v>74</v>
      </c>
      <c r="AZ651" t="s">
        <v>74</v>
      </c>
      <c r="BA651" t="s">
        <v>74</v>
      </c>
      <c r="BB651">
        <v>599</v>
      </c>
      <c r="BC651">
        <v>616</v>
      </c>
      <c r="BD651" t="s">
        <v>74</v>
      </c>
      <c r="BE651" t="s">
        <v>74</v>
      </c>
      <c r="BF651" t="s">
        <v>74</v>
      </c>
      <c r="BG651" t="s">
        <v>74</v>
      </c>
      <c r="BH651" t="s">
        <v>74</v>
      </c>
      <c r="BI651">
        <v>18</v>
      </c>
      <c r="BJ651" t="s">
        <v>2464</v>
      </c>
      <c r="BK651" t="s">
        <v>6703</v>
      </c>
      <c r="BL651" t="s">
        <v>1367</v>
      </c>
      <c r="BM651" t="s">
        <v>7654</v>
      </c>
      <c r="BN651" t="s">
        <v>74</v>
      </c>
      <c r="BO651" t="s">
        <v>74</v>
      </c>
      <c r="BP651" t="s">
        <v>74</v>
      </c>
      <c r="BQ651" t="s">
        <v>74</v>
      </c>
      <c r="BR651" t="s">
        <v>96</v>
      </c>
      <c r="BS651" t="s">
        <v>7655</v>
      </c>
      <c r="BT651" t="str">
        <f>HYPERLINK("https%3A%2F%2Fwww.webofscience.com%2Fwos%2Fwoscc%2Ffull-record%2FWOS:A1996BH90D00043","View Full Record in Web of Science")</f>
        <v>View Full Record in Web of Science</v>
      </c>
    </row>
    <row r="652" spans="1:72" x14ac:dyDescent="0.15">
      <c r="A652" t="s">
        <v>72</v>
      </c>
      <c r="B652" t="s">
        <v>7656</v>
      </c>
      <c r="C652" t="s">
        <v>74</v>
      </c>
      <c r="D652" t="s">
        <v>74</v>
      </c>
      <c r="E652" t="s">
        <v>74</v>
      </c>
      <c r="F652" t="s">
        <v>7656</v>
      </c>
      <c r="G652" t="s">
        <v>74</v>
      </c>
      <c r="H652" t="s">
        <v>74</v>
      </c>
      <c r="I652" t="s">
        <v>7657</v>
      </c>
      <c r="J652" t="s">
        <v>7658</v>
      </c>
      <c r="K652" t="s">
        <v>74</v>
      </c>
      <c r="L652" t="s">
        <v>74</v>
      </c>
      <c r="M652" t="s">
        <v>77</v>
      </c>
      <c r="N652" t="s">
        <v>78</v>
      </c>
      <c r="O652" t="s">
        <v>74</v>
      </c>
      <c r="P652" t="s">
        <v>74</v>
      </c>
      <c r="Q652" t="s">
        <v>74</v>
      </c>
      <c r="R652" t="s">
        <v>74</v>
      </c>
      <c r="S652" t="s">
        <v>74</v>
      </c>
      <c r="T652" t="s">
        <v>7659</v>
      </c>
      <c r="U652" t="s">
        <v>7660</v>
      </c>
      <c r="V652" t="s">
        <v>7661</v>
      </c>
      <c r="W652" t="s">
        <v>74</v>
      </c>
      <c r="X652" t="s">
        <v>74</v>
      </c>
      <c r="Y652" t="s">
        <v>7662</v>
      </c>
      <c r="Z652" t="s">
        <v>74</v>
      </c>
      <c r="AA652" t="s">
        <v>7663</v>
      </c>
      <c r="AB652" t="s">
        <v>7664</v>
      </c>
      <c r="AC652" t="s">
        <v>74</v>
      </c>
      <c r="AD652" t="s">
        <v>74</v>
      </c>
      <c r="AE652" t="s">
        <v>74</v>
      </c>
      <c r="AF652" t="s">
        <v>74</v>
      </c>
      <c r="AG652">
        <v>14</v>
      </c>
      <c r="AH652">
        <v>25</v>
      </c>
      <c r="AI652">
        <v>25</v>
      </c>
      <c r="AJ652">
        <v>0</v>
      </c>
      <c r="AK652">
        <v>11</v>
      </c>
      <c r="AL652" t="s">
        <v>1342</v>
      </c>
      <c r="AM652" t="s">
        <v>117</v>
      </c>
      <c r="AN652" t="s">
        <v>1343</v>
      </c>
      <c r="AO652" t="s">
        <v>7665</v>
      </c>
      <c r="AP652" t="s">
        <v>74</v>
      </c>
      <c r="AQ652" t="s">
        <v>74</v>
      </c>
      <c r="AR652" t="s">
        <v>7666</v>
      </c>
      <c r="AS652" t="s">
        <v>7667</v>
      </c>
      <c r="AT652" t="s">
        <v>74</v>
      </c>
      <c r="AU652">
        <v>1996</v>
      </c>
      <c r="AV652">
        <v>75</v>
      </c>
      <c r="AW652" t="s">
        <v>3878</v>
      </c>
      <c r="AX652" t="s">
        <v>74</v>
      </c>
      <c r="AY652" t="s">
        <v>74</v>
      </c>
      <c r="AZ652" t="s">
        <v>74</v>
      </c>
      <c r="BA652" t="s">
        <v>74</v>
      </c>
      <c r="BB652">
        <v>255</v>
      </c>
      <c r="BC652">
        <v>267</v>
      </c>
      <c r="BD652" t="s">
        <v>74</v>
      </c>
      <c r="BE652" t="s">
        <v>74</v>
      </c>
      <c r="BF652" t="s">
        <v>74</v>
      </c>
      <c r="BG652" t="s">
        <v>74</v>
      </c>
      <c r="BH652" t="s">
        <v>74</v>
      </c>
      <c r="BI652">
        <v>13</v>
      </c>
      <c r="BJ652" t="s">
        <v>364</v>
      </c>
      <c r="BK652" t="s">
        <v>93</v>
      </c>
      <c r="BL652" t="s">
        <v>365</v>
      </c>
      <c r="BM652" t="s">
        <v>7668</v>
      </c>
      <c r="BN652" t="s">
        <v>74</v>
      </c>
      <c r="BO652" t="s">
        <v>74</v>
      </c>
      <c r="BP652" t="s">
        <v>74</v>
      </c>
      <c r="BQ652" t="s">
        <v>74</v>
      </c>
      <c r="BR652" t="s">
        <v>96</v>
      </c>
      <c r="BS652" t="s">
        <v>7669</v>
      </c>
      <c r="BT652" t="str">
        <f>HYPERLINK("https%3A%2F%2Fwww.webofscience.com%2Fwos%2Fwoscc%2Ffull-record%2FWOS:A1996WA02800014","View Full Record in Web of Science")</f>
        <v>View Full Record in Web of Science</v>
      </c>
    </row>
    <row r="653" spans="1:72" x14ac:dyDescent="0.15">
      <c r="A653" t="s">
        <v>72</v>
      </c>
      <c r="B653" t="s">
        <v>7670</v>
      </c>
      <c r="C653" t="s">
        <v>74</v>
      </c>
      <c r="D653" t="s">
        <v>74</v>
      </c>
      <c r="E653" t="s">
        <v>74</v>
      </c>
      <c r="F653" t="s">
        <v>7670</v>
      </c>
      <c r="G653" t="s">
        <v>74</v>
      </c>
      <c r="H653" t="s">
        <v>74</v>
      </c>
      <c r="I653" t="s">
        <v>7671</v>
      </c>
      <c r="J653" t="s">
        <v>422</v>
      </c>
      <c r="K653" t="s">
        <v>74</v>
      </c>
      <c r="L653" t="s">
        <v>74</v>
      </c>
      <c r="M653" t="s">
        <v>229</v>
      </c>
      <c r="N653" t="s">
        <v>78</v>
      </c>
      <c r="O653" t="s">
        <v>74</v>
      </c>
      <c r="P653" t="s">
        <v>74</v>
      </c>
      <c r="Q653" t="s">
        <v>74</v>
      </c>
      <c r="R653" t="s">
        <v>74</v>
      </c>
      <c r="S653" t="s">
        <v>74</v>
      </c>
      <c r="T653" t="s">
        <v>74</v>
      </c>
      <c r="U653" t="s">
        <v>74</v>
      </c>
      <c r="V653" t="s">
        <v>74</v>
      </c>
      <c r="W653" t="s">
        <v>74</v>
      </c>
      <c r="X653" t="s">
        <v>74</v>
      </c>
      <c r="Y653" t="s">
        <v>2109</v>
      </c>
      <c r="Z653" t="s">
        <v>74</v>
      </c>
      <c r="AA653" t="s">
        <v>2110</v>
      </c>
      <c r="AB653" t="s">
        <v>74</v>
      </c>
      <c r="AC653" t="s">
        <v>74</v>
      </c>
      <c r="AD653" t="s">
        <v>74</v>
      </c>
      <c r="AE653" t="s">
        <v>74</v>
      </c>
      <c r="AF653" t="s">
        <v>74</v>
      </c>
      <c r="AG653">
        <v>6</v>
      </c>
      <c r="AH653">
        <v>0</v>
      </c>
      <c r="AI653">
        <v>0</v>
      </c>
      <c r="AJ653">
        <v>0</v>
      </c>
      <c r="AK653">
        <v>0</v>
      </c>
      <c r="AL653" t="s">
        <v>231</v>
      </c>
      <c r="AM653" t="s">
        <v>232</v>
      </c>
      <c r="AN653" t="s">
        <v>233</v>
      </c>
      <c r="AO653" t="s">
        <v>425</v>
      </c>
      <c r="AP653" t="s">
        <v>74</v>
      </c>
      <c r="AQ653" t="s">
        <v>74</v>
      </c>
      <c r="AR653" t="s">
        <v>426</v>
      </c>
      <c r="AS653" t="s">
        <v>427</v>
      </c>
      <c r="AT653" t="s">
        <v>7399</v>
      </c>
      <c r="AU653">
        <v>1996</v>
      </c>
      <c r="AV653">
        <v>36</v>
      </c>
      <c r="AW653">
        <v>1</v>
      </c>
      <c r="AX653" t="s">
        <v>74</v>
      </c>
      <c r="AY653" t="s">
        <v>74</v>
      </c>
      <c r="AZ653" t="s">
        <v>74</v>
      </c>
      <c r="BA653" t="s">
        <v>74</v>
      </c>
      <c r="BB653">
        <v>103</v>
      </c>
      <c r="BC653">
        <v>113</v>
      </c>
      <c r="BD653" t="s">
        <v>74</v>
      </c>
      <c r="BE653" t="s">
        <v>74</v>
      </c>
      <c r="BF653" t="s">
        <v>74</v>
      </c>
      <c r="BG653" t="s">
        <v>74</v>
      </c>
      <c r="BH653" t="s">
        <v>74</v>
      </c>
      <c r="BI653">
        <v>11</v>
      </c>
      <c r="BJ653" t="s">
        <v>270</v>
      </c>
      <c r="BK653" t="s">
        <v>93</v>
      </c>
      <c r="BL653" t="s">
        <v>270</v>
      </c>
      <c r="BM653" t="s">
        <v>7672</v>
      </c>
      <c r="BN653" t="s">
        <v>74</v>
      </c>
      <c r="BO653" t="s">
        <v>74</v>
      </c>
      <c r="BP653" t="s">
        <v>74</v>
      </c>
      <c r="BQ653" t="s">
        <v>74</v>
      </c>
      <c r="BR653" t="s">
        <v>96</v>
      </c>
      <c r="BS653" t="s">
        <v>7673</v>
      </c>
      <c r="BT653" t="str">
        <f>HYPERLINK("https%3A%2F%2Fwww.webofscience.com%2Fwos%2Fwoscc%2Ffull-record%2FWOS:A1996UA65600011","View Full Record in Web of Science")</f>
        <v>View Full Record in Web of Science</v>
      </c>
    </row>
    <row r="654" spans="1:72" x14ac:dyDescent="0.15">
      <c r="A654" t="s">
        <v>72</v>
      </c>
      <c r="B654" t="s">
        <v>7674</v>
      </c>
      <c r="C654" t="s">
        <v>74</v>
      </c>
      <c r="D654" t="s">
        <v>74</v>
      </c>
      <c r="E654" t="s">
        <v>74</v>
      </c>
      <c r="F654" t="s">
        <v>7674</v>
      </c>
      <c r="G654" t="s">
        <v>74</v>
      </c>
      <c r="H654" t="s">
        <v>74</v>
      </c>
      <c r="I654" t="s">
        <v>7675</v>
      </c>
      <c r="J654" t="s">
        <v>422</v>
      </c>
      <c r="K654" t="s">
        <v>74</v>
      </c>
      <c r="L654" t="s">
        <v>74</v>
      </c>
      <c r="M654" t="s">
        <v>229</v>
      </c>
      <c r="N654" t="s">
        <v>78</v>
      </c>
      <c r="O654" t="s">
        <v>74</v>
      </c>
      <c r="P654" t="s">
        <v>74</v>
      </c>
      <c r="Q654" t="s">
        <v>74</v>
      </c>
      <c r="R654" t="s">
        <v>74</v>
      </c>
      <c r="S654" t="s">
        <v>74</v>
      </c>
      <c r="T654" t="s">
        <v>74</v>
      </c>
      <c r="U654" t="s">
        <v>7676</v>
      </c>
      <c r="V654" t="s">
        <v>74</v>
      </c>
      <c r="W654" t="s">
        <v>74</v>
      </c>
      <c r="X654" t="s">
        <v>74</v>
      </c>
      <c r="Y654" t="s">
        <v>7677</v>
      </c>
      <c r="Z654" t="s">
        <v>74</v>
      </c>
      <c r="AA654" t="s">
        <v>74</v>
      </c>
      <c r="AB654" t="s">
        <v>74</v>
      </c>
      <c r="AC654" t="s">
        <v>74</v>
      </c>
      <c r="AD654" t="s">
        <v>74</v>
      </c>
      <c r="AE654" t="s">
        <v>74</v>
      </c>
      <c r="AF654" t="s">
        <v>74</v>
      </c>
      <c r="AG654">
        <v>13</v>
      </c>
      <c r="AH654">
        <v>2</v>
      </c>
      <c r="AI654">
        <v>2</v>
      </c>
      <c r="AJ654">
        <v>0</v>
      </c>
      <c r="AK654">
        <v>0</v>
      </c>
      <c r="AL654" t="s">
        <v>231</v>
      </c>
      <c r="AM654" t="s">
        <v>232</v>
      </c>
      <c r="AN654" t="s">
        <v>233</v>
      </c>
      <c r="AO654" t="s">
        <v>425</v>
      </c>
      <c r="AP654" t="s">
        <v>74</v>
      </c>
      <c r="AQ654" t="s">
        <v>74</v>
      </c>
      <c r="AR654" t="s">
        <v>426</v>
      </c>
      <c r="AS654" t="s">
        <v>427</v>
      </c>
      <c r="AT654" t="s">
        <v>7399</v>
      </c>
      <c r="AU654">
        <v>1996</v>
      </c>
      <c r="AV654">
        <v>36</v>
      </c>
      <c r="AW654">
        <v>1</v>
      </c>
      <c r="AX654" t="s">
        <v>74</v>
      </c>
      <c r="AY654" t="s">
        <v>74</v>
      </c>
      <c r="AZ654" t="s">
        <v>74</v>
      </c>
      <c r="BA654" t="s">
        <v>74</v>
      </c>
      <c r="BB654">
        <v>174</v>
      </c>
      <c r="BC654">
        <v>180</v>
      </c>
      <c r="BD654" t="s">
        <v>74</v>
      </c>
      <c r="BE654" t="s">
        <v>74</v>
      </c>
      <c r="BF654" t="s">
        <v>74</v>
      </c>
      <c r="BG654" t="s">
        <v>74</v>
      </c>
      <c r="BH654" t="s">
        <v>74</v>
      </c>
      <c r="BI654">
        <v>7</v>
      </c>
      <c r="BJ654" t="s">
        <v>270</v>
      </c>
      <c r="BK654" t="s">
        <v>93</v>
      </c>
      <c r="BL654" t="s">
        <v>270</v>
      </c>
      <c r="BM654" t="s">
        <v>7672</v>
      </c>
      <c r="BN654" t="s">
        <v>74</v>
      </c>
      <c r="BO654" t="s">
        <v>74</v>
      </c>
      <c r="BP654" t="s">
        <v>74</v>
      </c>
      <c r="BQ654" t="s">
        <v>74</v>
      </c>
      <c r="BR654" t="s">
        <v>96</v>
      </c>
      <c r="BS654" t="s">
        <v>7678</v>
      </c>
      <c r="BT654" t="str">
        <f>HYPERLINK("https%3A%2F%2Fwww.webofscience.com%2Fwos%2Fwoscc%2Ffull-record%2FWOS:A1996UA65600023","View Full Record in Web of Science")</f>
        <v>View Full Record in Web of Science</v>
      </c>
    </row>
    <row r="655" spans="1:72" x14ac:dyDescent="0.15">
      <c r="A655" t="s">
        <v>72</v>
      </c>
      <c r="B655" t="s">
        <v>7679</v>
      </c>
      <c r="C655" t="s">
        <v>74</v>
      </c>
      <c r="D655" t="s">
        <v>74</v>
      </c>
      <c r="E655" t="s">
        <v>74</v>
      </c>
      <c r="F655" t="s">
        <v>7679</v>
      </c>
      <c r="G655" t="s">
        <v>74</v>
      </c>
      <c r="H655" t="s">
        <v>74</v>
      </c>
      <c r="I655" t="s">
        <v>7680</v>
      </c>
      <c r="J655" t="s">
        <v>7681</v>
      </c>
      <c r="K655" t="s">
        <v>74</v>
      </c>
      <c r="L655" t="s">
        <v>74</v>
      </c>
      <c r="M655" t="s">
        <v>77</v>
      </c>
      <c r="N655" t="s">
        <v>78</v>
      </c>
      <c r="O655" t="s">
        <v>74</v>
      </c>
      <c r="P655" t="s">
        <v>74</v>
      </c>
      <c r="Q655" t="s">
        <v>74</v>
      </c>
      <c r="R655" t="s">
        <v>74</v>
      </c>
      <c r="S655" t="s">
        <v>74</v>
      </c>
      <c r="T655" t="s">
        <v>7682</v>
      </c>
      <c r="U655" t="s">
        <v>7683</v>
      </c>
      <c r="V655" t="s">
        <v>7684</v>
      </c>
      <c r="W655" t="s">
        <v>74</v>
      </c>
      <c r="X655" t="s">
        <v>74</v>
      </c>
      <c r="Y655" t="s">
        <v>7685</v>
      </c>
      <c r="Z655" t="s">
        <v>74</v>
      </c>
      <c r="AA655" t="s">
        <v>7686</v>
      </c>
      <c r="AB655" t="s">
        <v>74</v>
      </c>
      <c r="AC655" t="s">
        <v>74</v>
      </c>
      <c r="AD655" t="s">
        <v>74</v>
      </c>
      <c r="AE655" t="s">
        <v>74</v>
      </c>
      <c r="AF655" t="s">
        <v>74</v>
      </c>
      <c r="AG655">
        <v>18</v>
      </c>
      <c r="AH655">
        <v>1</v>
      </c>
      <c r="AI655">
        <v>1</v>
      </c>
      <c r="AJ655">
        <v>0</v>
      </c>
      <c r="AK655">
        <v>0</v>
      </c>
      <c r="AL655" t="s">
        <v>7687</v>
      </c>
      <c r="AM655" t="s">
        <v>2532</v>
      </c>
      <c r="AN655" t="s">
        <v>7688</v>
      </c>
      <c r="AO655" t="s">
        <v>7689</v>
      </c>
      <c r="AP655" t="s">
        <v>74</v>
      </c>
      <c r="AQ655" t="s">
        <v>74</v>
      </c>
      <c r="AR655" t="s">
        <v>7690</v>
      </c>
      <c r="AS655" t="s">
        <v>7691</v>
      </c>
      <c r="AT655" t="s">
        <v>74</v>
      </c>
      <c r="AU655">
        <v>1996</v>
      </c>
      <c r="AV655">
        <v>82</v>
      </c>
      <c r="AW655" t="s">
        <v>3143</v>
      </c>
      <c r="AX655" t="s">
        <v>74</v>
      </c>
      <c r="AY655" t="s">
        <v>74</v>
      </c>
      <c r="AZ655" t="s">
        <v>74</v>
      </c>
      <c r="BA655" t="s">
        <v>74</v>
      </c>
      <c r="BB655">
        <v>207</v>
      </c>
      <c r="BC655">
        <v>219</v>
      </c>
      <c r="BD655" t="s">
        <v>74</v>
      </c>
      <c r="BE655" t="s">
        <v>7692</v>
      </c>
      <c r="BF655" t="str">
        <f>HYPERLINK("http://dx.doi.org/10.1080/03091929608213635","http://dx.doi.org/10.1080/03091929608213635")</f>
        <v>http://dx.doi.org/10.1080/03091929608213635</v>
      </c>
      <c r="BG655" t="s">
        <v>74</v>
      </c>
      <c r="BH655" t="s">
        <v>74</v>
      </c>
      <c r="BI655">
        <v>13</v>
      </c>
      <c r="BJ655" t="s">
        <v>7693</v>
      </c>
      <c r="BK655" t="s">
        <v>93</v>
      </c>
      <c r="BL655" t="s">
        <v>7693</v>
      </c>
      <c r="BM655" t="s">
        <v>7694</v>
      </c>
      <c r="BN655" t="s">
        <v>74</v>
      </c>
      <c r="BO655" t="s">
        <v>74</v>
      </c>
      <c r="BP655" t="s">
        <v>74</v>
      </c>
      <c r="BQ655" t="s">
        <v>74</v>
      </c>
      <c r="BR655" t="s">
        <v>96</v>
      </c>
      <c r="BS655" t="s">
        <v>7695</v>
      </c>
      <c r="BT655" t="str">
        <f>HYPERLINK("https%3A%2F%2Fwww.webofscience.com%2Fwos%2Fwoscc%2Ffull-record%2FWOS:A1996UZ12300003","View Full Record in Web of Science")</f>
        <v>View Full Record in Web of Science</v>
      </c>
    </row>
    <row r="656" spans="1:72" x14ac:dyDescent="0.15">
      <c r="A656" t="s">
        <v>72</v>
      </c>
      <c r="B656" t="s">
        <v>7696</v>
      </c>
      <c r="C656" t="s">
        <v>74</v>
      </c>
      <c r="D656" t="s">
        <v>74</v>
      </c>
      <c r="E656" t="s">
        <v>74</v>
      </c>
      <c r="F656" t="s">
        <v>7696</v>
      </c>
      <c r="G656" t="s">
        <v>74</v>
      </c>
      <c r="H656" t="s">
        <v>74</v>
      </c>
      <c r="I656" t="s">
        <v>7697</v>
      </c>
      <c r="J656" t="s">
        <v>7698</v>
      </c>
      <c r="K656" t="s">
        <v>74</v>
      </c>
      <c r="L656" t="s">
        <v>74</v>
      </c>
      <c r="M656" t="s">
        <v>77</v>
      </c>
      <c r="N656" t="s">
        <v>78</v>
      </c>
      <c r="O656" t="s">
        <v>74</v>
      </c>
      <c r="P656" t="s">
        <v>74</v>
      </c>
      <c r="Q656" t="s">
        <v>74</v>
      </c>
      <c r="R656" t="s">
        <v>74</v>
      </c>
      <c r="S656" t="s">
        <v>74</v>
      </c>
      <c r="T656" t="s">
        <v>74</v>
      </c>
      <c r="U656" t="s">
        <v>74</v>
      </c>
      <c r="V656" t="s">
        <v>74</v>
      </c>
      <c r="W656" t="s">
        <v>3239</v>
      </c>
      <c r="X656" t="s">
        <v>82</v>
      </c>
      <c r="Y656" t="s">
        <v>7699</v>
      </c>
      <c r="Z656" t="s">
        <v>74</v>
      </c>
      <c r="AA656" t="s">
        <v>74</v>
      </c>
      <c r="AB656" t="s">
        <v>74</v>
      </c>
      <c r="AC656" t="s">
        <v>74</v>
      </c>
      <c r="AD656" t="s">
        <v>74</v>
      </c>
      <c r="AE656" t="s">
        <v>74</v>
      </c>
      <c r="AF656" t="s">
        <v>74</v>
      </c>
      <c r="AG656">
        <v>8</v>
      </c>
      <c r="AH656">
        <v>10</v>
      </c>
      <c r="AI656">
        <v>14</v>
      </c>
      <c r="AJ656">
        <v>0</v>
      </c>
      <c r="AK656">
        <v>1</v>
      </c>
      <c r="AL656" t="s">
        <v>7700</v>
      </c>
      <c r="AM656" t="s">
        <v>2265</v>
      </c>
      <c r="AN656" t="s">
        <v>7701</v>
      </c>
      <c r="AO656" t="s">
        <v>7702</v>
      </c>
      <c r="AP656" t="s">
        <v>74</v>
      </c>
      <c r="AQ656" t="s">
        <v>74</v>
      </c>
      <c r="AR656" t="s">
        <v>7698</v>
      </c>
      <c r="AS656" t="s">
        <v>7703</v>
      </c>
      <c r="AT656" t="s">
        <v>7399</v>
      </c>
      <c r="AU656">
        <v>1996</v>
      </c>
      <c r="AV656">
        <v>61</v>
      </c>
      <c r="AW656">
        <v>1</v>
      </c>
      <c r="AX656" t="s">
        <v>74</v>
      </c>
      <c r="AY656" t="s">
        <v>74</v>
      </c>
      <c r="AZ656" t="s">
        <v>74</v>
      </c>
      <c r="BA656" t="s">
        <v>74</v>
      </c>
      <c r="BB656">
        <v>273</v>
      </c>
      <c r="BC656">
        <v>276</v>
      </c>
      <c r="BD656" t="s">
        <v>74</v>
      </c>
      <c r="BE656" t="s">
        <v>7704</v>
      </c>
      <c r="BF656" t="str">
        <f>HYPERLINK("http://dx.doi.org/10.1190/1.1443948","http://dx.doi.org/10.1190/1.1443948")</f>
        <v>http://dx.doi.org/10.1190/1.1443948</v>
      </c>
      <c r="BG656" t="s">
        <v>74</v>
      </c>
      <c r="BH656" t="s">
        <v>74</v>
      </c>
      <c r="BI656">
        <v>4</v>
      </c>
      <c r="BJ656" t="s">
        <v>270</v>
      </c>
      <c r="BK656" t="s">
        <v>93</v>
      </c>
      <c r="BL656" t="s">
        <v>270</v>
      </c>
      <c r="BM656" t="s">
        <v>7705</v>
      </c>
      <c r="BN656" t="s">
        <v>74</v>
      </c>
      <c r="BO656" t="s">
        <v>74</v>
      </c>
      <c r="BP656" t="s">
        <v>74</v>
      </c>
      <c r="BQ656" t="s">
        <v>74</v>
      </c>
      <c r="BR656" t="s">
        <v>96</v>
      </c>
      <c r="BS656" t="s">
        <v>7706</v>
      </c>
      <c r="BT656" t="str">
        <f>HYPERLINK("https%3A%2F%2Fwww.webofscience.com%2Fwos%2Fwoscc%2Ffull-record%2FWOS:A1996TP38200028","View Full Record in Web of Science")</f>
        <v>View Full Record in Web of Science</v>
      </c>
    </row>
    <row r="657" spans="1:72" x14ac:dyDescent="0.15">
      <c r="A657" t="s">
        <v>6690</v>
      </c>
      <c r="B657" t="s">
        <v>7707</v>
      </c>
      <c r="C657" t="s">
        <v>74</v>
      </c>
      <c r="D657" t="s">
        <v>7708</v>
      </c>
      <c r="E657" t="s">
        <v>74</v>
      </c>
      <c r="F657" t="s">
        <v>7707</v>
      </c>
      <c r="G657" t="s">
        <v>74</v>
      </c>
      <c r="H657" t="s">
        <v>74</v>
      </c>
      <c r="I657" t="s">
        <v>7709</v>
      </c>
      <c r="J657" t="s">
        <v>7710</v>
      </c>
      <c r="K657" t="s">
        <v>7711</v>
      </c>
      <c r="L657" t="s">
        <v>74</v>
      </c>
      <c r="M657" t="s">
        <v>77</v>
      </c>
      <c r="N657" t="s">
        <v>6695</v>
      </c>
      <c r="O657" t="s">
        <v>7712</v>
      </c>
      <c r="P657" t="s">
        <v>7713</v>
      </c>
      <c r="Q657" t="s">
        <v>7714</v>
      </c>
      <c r="R657" t="s">
        <v>74</v>
      </c>
      <c r="S657" t="s">
        <v>74</v>
      </c>
      <c r="T657" t="s">
        <v>74</v>
      </c>
      <c r="U657" t="s">
        <v>74</v>
      </c>
      <c r="V657" t="s">
        <v>7715</v>
      </c>
      <c r="W657" t="s">
        <v>74</v>
      </c>
      <c r="X657" t="s">
        <v>74</v>
      </c>
      <c r="Y657" t="s">
        <v>7716</v>
      </c>
      <c r="Z657" t="s">
        <v>74</v>
      </c>
      <c r="AA657" t="s">
        <v>74</v>
      </c>
      <c r="AB657" t="s">
        <v>74</v>
      </c>
      <c r="AC657" t="s">
        <v>74</v>
      </c>
      <c r="AD657" t="s">
        <v>74</v>
      </c>
      <c r="AE657" t="s">
        <v>74</v>
      </c>
      <c r="AF657" t="s">
        <v>74</v>
      </c>
      <c r="AG657">
        <v>0</v>
      </c>
      <c r="AH657">
        <v>0</v>
      </c>
      <c r="AI657">
        <v>0</v>
      </c>
      <c r="AJ657">
        <v>0</v>
      </c>
      <c r="AK657">
        <v>2</v>
      </c>
      <c r="AL657" t="s">
        <v>7717</v>
      </c>
      <c r="AM657" t="s">
        <v>2284</v>
      </c>
      <c r="AN657" t="s">
        <v>7718</v>
      </c>
      <c r="AO657" t="s">
        <v>7719</v>
      </c>
      <c r="AP657" t="s">
        <v>74</v>
      </c>
      <c r="AQ657" t="s">
        <v>7720</v>
      </c>
      <c r="AR657" t="s">
        <v>7721</v>
      </c>
      <c r="AS657" t="s">
        <v>74</v>
      </c>
      <c r="AT657" t="s">
        <v>74</v>
      </c>
      <c r="AU657">
        <v>1996</v>
      </c>
      <c r="AV657" t="s">
        <v>74</v>
      </c>
      <c r="AW657">
        <v>115</v>
      </c>
      <c r="AX657" t="s">
        <v>74</v>
      </c>
      <c r="AY657" t="s">
        <v>74</v>
      </c>
      <c r="AZ657" t="s">
        <v>74</v>
      </c>
      <c r="BA657" t="s">
        <v>74</v>
      </c>
      <c r="BB657">
        <v>251</v>
      </c>
      <c r="BC657">
        <v>256</v>
      </c>
      <c r="BD657" t="s">
        <v>74</v>
      </c>
      <c r="BE657" t="s">
        <v>7722</v>
      </c>
      <c r="BF657" t="str">
        <f>HYPERLINK("http://dx.doi.org/10.1144/GSL.SP.1996.115.01.19","http://dx.doi.org/10.1144/GSL.SP.1996.115.01.19")</f>
        <v>http://dx.doi.org/10.1144/GSL.SP.1996.115.01.19</v>
      </c>
      <c r="BG657" t="s">
        <v>74</v>
      </c>
      <c r="BH657" t="s">
        <v>74</v>
      </c>
      <c r="BI657">
        <v>6</v>
      </c>
      <c r="BJ657" t="s">
        <v>364</v>
      </c>
      <c r="BK657" t="s">
        <v>6703</v>
      </c>
      <c r="BL657" t="s">
        <v>365</v>
      </c>
      <c r="BM657" t="s">
        <v>7723</v>
      </c>
      <c r="BN657" t="s">
        <v>74</v>
      </c>
      <c r="BO657" t="s">
        <v>74</v>
      </c>
      <c r="BP657" t="s">
        <v>74</v>
      </c>
      <c r="BQ657" t="s">
        <v>74</v>
      </c>
      <c r="BR657" t="s">
        <v>96</v>
      </c>
      <c r="BS657" t="s">
        <v>7724</v>
      </c>
      <c r="BT657" t="str">
        <f>HYPERLINK("https%3A%2F%2Fwww.webofscience.com%2Fwos%2Fwoscc%2Ffull-record%2FWOS:A1996BG84D00019","View Full Record in Web of Science")</f>
        <v>View Full Record in Web of Science</v>
      </c>
    </row>
    <row r="658" spans="1:72" x14ac:dyDescent="0.15">
      <c r="A658" t="s">
        <v>6690</v>
      </c>
      <c r="B658" t="s">
        <v>7725</v>
      </c>
      <c r="C658" t="s">
        <v>74</v>
      </c>
      <c r="D658" t="s">
        <v>74</v>
      </c>
      <c r="E658" t="s">
        <v>7726</v>
      </c>
      <c r="F658" t="s">
        <v>7725</v>
      </c>
      <c r="G658" t="s">
        <v>74</v>
      </c>
      <c r="H658" t="s">
        <v>74</v>
      </c>
      <c r="I658" t="s">
        <v>7727</v>
      </c>
      <c r="J658" t="s">
        <v>7728</v>
      </c>
      <c r="K658" t="s">
        <v>74</v>
      </c>
      <c r="L658" t="s">
        <v>74</v>
      </c>
      <c r="M658" t="s">
        <v>77</v>
      </c>
      <c r="N658" t="s">
        <v>6695</v>
      </c>
      <c r="O658" t="s">
        <v>7729</v>
      </c>
      <c r="P658" t="s">
        <v>7730</v>
      </c>
      <c r="Q658" t="s">
        <v>7731</v>
      </c>
      <c r="R658" t="s">
        <v>74</v>
      </c>
      <c r="S658" t="s">
        <v>74</v>
      </c>
      <c r="T658" t="s">
        <v>74</v>
      </c>
      <c r="U658" t="s">
        <v>74</v>
      </c>
      <c r="V658" t="s">
        <v>7732</v>
      </c>
      <c r="W658" t="s">
        <v>74</v>
      </c>
      <c r="X658" t="s">
        <v>74</v>
      </c>
      <c r="Y658" t="s">
        <v>7733</v>
      </c>
      <c r="Z658" t="s">
        <v>74</v>
      </c>
      <c r="AA658" t="s">
        <v>74</v>
      </c>
      <c r="AB658" t="s">
        <v>74</v>
      </c>
      <c r="AC658" t="s">
        <v>74</v>
      </c>
      <c r="AD658" t="s">
        <v>74</v>
      </c>
      <c r="AE658" t="s">
        <v>74</v>
      </c>
      <c r="AF658" t="s">
        <v>74</v>
      </c>
      <c r="AG658">
        <v>0</v>
      </c>
      <c r="AH658">
        <v>0</v>
      </c>
      <c r="AI658">
        <v>0</v>
      </c>
      <c r="AJ658">
        <v>0</v>
      </c>
      <c r="AK658">
        <v>0</v>
      </c>
      <c r="AL658" t="s">
        <v>7325</v>
      </c>
      <c r="AM658" t="s">
        <v>7326</v>
      </c>
      <c r="AN658" t="s">
        <v>7327</v>
      </c>
      <c r="AO658" t="s">
        <v>74</v>
      </c>
      <c r="AP658" t="s">
        <v>74</v>
      </c>
      <c r="AQ658" t="s">
        <v>7734</v>
      </c>
      <c r="AR658" t="s">
        <v>74</v>
      </c>
      <c r="AS658" t="s">
        <v>74</v>
      </c>
      <c r="AT658" t="s">
        <v>74</v>
      </c>
      <c r="AU658">
        <v>1996</v>
      </c>
      <c r="AV658" t="s">
        <v>74</v>
      </c>
      <c r="AW658" t="s">
        <v>74</v>
      </c>
      <c r="AX658" t="s">
        <v>74</v>
      </c>
      <c r="AY658" t="s">
        <v>74</v>
      </c>
      <c r="AZ658" t="s">
        <v>74</v>
      </c>
      <c r="BA658" t="s">
        <v>74</v>
      </c>
      <c r="BB658">
        <v>123</v>
      </c>
      <c r="BC658">
        <v>134</v>
      </c>
      <c r="BD658" t="s">
        <v>74</v>
      </c>
      <c r="BE658" t="s">
        <v>74</v>
      </c>
      <c r="BF658" t="s">
        <v>74</v>
      </c>
      <c r="BG658" t="s">
        <v>74</v>
      </c>
      <c r="BH658" t="s">
        <v>74</v>
      </c>
      <c r="BI658">
        <v>12</v>
      </c>
      <c r="BJ658" t="s">
        <v>365</v>
      </c>
      <c r="BK658" t="s">
        <v>6703</v>
      </c>
      <c r="BL658" t="s">
        <v>365</v>
      </c>
      <c r="BM658" t="s">
        <v>7735</v>
      </c>
      <c r="BN658" t="s">
        <v>74</v>
      </c>
      <c r="BO658" t="s">
        <v>74</v>
      </c>
      <c r="BP658" t="s">
        <v>74</v>
      </c>
      <c r="BQ658" t="s">
        <v>74</v>
      </c>
      <c r="BR658" t="s">
        <v>96</v>
      </c>
      <c r="BS658" t="s">
        <v>7736</v>
      </c>
      <c r="BT658" t="str">
        <f>HYPERLINK("https%3A%2F%2Fwww.webofscience.com%2Fwos%2Fwoscc%2Ffull-record%2FWOS:A1996BG73M00009","View Full Record in Web of Science")</f>
        <v>View Full Record in Web of Science</v>
      </c>
    </row>
    <row r="659" spans="1:72" x14ac:dyDescent="0.15">
      <c r="A659" t="s">
        <v>6690</v>
      </c>
      <c r="B659" t="s">
        <v>7737</v>
      </c>
      <c r="C659" t="s">
        <v>74</v>
      </c>
      <c r="D659" t="s">
        <v>74</v>
      </c>
      <c r="E659" t="s">
        <v>7726</v>
      </c>
      <c r="F659" t="s">
        <v>7737</v>
      </c>
      <c r="G659" t="s">
        <v>74</v>
      </c>
      <c r="H659" t="s">
        <v>74</v>
      </c>
      <c r="I659" t="s">
        <v>7738</v>
      </c>
      <c r="J659" t="s">
        <v>7728</v>
      </c>
      <c r="K659" t="s">
        <v>74</v>
      </c>
      <c r="L659" t="s">
        <v>74</v>
      </c>
      <c r="M659" t="s">
        <v>77</v>
      </c>
      <c r="N659" t="s">
        <v>6695</v>
      </c>
      <c r="O659" t="s">
        <v>7729</v>
      </c>
      <c r="P659" t="s">
        <v>7730</v>
      </c>
      <c r="Q659" t="s">
        <v>7731</v>
      </c>
      <c r="R659" t="s">
        <v>74</v>
      </c>
      <c r="S659" t="s">
        <v>74</v>
      </c>
      <c r="T659" t="s">
        <v>74</v>
      </c>
      <c r="U659" t="s">
        <v>74</v>
      </c>
      <c r="V659" t="s">
        <v>7739</v>
      </c>
      <c r="W659" t="s">
        <v>74</v>
      </c>
      <c r="X659" t="s">
        <v>74</v>
      </c>
      <c r="Y659" t="s">
        <v>7740</v>
      </c>
      <c r="Z659" t="s">
        <v>74</v>
      </c>
      <c r="AA659" t="s">
        <v>74</v>
      </c>
      <c r="AB659" t="s">
        <v>74</v>
      </c>
      <c r="AC659" t="s">
        <v>74</v>
      </c>
      <c r="AD659" t="s">
        <v>74</v>
      </c>
      <c r="AE659" t="s">
        <v>74</v>
      </c>
      <c r="AF659" t="s">
        <v>74</v>
      </c>
      <c r="AG659">
        <v>0</v>
      </c>
      <c r="AH659">
        <v>13</v>
      </c>
      <c r="AI659">
        <v>15</v>
      </c>
      <c r="AJ659">
        <v>0</v>
      </c>
      <c r="AK659">
        <v>1</v>
      </c>
      <c r="AL659" t="s">
        <v>7325</v>
      </c>
      <c r="AM659" t="s">
        <v>7326</v>
      </c>
      <c r="AN659" t="s">
        <v>7327</v>
      </c>
      <c r="AO659" t="s">
        <v>74</v>
      </c>
      <c r="AP659" t="s">
        <v>74</v>
      </c>
      <c r="AQ659" t="s">
        <v>7734</v>
      </c>
      <c r="AR659" t="s">
        <v>74</v>
      </c>
      <c r="AS659" t="s">
        <v>74</v>
      </c>
      <c r="AT659" t="s">
        <v>74</v>
      </c>
      <c r="AU659">
        <v>1996</v>
      </c>
      <c r="AV659" t="s">
        <v>74</v>
      </c>
      <c r="AW659" t="s">
        <v>74</v>
      </c>
      <c r="AX659" t="s">
        <v>74</v>
      </c>
      <c r="AY659" t="s">
        <v>74</v>
      </c>
      <c r="AZ659" t="s">
        <v>74</v>
      </c>
      <c r="BA659" t="s">
        <v>74</v>
      </c>
      <c r="BB659">
        <v>355</v>
      </c>
      <c r="BC659">
        <v>368</v>
      </c>
      <c r="BD659" t="s">
        <v>74</v>
      </c>
      <c r="BE659" t="s">
        <v>74</v>
      </c>
      <c r="BF659" t="s">
        <v>74</v>
      </c>
      <c r="BG659" t="s">
        <v>74</v>
      </c>
      <c r="BH659" t="s">
        <v>74</v>
      </c>
      <c r="BI659">
        <v>14</v>
      </c>
      <c r="BJ659" t="s">
        <v>365</v>
      </c>
      <c r="BK659" t="s">
        <v>6703</v>
      </c>
      <c r="BL659" t="s">
        <v>365</v>
      </c>
      <c r="BM659" t="s">
        <v>7735</v>
      </c>
      <c r="BN659" t="s">
        <v>74</v>
      </c>
      <c r="BO659" t="s">
        <v>74</v>
      </c>
      <c r="BP659" t="s">
        <v>74</v>
      </c>
      <c r="BQ659" t="s">
        <v>74</v>
      </c>
      <c r="BR659" t="s">
        <v>96</v>
      </c>
      <c r="BS659" t="s">
        <v>7741</v>
      </c>
      <c r="BT659" t="str">
        <f>HYPERLINK("https%3A%2F%2Fwww.webofscience.com%2Fwos%2Fwoscc%2Ffull-record%2FWOS:A1996BG73M00025","View Full Record in Web of Science")</f>
        <v>View Full Record in Web of Science</v>
      </c>
    </row>
    <row r="660" spans="1:72" x14ac:dyDescent="0.15">
      <c r="A660" t="s">
        <v>6690</v>
      </c>
      <c r="B660" t="s">
        <v>7742</v>
      </c>
      <c r="C660" t="s">
        <v>74</v>
      </c>
      <c r="D660" t="s">
        <v>74</v>
      </c>
      <c r="E660" t="s">
        <v>7726</v>
      </c>
      <c r="F660" t="s">
        <v>7742</v>
      </c>
      <c r="G660" t="s">
        <v>74</v>
      </c>
      <c r="H660" t="s">
        <v>74</v>
      </c>
      <c r="I660" t="s">
        <v>7743</v>
      </c>
      <c r="J660" t="s">
        <v>7728</v>
      </c>
      <c r="K660" t="s">
        <v>74</v>
      </c>
      <c r="L660" t="s">
        <v>74</v>
      </c>
      <c r="M660" t="s">
        <v>77</v>
      </c>
      <c r="N660" t="s">
        <v>6695</v>
      </c>
      <c r="O660" t="s">
        <v>7729</v>
      </c>
      <c r="P660" t="s">
        <v>7730</v>
      </c>
      <c r="Q660" t="s">
        <v>7731</v>
      </c>
      <c r="R660" t="s">
        <v>74</v>
      </c>
      <c r="S660" t="s">
        <v>74</v>
      </c>
      <c r="T660" t="s">
        <v>74</v>
      </c>
      <c r="U660" t="s">
        <v>74</v>
      </c>
      <c r="V660" t="s">
        <v>7744</v>
      </c>
      <c r="W660" t="s">
        <v>74</v>
      </c>
      <c r="X660" t="s">
        <v>74</v>
      </c>
      <c r="Y660" t="s">
        <v>7745</v>
      </c>
      <c r="Z660" t="s">
        <v>74</v>
      </c>
      <c r="AA660" t="s">
        <v>74</v>
      </c>
      <c r="AB660" t="s">
        <v>74</v>
      </c>
      <c r="AC660" t="s">
        <v>74</v>
      </c>
      <c r="AD660" t="s">
        <v>74</v>
      </c>
      <c r="AE660" t="s">
        <v>74</v>
      </c>
      <c r="AF660" t="s">
        <v>74</v>
      </c>
      <c r="AG660">
        <v>0</v>
      </c>
      <c r="AH660">
        <v>0</v>
      </c>
      <c r="AI660">
        <v>0</v>
      </c>
      <c r="AJ660">
        <v>0</v>
      </c>
      <c r="AK660">
        <v>0</v>
      </c>
      <c r="AL660" t="s">
        <v>7325</v>
      </c>
      <c r="AM660" t="s">
        <v>7326</v>
      </c>
      <c r="AN660" t="s">
        <v>7327</v>
      </c>
      <c r="AO660" t="s">
        <v>74</v>
      </c>
      <c r="AP660" t="s">
        <v>74</v>
      </c>
      <c r="AQ660" t="s">
        <v>7734</v>
      </c>
      <c r="AR660" t="s">
        <v>74</v>
      </c>
      <c r="AS660" t="s">
        <v>74</v>
      </c>
      <c r="AT660" t="s">
        <v>74</v>
      </c>
      <c r="AU660">
        <v>1996</v>
      </c>
      <c r="AV660" t="s">
        <v>74</v>
      </c>
      <c r="AW660" t="s">
        <v>74</v>
      </c>
      <c r="AX660" t="s">
        <v>74</v>
      </c>
      <c r="AY660" t="s">
        <v>74</v>
      </c>
      <c r="AZ660" t="s">
        <v>74</v>
      </c>
      <c r="BA660" t="s">
        <v>74</v>
      </c>
      <c r="BB660">
        <v>821</v>
      </c>
      <c r="BC660">
        <v>831</v>
      </c>
      <c r="BD660" t="s">
        <v>74</v>
      </c>
      <c r="BE660" t="s">
        <v>74</v>
      </c>
      <c r="BF660" t="s">
        <v>74</v>
      </c>
      <c r="BG660" t="s">
        <v>74</v>
      </c>
      <c r="BH660" t="s">
        <v>74</v>
      </c>
      <c r="BI660">
        <v>11</v>
      </c>
      <c r="BJ660" t="s">
        <v>365</v>
      </c>
      <c r="BK660" t="s">
        <v>6703</v>
      </c>
      <c r="BL660" t="s">
        <v>365</v>
      </c>
      <c r="BM660" t="s">
        <v>7735</v>
      </c>
      <c r="BN660" t="s">
        <v>74</v>
      </c>
      <c r="BO660" t="s">
        <v>74</v>
      </c>
      <c r="BP660" t="s">
        <v>74</v>
      </c>
      <c r="BQ660" t="s">
        <v>74</v>
      </c>
      <c r="BR660" t="s">
        <v>96</v>
      </c>
      <c r="BS660" t="s">
        <v>7746</v>
      </c>
      <c r="BT660" t="str">
        <f>HYPERLINK("https%3A%2F%2Fwww.webofscience.com%2Fwos%2Fwoscc%2Ffull-record%2FWOS:A1996BG73M00060","View Full Record in Web of Science")</f>
        <v>View Full Record in Web of Science</v>
      </c>
    </row>
    <row r="661" spans="1:72" x14ac:dyDescent="0.15">
      <c r="A661" t="s">
        <v>6690</v>
      </c>
      <c r="B661" t="s">
        <v>7747</v>
      </c>
      <c r="C661" t="s">
        <v>74</v>
      </c>
      <c r="D661" t="s">
        <v>74</v>
      </c>
      <c r="E661" t="s">
        <v>7726</v>
      </c>
      <c r="F661" t="s">
        <v>7747</v>
      </c>
      <c r="G661" t="s">
        <v>74</v>
      </c>
      <c r="H661" t="s">
        <v>74</v>
      </c>
      <c r="I661" t="s">
        <v>7748</v>
      </c>
      <c r="J661" t="s">
        <v>7728</v>
      </c>
      <c r="K661" t="s">
        <v>74</v>
      </c>
      <c r="L661" t="s">
        <v>74</v>
      </c>
      <c r="M661" t="s">
        <v>77</v>
      </c>
      <c r="N661" t="s">
        <v>6695</v>
      </c>
      <c r="O661" t="s">
        <v>7729</v>
      </c>
      <c r="P661" t="s">
        <v>7730</v>
      </c>
      <c r="Q661" t="s">
        <v>7731</v>
      </c>
      <c r="R661" t="s">
        <v>74</v>
      </c>
      <c r="S661" t="s">
        <v>74</v>
      </c>
      <c r="T661" t="s">
        <v>74</v>
      </c>
      <c r="U661" t="s">
        <v>74</v>
      </c>
      <c r="V661" t="s">
        <v>7749</v>
      </c>
      <c r="W661" t="s">
        <v>74</v>
      </c>
      <c r="X661" t="s">
        <v>74</v>
      </c>
      <c r="Y661" t="s">
        <v>7750</v>
      </c>
      <c r="Z661" t="s">
        <v>74</v>
      </c>
      <c r="AA661" t="s">
        <v>74</v>
      </c>
      <c r="AB661" t="s">
        <v>74</v>
      </c>
      <c r="AC661" t="s">
        <v>74</v>
      </c>
      <c r="AD661" t="s">
        <v>74</v>
      </c>
      <c r="AE661" t="s">
        <v>74</v>
      </c>
      <c r="AF661" t="s">
        <v>74</v>
      </c>
      <c r="AG661">
        <v>0</v>
      </c>
      <c r="AH661">
        <v>1</v>
      </c>
      <c r="AI661">
        <v>1</v>
      </c>
      <c r="AJ661">
        <v>0</v>
      </c>
      <c r="AK661">
        <v>1</v>
      </c>
      <c r="AL661" t="s">
        <v>7325</v>
      </c>
      <c r="AM661" t="s">
        <v>7326</v>
      </c>
      <c r="AN661" t="s">
        <v>7327</v>
      </c>
      <c r="AO661" t="s">
        <v>74</v>
      </c>
      <c r="AP661" t="s">
        <v>74</v>
      </c>
      <c r="AQ661" t="s">
        <v>7734</v>
      </c>
      <c r="AR661" t="s">
        <v>74</v>
      </c>
      <c r="AS661" t="s">
        <v>74</v>
      </c>
      <c r="AT661" t="s">
        <v>74</v>
      </c>
      <c r="AU661">
        <v>1996</v>
      </c>
      <c r="AV661" t="s">
        <v>74</v>
      </c>
      <c r="AW661" t="s">
        <v>74</v>
      </c>
      <c r="AX661" t="s">
        <v>74</v>
      </c>
      <c r="AY661" t="s">
        <v>74</v>
      </c>
      <c r="AZ661" t="s">
        <v>74</v>
      </c>
      <c r="BA661" t="s">
        <v>74</v>
      </c>
      <c r="BB661">
        <v>881</v>
      </c>
      <c r="BC661">
        <v>894</v>
      </c>
      <c r="BD661" t="s">
        <v>74</v>
      </c>
      <c r="BE661" t="s">
        <v>74</v>
      </c>
      <c r="BF661" t="s">
        <v>74</v>
      </c>
      <c r="BG661" t="s">
        <v>74</v>
      </c>
      <c r="BH661" t="s">
        <v>74</v>
      </c>
      <c r="BI661">
        <v>14</v>
      </c>
      <c r="BJ661" t="s">
        <v>365</v>
      </c>
      <c r="BK661" t="s">
        <v>6703</v>
      </c>
      <c r="BL661" t="s">
        <v>365</v>
      </c>
      <c r="BM661" t="s">
        <v>7735</v>
      </c>
      <c r="BN661" t="s">
        <v>74</v>
      </c>
      <c r="BO661" t="s">
        <v>74</v>
      </c>
      <c r="BP661" t="s">
        <v>74</v>
      </c>
      <c r="BQ661" t="s">
        <v>74</v>
      </c>
      <c r="BR661" t="s">
        <v>96</v>
      </c>
      <c r="BS661" t="s">
        <v>7751</v>
      </c>
      <c r="BT661" t="str">
        <f>HYPERLINK("https%3A%2F%2Fwww.webofscience.com%2Fwos%2Fwoscc%2Ffull-record%2FWOS:A1996BG73M00065","View Full Record in Web of Science")</f>
        <v>View Full Record in Web of Science</v>
      </c>
    </row>
    <row r="662" spans="1:72" x14ac:dyDescent="0.15">
      <c r="A662" t="s">
        <v>6690</v>
      </c>
      <c r="B662" t="s">
        <v>7752</v>
      </c>
      <c r="C662" t="s">
        <v>74</v>
      </c>
      <c r="D662" t="s">
        <v>74</v>
      </c>
      <c r="E662" t="s">
        <v>7726</v>
      </c>
      <c r="F662" t="s">
        <v>7752</v>
      </c>
      <c r="G662" t="s">
        <v>74</v>
      </c>
      <c r="H662" t="s">
        <v>74</v>
      </c>
      <c r="I662" t="s">
        <v>7753</v>
      </c>
      <c r="J662" t="s">
        <v>7728</v>
      </c>
      <c r="K662" t="s">
        <v>74</v>
      </c>
      <c r="L662" t="s">
        <v>74</v>
      </c>
      <c r="M662" t="s">
        <v>77</v>
      </c>
      <c r="N662" t="s">
        <v>6695</v>
      </c>
      <c r="O662" t="s">
        <v>7729</v>
      </c>
      <c r="P662" t="s">
        <v>7730</v>
      </c>
      <c r="Q662" t="s">
        <v>7731</v>
      </c>
      <c r="R662" t="s">
        <v>74</v>
      </c>
      <c r="S662" t="s">
        <v>74</v>
      </c>
      <c r="T662" t="s">
        <v>74</v>
      </c>
      <c r="U662" t="s">
        <v>74</v>
      </c>
      <c r="V662" t="s">
        <v>7754</v>
      </c>
      <c r="W662" t="s">
        <v>74</v>
      </c>
      <c r="X662" t="s">
        <v>74</v>
      </c>
      <c r="Y662" t="s">
        <v>7755</v>
      </c>
      <c r="Z662" t="s">
        <v>74</v>
      </c>
      <c r="AA662" t="s">
        <v>74</v>
      </c>
      <c r="AB662" t="s">
        <v>74</v>
      </c>
      <c r="AC662" t="s">
        <v>74</v>
      </c>
      <c r="AD662" t="s">
        <v>74</v>
      </c>
      <c r="AE662" t="s">
        <v>74</v>
      </c>
      <c r="AF662" t="s">
        <v>74</v>
      </c>
      <c r="AG662">
        <v>0</v>
      </c>
      <c r="AH662">
        <v>0</v>
      </c>
      <c r="AI662">
        <v>0</v>
      </c>
      <c r="AJ662">
        <v>0</v>
      </c>
      <c r="AK662">
        <v>0</v>
      </c>
      <c r="AL662" t="s">
        <v>7325</v>
      </c>
      <c r="AM662" t="s">
        <v>7326</v>
      </c>
      <c r="AN662" t="s">
        <v>7327</v>
      </c>
      <c r="AO662" t="s">
        <v>74</v>
      </c>
      <c r="AP662" t="s">
        <v>74</v>
      </c>
      <c r="AQ662" t="s">
        <v>7734</v>
      </c>
      <c r="AR662" t="s">
        <v>74</v>
      </c>
      <c r="AS662" t="s">
        <v>74</v>
      </c>
      <c r="AT662" t="s">
        <v>74</v>
      </c>
      <c r="AU662">
        <v>1996</v>
      </c>
      <c r="AV662" t="s">
        <v>74</v>
      </c>
      <c r="AW662" t="s">
        <v>74</v>
      </c>
      <c r="AX662" t="s">
        <v>74</v>
      </c>
      <c r="AY662" t="s">
        <v>74</v>
      </c>
      <c r="AZ662" t="s">
        <v>74</v>
      </c>
      <c r="BA662" t="s">
        <v>74</v>
      </c>
      <c r="BB662">
        <v>909</v>
      </c>
      <c r="BC662">
        <v>926</v>
      </c>
      <c r="BD662" t="s">
        <v>74</v>
      </c>
      <c r="BE662" t="s">
        <v>74</v>
      </c>
      <c r="BF662" t="s">
        <v>74</v>
      </c>
      <c r="BG662" t="s">
        <v>74</v>
      </c>
      <c r="BH662" t="s">
        <v>74</v>
      </c>
      <c r="BI662">
        <v>18</v>
      </c>
      <c r="BJ662" t="s">
        <v>365</v>
      </c>
      <c r="BK662" t="s">
        <v>6703</v>
      </c>
      <c r="BL662" t="s">
        <v>365</v>
      </c>
      <c r="BM662" t="s">
        <v>7735</v>
      </c>
      <c r="BN662" t="s">
        <v>74</v>
      </c>
      <c r="BO662" t="s">
        <v>74</v>
      </c>
      <c r="BP662" t="s">
        <v>74</v>
      </c>
      <c r="BQ662" t="s">
        <v>74</v>
      </c>
      <c r="BR662" t="s">
        <v>96</v>
      </c>
      <c r="BS662" t="s">
        <v>7756</v>
      </c>
      <c r="BT662" t="str">
        <f>HYPERLINK("https%3A%2F%2Fwww.webofscience.com%2Fwos%2Fwoscc%2Ffull-record%2FWOS:A1996BG73M00067","View Full Record in Web of Science")</f>
        <v>View Full Record in Web of Science</v>
      </c>
    </row>
    <row r="663" spans="1:72" x14ac:dyDescent="0.15">
      <c r="A663" t="s">
        <v>6690</v>
      </c>
      <c r="B663" t="s">
        <v>7757</v>
      </c>
      <c r="C663" t="s">
        <v>74</v>
      </c>
      <c r="D663" t="s">
        <v>74</v>
      </c>
      <c r="E663" t="s">
        <v>7726</v>
      </c>
      <c r="F663" t="s">
        <v>7757</v>
      </c>
      <c r="G663" t="s">
        <v>74</v>
      </c>
      <c r="H663" t="s">
        <v>74</v>
      </c>
      <c r="I663" t="s">
        <v>7758</v>
      </c>
      <c r="J663" t="s">
        <v>7728</v>
      </c>
      <c r="K663" t="s">
        <v>74</v>
      </c>
      <c r="L663" t="s">
        <v>74</v>
      </c>
      <c r="M663" t="s">
        <v>77</v>
      </c>
      <c r="N663" t="s">
        <v>6695</v>
      </c>
      <c r="O663" t="s">
        <v>7729</v>
      </c>
      <c r="P663" t="s">
        <v>7730</v>
      </c>
      <c r="Q663" t="s">
        <v>7731</v>
      </c>
      <c r="R663" t="s">
        <v>74</v>
      </c>
      <c r="S663" t="s">
        <v>74</v>
      </c>
      <c r="T663" t="s">
        <v>74</v>
      </c>
      <c r="U663" t="s">
        <v>74</v>
      </c>
      <c r="V663" t="s">
        <v>74</v>
      </c>
      <c r="W663" t="s">
        <v>74</v>
      </c>
      <c r="X663" t="s">
        <v>74</v>
      </c>
      <c r="Y663" t="s">
        <v>7759</v>
      </c>
      <c r="Z663" t="s">
        <v>74</v>
      </c>
      <c r="AA663" t="s">
        <v>7760</v>
      </c>
      <c r="AB663" t="s">
        <v>7761</v>
      </c>
      <c r="AC663" t="s">
        <v>74</v>
      </c>
      <c r="AD663" t="s">
        <v>74</v>
      </c>
      <c r="AE663" t="s">
        <v>74</v>
      </c>
      <c r="AF663" t="s">
        <v>74</v>
      </c>
      <c r="AG663">
        <v>0</v>
      </c>
      <c r="AH663">
        <v>0</v>
      </c>
      <c r="AI663">
        <v>0</v>
      </c>
      <c r="AJ663">
        <v>0</v>
      </c>
      <c r="AK663">
        <v>0</v>
      </c>
      <c r="AL663" t="s">
        <v>7325</v>
      </c>
      <c r="AM663" t="s">
        <v>7326</v>
      </c>
      <c r="AN663" t="s">
        <v>7327</v>
      </c>
      <c r="AO663" t="s">
        <v>74</v>
      </c>
      <c r="AP663" t="s">
        <v>74</v>
      </c>
      <c r="AQ663" t="s">
        <v>7734</v>
      </c>
      <c r="AR663" t="s">
        <v>74</v>
      </c>
      <c r="AS663" t="s">
        <v>74</v>
      </c>
      <c r="AT663" t="s">
        <v>74</v>
      </c>
      <c r="AU663">
        <v>1996</v>
      </c>
      <c r="AV663" t="s">
        <v>74</v>
      </c>
      <c r="AW663" t="s">
        <v>74</v>
      </c>
      <c r="AX663" t="s">
        <v>74</v>
      </c>
      <c r="AY663" t="s">
        <v>74</v>
      </c>
      <c r="AZ663" t="s">
        <v>74</v>
      </c>
      <c r="BA663" t="s">
        <v>74</v>
      </c>
      <c r="BB663">
        <v>983</v>
      </c>
      <c r="BC663">
        <v>988</v>
      </c>
      <c r="BD663" t="s">
        <v>74</v>
      </c>
      <c r="BE663" t="s">
        <v>74</v>
      </c>
      <c r="BF663" t="s">
        <v>74</v>
      </c>
      <c r="BG663" t="s">
        <v>74</v>
      </c>
      <c r="BH663" t="s">
        <v>74</v>
      </c>
      <c r="BI663">
        <v>6</v>
      </c>
      <c r="BJ663" t="s">
        <v>365</v>
      </c>
      <c r="BK663" t="s">
        <v>6703</v>
      </c>
      <c r="BL663" t="s">
        <v>365</v>
      </c>
      <c r="BM663" t="s">
        <v>7735</v>
      </c>
      <c r="BN663" t="s">
        <v>74</v>
      </c>
      <c r="BO663" t="s">
        <v>74</v>
      </c>
      <c r="BP663" t="s">
        <v>74</v>
      </c>
      <c r="BQ663" t="s">
        <v>74</v>
      </c>
      <c r="BR663" t="s">
        <v>96</v>
      </c>
      <c r="BS663" t="s">
        <v>7762</v>
      </c>
      <c r="BT663" t="str">
        <f>HYPERLINK("https%3A%2F%2Fwww.webofscience.com%2Fwos%2Fwoscc%2Ffull-record%2FWOS:A1996BG73M00074","View Full Record in Web of Science")</f>
        <v>View Full Record in Web of Science</v>
      </c>
    </row>
    <row r="664" spans="1:72" x14ac:dyDescent="0.15">
      <c r="A664" t="s">
        <v>72</v>
      </c>
      <c r="B664" t="s">
        <v>7763</v>
      </c>
      <c r="C664" t="s">
        <v>74</v>
      </c>
      <c r="D664" t="s">
        <v>74</v>
      </c>
      <c r="E664" t="s">
        <v>74</v>
      </c>
      <c r="F664" t="s">
        <v>7763</v>
      </c>
      <c r="G664" t="s">
        <v>74</v>
      </c>
      <c r="H664" t="s">
        <v>74</v>
      </c>
      <c r="I664" t="s">
        <v>7764</v>
      </c>
      <c r="J664" t="s">
        <v>7765</v>
      </c>
      <c r="K664" t="s">
        <v>74</v>
      </c>
      <c r="L664" t="s">
        <v>74</v>
      </c>
      <c r="M664" t="s">
        <v>77</v>
      </c>
      <c r="N664" t="s">
        <v>78</v>
      </c>
      <c r="O664" t="s">
        <v>74</v>
      </c>
      <c r="P664" t="s">
        <v>74</v>
      </c>
      <c r="Q664" t="s">
        <v>74</v>
      </c>
      <c r="R664" t="s">
        <v>74</v>
      </c>
      <c r="S664" t="s">
        <v>74</v>
      </c>
      <c r="T664" t="s">
        <v>74</v>
      </c>
      <c r="U664" t="s">
        <v>7766</v>
      </c>
      <c r="V664" t="s">
        <v>7767</v>
      </c>
      <c r="W664" t="s">
        <v>74</v>
      </c>
      <c r="X664" t="s">
        <v>74</v>
      </c>
      <c r="Y664" t="s">
        <v>7768</v>
      </c>
      <c r="Z664" t="s">
        <v>74</v>
      </c>
      <c r="AA664" t="s">
        <v>74</v>
      </c>
      <c r="AB664" t="s">
        <v>74</v>
      </c>
      <c r="AC664" t="s">
        <v>74</v>
      </c>
      <c r="AD664" t="s">
        <v>74</v>
      </c>
      <c r="AE664" t="s">
        <v>74</v>
      </c>
      <c r="AF664" t="s">
        <v>74</v>
      </c>
      <c r="AG664">
        <v>25</v>
      </c>
      <c r="AH664">
        <v>11</v>
      </c>
      <c r="AI664">
        <v>12</v>
      </c>
      <c r="AJ664">
        <v>0</v>
      </c>
      <c r="AK664">
        <v>3</v>
      </c>
      <c r="AL664" t="s">
        <v>7769</v>
      </c>
      <c r="AM664" t="s">
        <v>3301</v>
      </c>
      <c r="AN664" t="s">
        <v>7770</v>
      </c>
      <c r="AO664" t="s">
        <v>7771</v>
      </c>
      <c r="AP664" t="s">
        <v>7772</v>
      </c>
      <c r="AQ664" t="s">
        <v>74</v>
      </c>
      <c r="AR664" t="s">
        <v>7765</v>
      </c>
      <c r="AS664" t="s">
        <v>7773</v>
      </c>
      <c r="AT664" t="s">
        <v>74</v>
      </c>
      <c r="AU664">
        <v>1996</v>
      </c>
      <c r="AV664">
        <v>35</v>
      </c>
      <c r="AW664">
        <v>6</v>
      </c>
      <c r="AX664" t="s">
        <v>74</v>
      </c>
      <c r="AY664" t="s">
        <v>74</v>
      </c>
      <c r="AZ664" t="s">
        <v>74</v>
      </c>
      <c r="BA664" t="s">
        <v>74</v>
      </c>
      <c r="BB664">
        <v>321</v>
      </c>
      <c r="BC664">
        <v>334</v>
      </c>
      <c r="BD664" t="s">
        <v>74</v>
      </c>
      <c r="BE664" t="s">
        <v>7774</v>
      </c>
      <c r="BF664" t="str">
        <f>HYPERLINK("http://dx.doi.org/10.1080/00173139609429091","http://dx.doi.org/10.1080/00173139609429091")</f>
        <v>http://dx.doi.org/10.1080/00173139609429091</v>
      </c>
      <c r="BG664" t="s">
        <v>74</v>
      </c>
      <c r="BH664" t="s">
        <v>74</v>
      </c>
      <c r="BI664">
        <v>14</v>
      </c>
      <c r="BJ664" t="s">
        <v>859</v>
      </c>
      <c r="BK664" t="s">
        <v>93</v>
      </c>
      <c r="BL664" t="s">
        <v>859</v>
      </c>
      <c r="BM664" t="s">
        <v>7775</v>
      </c>
      <c r="BN664" t="s">
        <v>74</v>
      </c>
      <c r="BO664" t="s">
        <v>161</v>
      </c>
      <c r="BP664" t="s">
        <v>74</v>
      </c>
      <c r="BQ664" t="s">
        <v>74</v>
      </c>
      <c r="BR664" t="s">
        <v>96</v>
      </c>
      <c r="BS664" t="s">
        <v>7776</v>
      </c>
      <c r="BT664" t="str">
        <f>HYPERLINK("https%3A%2F%2Fwww.webofscience.com%2Fwos%2Fwoscc%2Ffull-record%2FWOS:A1996XL24400001","View Full Record in Web of Science")</f>
        <v>View Full Record in Web of Science</v>
      </c>
    </row>
    <row r="665" spans="1:72" x14ac:dyDescent="0.15">
      <c r="A665" t="s">
        <v>6690</v>
      </c>
      <c r="B665" t="s">
        <v>7777</v>
      </c>
      <c r="C665" t="s">
        <v>74</v>
      </c>
      <c r="D665" t="s">
        <v>7778</v>
      </c>
      <c r="E665" t="s">
        <v>74</v>
      </c>
      <c r="F665" t="s">
        <v>7777</v>
      </c>
      <c r="G665" t="s">
        <v>74</v>
      </c>
      <c r="H665" t="s">
        <v>74</v>
      </c>
      <c r="I665" t="s">
        <v>7779</v>
      </c>
      <c r="J665" t="s">
        <v>7780</v>
      </c>
      <c r="K665" t="s">
        <v>74</v>
      </c>
      <c r="L665" t="s">
        <v>74</v>
      </c>
      <c r="M665" t="s">
        <v>77</v>
      </c>
      <c r="N665" t="s">
        <v>6695</v>
      </c>
      <c r="O665" t="s">
        <v>7781</v>
      </c>
      <c r="P665" t="s">
        <v>4192</v>
      </c>
      <c r="Q665" t="s">
        <v>7782</v>
      </c>
      <c r="R665" t="s">
        <v>74</v>
      </c>
      <c r="S665" t="s">
        <v>74</v>
      </c>
      <c r="T665" t="s">
        <v>74</v>
      </c>
      <c r="U665" t="s">
        <v>74</v>
      </c>
      <c r="V665" t="s">
        <v>7783</v>
      </c>
      <c r="W665" t="s">
        <v>74</v>
      </c>
      <c r="X665" t="s">
        <v>74</v>
      </c>
      <c r="Y665" t="s">
        <v>7784</v>
      </c>
      <c r="Z665" t="s">
        <v>74</v>
      </c>
      <c r="AA665" t="s">
        <v>74</v>
      </c>
      <c r="AB665" t="s">
        <v>74</v>
      </c>
      <c r="AC665" t="s">
        <v>74</v>
      </c>
      <c r="AD665" t="s">
        <v>74</v>
      </c>
      <c r="AE665" t="s">
        <v>74</v>
      </c>
      <c r="AF665" t="s">
        <v>74</v>
      </c>
      <c r="AG665">
        <v>0</v>
      </c>
      <c r="AH665">
        <v>4</v>
      </c>
      <c r="AI665">
        <v>4</v>
      </c>
      <c r="AJ665">
        <v>0</v>
      </c>
      <c r="AK665">
        <v>5</v>
      </c>
      <c r="AL665" t="s">
        <v>7650</v>
      </c>
      <c r="AM665" t="s">
        <v>7651</v>
      </c>
      <c r="AN665" t="s">
        <v>7652</v>
      </c>
      <c r="AO665" t="s">
        <v>74</v>
      </c>
      <c r="AP665" t="s">
        <v>74</v>
      </c>
      <c r="AQ665" t="s">
        <v>7785</v>
      </c>
      <c r="AR665" t="s">
        <v>74</v>
      </c>
      <c r="AS665" t="s">
        <v>74</v>
      </c>
      <c r="AT665" t="s">
        <v>74</v>
      </c>
      <c r="AU665">
        <v>1996</v>
      </c>
      <c r="AV665" t="s">
        <v>74</v>
      </c>
      <c r="AW665" t="s">
        <v>74</v>
      </c>
      <c r="AX665" t="s">
        <v>74</v>
      </c>
      <c r="AY665" t="s">
        <v>74</v>
      </c>
      <c r="AZ665" t="s">
        <v>74</v>
      </c>
      <c r="BA665" t="s">
        <v>74</v>
      </c>
      <c r="BB665">
        <v>81</v>
      </c>
      <c r="BC665">
        <v>99</v>
      </c>
      <c r="BD665" t="s">
        <v>74</v>
      </c>
      <c r="BE665" t="s">
        <v>74</v>
      </c>
      <c r="BF665" t="s">
        <v>74</v>
      </c>
      <c r="BG665" t="s">
        <v>74</v>
      </c>
      <c r="BH665" t="s">
        <v>74</v>
      </c>
      <c r="BI665">
        <v>19</v>
      </c>
      <c r="BJ665" t="s">
        <v>159</v>
      </c>
      <c r="BK665" t="s">
        <v>6703</v>
      </c>
      <c r="BL665" t="s">
        <v>159</v>
      </c>
      <c r="BM665" t="s">
        <v>7786</v>
      </c>
      <c r="BN665" t="s">
        <v>74</v>
      </c>
      <c r="BO665" t="s">
        <v>74</v>
      </c>
      <c r="BP665" t="s">
        <v>74</v>
      </c>
      <c r="BQ665" t="s">
        <v>74</v>
      </c>
      <c r="BR665" t="s">
        <v>96</v>
      </c>
      <c r="BS665" t="s">
        <v>7787</v>
      </c>
      <c r="BT665" t="str">
        <f>HYPERLINK("https%3A%2F%2Fwww.webofscience.com%2Fwos%2Fwoscc%2Ffull-record%2FWOS:A1996BG79Y00005","View Full Record in Web of Science")</f>
        <v>View Full Record in Web of Science</v>
      </c>
    </row>
    <row r="666" spans="1:72" x14ac:dyDescent="0.15">
      <c r="A666" t="s">
        <v>6690</v>
      </c>
      <c r="B666" t="s">
        <v>7788</v>
      </c>
      <c r="C666" t="s">
        <v>74</v>
      </c>
      <c r="D666" t="s">
        <v>7778</v>
      </c>
      <c r="E666" t="s">
        <v>74</v>
      </c>
      <c r="F666" t="s">
        <v>7788</v>
      </c>
      <c r="G666" t="s">
        <v>74</v>
      </c>
      <c r="H666" t="s">
        <v>74</v>
      </c>
      <c r="I666" t="s">
        <v>7789</v>
      </c>
      <c r="J666" t="s">
        <v>7780</v>
      </c>
      <c r="K666" t="s">
        <v>74</v>
      </c>
      <c r="L666" t="s">
        <v>74</v>
      </c>
      <c r="M666" t="s">
        <v>77</v>
      </c>
      <c r="N666" t="s">
        <v>6695</v>
      </c>
      <c r="O666" t="s">
        <v>7781</v>
      </c>
      <c r="P666" t="s">
        <v>4192</v>
      </c>
      <c r="Q666" t="s">
        <v>7782</v>
      </c>
      <c r="R666" t="s">
        <v>74</v>
      </c>
      <c r="S666" t="s">
        <v>74</v>
      </c>
      <c r="T666" t="s">
        <v>74</v>
      </c>
      <c r="U666" t="s">
        <v>74</v>
      </c>
      <c r="V666" t="s">
        <v>7790</v>
      </c>
      <c r="W666" t="s">
        <v>74</v>
      </c>
      <c r="X666" t="s">
        <v>74</v>
      </c>
      <c r="Y666" t="s">
        <v>7791</v>
      </c>
      <c r="Z666" t="s">
        <v>74</v>
      </c>
      <c r="AA666" t="s">
        <v>7792</v>
      </c>
      <c r="AB666" t="s">
        <v>7793</v>
      </c>
      <c r="AC666" t="s">
        <v>74</v>
      </c>
      <c r="AD666" t="s">
        <v>74</v>
      </c>
      <c r="AE666" t="s">
        <v>74</v>
      </c>
      <c r="AF666" t="s">
        <v>74</v>
      </c>
      <c r="AG666">
        <v>0</v>
      </c>
      <c r="AH666">
        <v>30</v>
      </c>
      <c r="AI666">
        <v>30</v>
      </c>
      <c r="AJ666">
        <v>0</v>
      </c>
      <c r="AK666">
        <v>5</v>
      </c>
      <c r="AL666" t="s">
        <v>7650</v>
      </c>
      <c r="AM666" t="s">
        <v>7651</v>
      </c>
      <c r="AN666" t="s">
        <v>7652</v>
      </c>
      <c r="AO666" t="s">
        <v>74</v>
      </c>
      <c r="AP666" t="s">
        <v>74</v>
      </c>
      <c r="AQ666" t="s">
        <v>7785</v>
      </c>
      <c r="AR666" t="s">
        <v>74</v>
      </c>
      <c r="AS666" t="s">
        <v>74</v>
      </c>
      <c r="AT666" t="s">
        <v>74</v>
      </c>
      <c r="AU666">
        <v>1996</v>
      </c>
      <c r="AV666" t="s">
        <v>74</v>
      </c>
      <c r="AW666" t="s">
        <v>74</v>
      </c>
      <c r="AX666" t="s">
        <v>74</v>
      </c>
      <c r="AY666" t="s">
        <v>74</v>
      </c>
      <c r="AZ666" t="s">
        <v>74</v>
      </c>
      <c r="BA666" t="s">
        <v>74</v>
      </c>
      <c r="BB666">
        <v>100</v>
      </c>
      <c r="BC666">
        <v>126</v>
      </c>
      <c r="BD666" t="s">
        <v>74</v>
      </c>
      <c r="BE666" t="s">
        <v>74</v>
      </c>
      <c r="BF666" t="s">
        <v>74</v>
      </c>
      <c r="BG666" t="s">
        <v>74</v>
      </c>
      <c r="BH666" t="s">
        <v>74</v>
      </c>
      <c r="BI666">
        <v>27</v>
      </c>
      <c r="BJ666" t="s">
        <v>159</v>
      </c>
      <c r="BK666" t="s">
        <v>6703</v>
      </c>
      <c r="BL666" t="s">
        <v>159</v>
      </c>
      <c r="BM666" t="s">
        <v>7786</v>
      </c>
      <c r="BN666" t="s">
        <v>74</v>
      </c>
      <c r="BO666" t="s">
        <v>74</v>
      </c>
      <c r="BP666" t="s">
        <v>74</v>
      </c>
      <c r="BQ666" t="s">
        <v>74</v>
      </c>
      <c r="BR666" t="s">
        <v>96</v>
      </c>
      <c r="BS666" t="s">
        <v>7794</v>
      </c>
      <c r="BT666" t="str">
        <f>HYPERLINK("https%3A%2F%2Fwww.webofscience.com%2Fwos%2Fwoscc%2Ffull-record%2FWOS:A1996BG79Y00006","View Full Record in Web of Science")</f>
        <v>View Full Record in Web of Science</v>
      </c>
    </row>
    <row r="667" spans="1:72" x14ac:dyDescent="0.15">
      <c r="A667" t="s">
        <v>6690</v>
      </c>
      <c r="B667" t="s">
        <v>7795</v>
      </c>
      <c r="C667" t="s">
        <v>74</v>
      </c>
      <c r="D667" t="s">
        <v>7778</v>
      </c>
      <c r="E667" t="s">
        <v>74</v>
      </c>
      <c r="F667" t="s">
        <v>7795</v>
      </c>
      <c r="G667" t="s">
        <v>74</v>
      </c>
      <c r="H667" t="s">
        <v>74</v>
      </c>
      <c r="I667" t="s">
        <v>7796</v>
      </c>
      <c r="J667" t="s">
        <v>7780</v>
      </c>
      <c r="K667" t="s">
        <v>74</v>
      </c>
      <c r="L667" t="s">
        <v>74</v>
      </c>
      <c r="M667" t="s">
        <v>77</v>
      </c>
      <c r="N667" t="s">
        <v>6695</v>
      </c>
      <c r="O667" t="s">
        <v>7781</v>
      </c>
      <c r="P667" t="s">
        <v>4192</v>
      </c>
      <c r="Q667" t="s">
        <v>7782</v>
      </c>
      <c r="R667" t="s">
        <v>74</v>
      </c>
      <c r="S667" t="s">
        <v>74</v>
      </c>
      <c r="T667" t="s">
        <v>74</v>
      </c>
      <c r="U667" t="s">
        <v>74</v>
      </c>
      <c r="V667" t="s">
        <v>7797</v>
      </c>
      <c r="W667" t="s">
        <v>74</v>
      </c>
      <c r="X667" t="s">
        <v>74</v>
      </c>
      <c r="Y667" t="s">
        <v>7798</v>
      </c>
      <c r="Z667" t="s">
        <v>74</v>
      </c>
      <c r="AA667" t="s">
        <v>7799</v>
      </c>
      <c r="AB667" t="s">
        <v>7800</v>
      </c>
      <c r="AC667" t="s">
        <v>74</v>
      </c>
      <c r="AD667" t="s">
        <v>74</v>
      </c>
      <c r="AE667" t="s">
        <v>74</v>
      </c>
      <c r="AF667" t="s">
        <v>74</v>
      </c>
      <c r="AG667">
        <v>0</v>
      </c>
      <c r="AH667">
        <v>1</v>
      </c>
      <c r="AI667">
        <v>1</v>
      </c>
      <c r="AJ667">
        <v>0</v>
      </c>
      <c r="AK667">
        <v>2</v>
      </c>
      <c r="AL667" t="s">
        <v>7650</v>
      </c>
      <c r="AM667" t="s">
        <v>7651</v>
      </c>
      <c r="AN667" t="s">
        <v>7652</v>
      </c>
      <c r="AO667" t="s">
        <v>74</v>
      </c>
      <c r="AP667" t="s">
        <v>74</v>
      </c>
      <c r="AQ667" t="s">
        <v>7785</v>
      </c>
      <c r="AR667" t="s">
        <v>74</v>
      </c>
      <c r="AS667" t="s">
        <v>74</v>
      </c>
      <c r="AT667" t="s">
        <v>74</v>
      </c>
      <c r="AU667">
        <v>1996</v>
      </c>
      <c r="AV667" t="s">
        <v>74</v>
      </c>
      <c r="AW667" t="s">
        <v>74</v>
      </c>
      <c r="AX667" t="s">
        <v>74</v>
      </c>
      <c r="AY667" t="s">
        <v>74</v>
      </c>
      <c r="AZ667" t="s">
        <v>74</v>
      </c>
      <c r="BA667" t="s">
        <v>74</v>
      </c>
      <c r="BB667">
        <v>127</v>
      </c>
      <c r="BC667">
        <v>144</v>
      </c>
      <c r="BD667" t="s">
        <v>74</v>
      </c>
      <c r="BE667" t="s">
        <v>74</v>
      </c>
      <c r="BF667" t="s">
        <v>74</v>
      </c>
      <c r="BG667" t="s">
        <v>74</v>
      </c>
      <c r="BH667" t="s">
        <v>74</v>
      </c>
      <c r="BI667">
        <v>18</v>
      </c>
      <c r="BJ667" t="s">
        <v>159</v>
      </c>
      <c r="BK667" t="s">
        <v>6703</v>
      </c>
      <c r="BL667" t="s">
        <v>159</v>
      </c>
      <c r="BM667" t="s">
        <v>7786</v>
      </c>
      <c r="BN667" t="s">
        <v>74</v>
      </c>
      <c r="BO667" t="s">
        <v>74</v>
      </c>
      <c r="BP667" t="s">
        <v>74</v>
      </c>
      <c r="BQ667" t="s">
        <v>74</v>
      </c>
      <c r="BR667" t="s">
        <v>96</v>
      </c>
      <c r="BS667" t="s">
        <v>7801</v>
      </c>
      <c r="BT667" t="str">
        <f>HYPERLINK("https%3A%2F%2Fwww.webofscience.com%2Fwos%2Fwoscc%2Ffull-record%2FWOS:A1996BG79Y00007","View Full Record in Web of Science")</f>
        <v>View Full Record in Web of Science</v>
      </c>
    </row>
    <row r="668" spans="1:72" x14ac:dyDescent="0.15">
      <c r="A668" t="s">
        <v>72</v>
      </c>
      <c r="B668" t="s">
        <v>7802</v>
      </c>
      <c r="C668" t="s">
        <v>74</v>
      </c>
      <c r="D668" t="s">
        <v>74</v>
      </c>
      <c r="E668" t="s">
        <v>74</v>
      </c>
      <c r="F668" t="s">
        <v>7802</v>
      </c>
      <c r="G668" t="s">
        <v>74</v>
      </c>
      <c r="H668" t="s">
        <v>74</v>
      </c>
      <c r="I668" t="s">
        <v>7803</v>
      </c>
      <c r="J668" t="s">
        <v>7804</v>
      </c>
      <c r="K668" t="s">
        <v>74</v>
      </c>
      <c r="L668" t="s">
        <v>74</v>
      </c>
      <c r="M668" t="s">
        <v>77</v>
      </c>
      <c r="N668" t="s">
        <v>78</v>
      </c>
      <c r="O668" t="s">
        <v>74</v>
      </c>
      <c r="P668" t="s">
        <v>74</v>
      </c>
      <c r="Q668" t="s">
        <v>74</v>
      </c>
      <c r="R668" t="s">
        <v>74</v>
      </c>
      <c r="S668" t="s">
        <v>74</v>
      </c>
      <c r="T668" t="s">
        <v>74</v>
      </c>
      <c r="U668" t="s">
        <v>74</v>
      </c>
      <c r="V668" t="s">
        <v>7805</v>
      </c>
      <c r="W668" t="s">
        <v>7806</v>
      </c>
      <c r="X668" t="s">
        <v>2050</v>
      </c>
      <c r="Y668" t="s">
        <v>7807</v>
      </c>
      <c r="Z668" t="s">
        <v>74</v>
      </c>
      <c r="AA668" t="s">
        <v>74</v>
      </c>
      <c r="AB668" t="s">
        <v>74</v>
      </c>
      <c r="AC668" t="s">
        <v>74</v>
      </c>
      <c r="AD668" t="s">
        <v>74</v>
      </c>
      <c r="AE668" t="s">
        <v>74</v>
      </c>
      <c r="AF668" t="s">
        <v>74</v>
      </c>
      <c r="AG668">
        <v>11</v>
      </c>
      <c r="AH668">
        <v>8</v>
      </c>
      <c r="AI668">
        <v>8</v>
      </c>
      <c r="AJ668">
        <v>0</v>
      </c>
      <c r="AK668">
        <v>2</v>
      </c>
      <c r="AL668" t="s">
        <v>7808</v>
      </c>
      <c r="AM668" t="s">
        <v>7809</v>
      </c>
      <c r="AN668" t="s">
        <v>7810</v>
      </c>
      <c r="AO668" t="s">
        <v>7811</v>
      </c>
      <c r="AP668" t="s">
        <v>74</v>
      </c>
      <c r="AQ668" t="s">
        <v>74</v>
      </c>
      <c r="AR668" t="s">
        <v>7812</v>
      </c>
      <c r="AS668" t="s">
        <v>7813</v>
      </c>
      <c r="AT668" t="s">
        <v>74</v>
      </c>
      <c r="AU668">
        <v>1996</v>
      </c>
      <c r="AV668">
        <v>50</v>
      </c>
      <c r="AW668">
        <v>3</v>
      </c>
      <c r="AX668" t="s">
        <v>74</v>
      </c>
      <c r="AY668" t="s">
        <v>74</v>
      </c>
      <c r="AZ668" t="s">
        <v>74</v>
      </c>
      <c r="BA668" t="s">
        <v>74</v>
      </c>
      <c r="BB668">
        <v>391</v>
      </c>
      <c r="BC668">
        <v>408</v>
      </c>
      <c r="BD668" t="s">
        <v>74</v>
      </c>
      <c r="BE668" t="s">
        <v>7814</v>
      </c>
      <c r="BF668" t="str">
        <f>HYPERLINK("http://dx.doi.org/10.1007/BF02367111","http://dx.doi.org/10.1007/BF02367111")</f>
        <v>http://dx.doi.org/10.1007/BF02367111</v>
      </c>
      <c r="BG668" t="s">
        <v>74</v>
      </c>
      <c r="BH668" t="s">
        <v>74</v>
      </c>
      <c r="BI668">
        <v>18</v>
      </c>
      <c r="BJ668" t="s">
        <v>686</v>
      </c>
      <c r="BK668" t="s">
        <v>93</v>
      </c>
      <c r="BL668" t="s">
        <v>686</v>
      </c>
      <c r="BM668" t="s">
        <v>7815</v>
      </c>
      <c r="BN668" t="s">
        <v>74</v>
      </c>
      <c r="BO668" t="s">
        <v>161</v>
      </c>
      <c r="BP668" t="s">
        <v>74</v>
      </c>
      <c r="BQ668" t="s">
        <v>74</v>
      </c>
      <c r="BR668" t="s">
        <v>96</v>
      </c>
      <c r="BS668" t="s">
        <v>7816</v>
      </c>
      <c r="BT668" t="str">
        <f>HYPERLINK("https%3A%2F%2Fwww.webofscience.com%2Fwos%2Fwoscc%2Ffull-record%2FWOS:A1996VF11300007","View Full Record in Web of Science")</f>
        <v>View Full Record in Web of Science</v>
      </c>
    </row>
    <row r="669" spans="1:72" x14ac:dyDescent="0.15">
      <c r="A669" t="s">
        <v>72</v>
      </c>
      <c r="B669" t="s">
        <v>7817</v>
      </c>
      <c r="C669" t="s">
        <v>74</v>
      </c>
      <c r="D669" t="s">
        <v>74</v>
      </c>
      <c r="E669" t="s">
        <v>74</v>
      </c>
      <c r="F669" t="s">
        <v>7817</v>
      </c>
      <c r="G669" t="s">
        <v>74</v>
      </c>
      <c r="H669" t="s">
        <v>74</v>
      </c>
      <c r="I669" t="s">
        <v>7818</v>
      </c>
      <c r="J669" t="s">
        <v>7819</v>
      </c>
      <c r="K669" t="s">
        <v>74</v>
      </c>
      <c r="L669" t="s">
        <v>74</v>
      </c>
      <c r="M669" t="s">
        <v>77</v>
      </c>
      <c r="N669" t="s">
        <v>78</v>
      </c>
      <c r="O669" t="s">
        <v>74</v>
      </c>
      <c r="P669" t="s">
        <v>74</v>
      </c>
      <c r="Q669" t="s">
        <v>74</v>
      </c>
      <c r="R669" t="s">
        <v>74</v>
      </c>
      <c r="S669" t="s">
        <v>74</v>
      </c>
      <c r="T669" t="s">
        <v>74</v>
      </c>
      <c r="U669" t="s">
        <v>7820</v>
      </c>
      <c r="V669" t="s">
        <v>7821</v>
      </c>
      <c r="W669" t="s">
        <v>7822</v>
      </c>
      <c r="X669" t="s">
        <v>7823</v>
      </c>
      <c r="Y669" t="s">
        <v>74</v>
      </c>
      <c r="Z669" t="s">
        <v>74</v>
      </c>
      <c r="AA669" t="s">
        <v>7824</v>
      </c>
      <c r="AB669" t="s">
        <v>7825</v>
      </c>
      <c r="AC669" t="s">
        <v>74</v>
      </c>
      <c r="AD669" t="s">
        <v>74</v>
      </c>
      <c r="AE669" t="s">
        <v>74</v>
      </c>
      <c r="AF669" t="s">
        <v>74</v>
      </c>
      <c r="AG669">
        <v>16</v>
      </c>
      <c r="AH669">
        <v>19</v>
      </c>
      <c r="AI669">
        <v>20</v>
      </c>
      <c r="AJ669">
        <v>0</v>
      </c>
      <c r="AK669">
        <v>4</v>
      </c>
      <c r="AL669" t="s">
        <v>7826</v>
      </c>
      <c r="AM669" t="s">
        <v>4163</v>
      </c>
      <c r="AN669" t="s">
        <v>7827</v>
      </c>
      <c r="AO669" t="s">
        <v>7828</v>
      </c>
      <c r="AP669" t="s">
        <v>74</v>
      </c>
      <c r="AQ669" t="s">
        <v>74</v>
      </c>
      <c r="AR669" t="s">
        <v>7829</v>
      </c>
      <c r="AS669" t="s">
        <v>7830</v>
      </c>
      <c r="AT669" t="s">
        <v>74</v>
      </c>
      <c r="AU669">
        <v>1996</v>
      </c>
      <c r="AV669">
        <v>79</v>
      </c>
      <c r="AW669">
        <v>2</v>
      </c>
      <c r="AX669" t="s">
        <v>74</v>
      </c>
      <c r="AY669" t="s">
        <v>74</v>
      </c>
      <c r="AZ669" t="s">
        <v>74</v>
      </c>
      <c r="BA669" t="s">
        <v>74</v>
      </c>
      <c r="BB669">
        <v>439</v>
      </c>
      <c r="BC669">
        <v>448</v>
      </c>
      <c r="BD669" t="s">
        <v>74</v>
      </c>
      <c r="BE669" t="s">
        <v>7831</v>
      </c>
      <c r="BF669" t="str">
        <f>HYPERLINK("http://dx.doi.org/10.1002/hlca.19960790211","http://dx.doi.org/10.1002/hlca.19960790211")</f>
        <v>http://dx.doi.org/10.1002/hlca.19960790211</v>
      </c>
      <c r="BG669" t="s">
        <v>74</v>
      </c>
      <c r="BH669" t="s">
        <v>74</v>
      </c>
      <c r="BI669">
        <v>10</v>
      </c>
      <c r="BJ669" t="s">
        <v>925</v>
      </c>
      <c r="BK669" t="s">
        <v>1313</v>
      </c>
      <c r="BL669" t="s">
        <v>926</v>
      </c>
      <c r="BM669" t="s">
        <v>7832</v>
      </c>
      <c r="BN669" t="s">
        <v>74</v>
      </c>
      <c r="BO669" t="s">
        <v>74</v>
      </c>
      <c r="BP669" t="s">
        <v>74</v>
      </c>
      <c r="BQ669" t="s">
        <v>74</v>
      </c>
      <c r="BR669" t="s">
        <v>96</v>
      </c>
      <c r="BS669" t="s">
        <v>7833</v>
      </c>
      <c r="BT669" t="str">
        <f>HYPERLINK("https%3A%2F%2Fwww.webofscience.com%2Fwos%2Fwoscc%2Ffull-record%2FWOS:A1996UD12300010","View Full Record in Web of Science")</f>
        <v>View Full Record in Web of Science</v>
      </c>
    </row>
    <row r="670" spans="1:72" x14ac:dyDescent="0.15">
      <c r="A670" t="s">
        <v>72</v>
      </c>
      <c r="B670" t="s">
        <v>7834</v>
      </c>
      <c r="C670" t="s">
        <v>74</v>
      </c>
      <c r="D670" t="s">
        <v>74</v>
      </c>
      <c r="E670" t="s">
        <v>74</v>
      </c>
      <c r="F670" t="s">
        <v>7834</v>
      </c>
      <c r="G670" t="s">
        <v>74</v>
      </c>
      <c r="H670" t="s">
        <v>74</v>
      </c>
      <c r="I670" t="s">
        <v>7835</v>
      </c>
      <c r="J670" t="s">
        <v>7836</v>
      </c>
      <c r="K670" t="s">
        <v>74</v>
      </c>
      <c r="L670" t="s">
        <v>74</v>
      </c>
      <c r="M670" t="s">
        <v>77</v>
      </c>
      <c r="N670" t="s">
        <v>78</v>
      </c>
      <c r="O670" t="s">
        <v>74</v>
      </c>
      <c r="P670" t="s">
        <v>74</v>
      </c>
      <c r="Q670" t="s">
        <v>74</v>
      </c>
      <c r="R670" t="s">
        <v>74</v>
      </c>
      <c r="S670" t="s">
        <v>74</v>
      </c>
      <c r="T670" t="s">
        <v>7837</v>
      </c>
      <c r="U670" t="s">
        <v>7838</v>
      </c>
      <c r="V670" t="s">
        <v>7839</v>
      </c>
      <c r="W670" t="s">
        <v>7840</v>
      </c>
      <c r="X670" t="s">
        <v>7841</v>
      </c>
      <c r="Y670" t="s">
        <v>7842</v>
      </c>
      <c r="Z670" t="s">
        <v>74</v>
      </c>
      <c r="AA670" t="s">
        <v>7843</v>
      </c>
      <c r="AB670" t="s">
        <v>7844</v>
      </c>
      <c r="AC670" t="s">
        <v>74</v>
      </c>
      <c r="AD670" t="s">
        <v>74</v>
      </c>
      <c r="AE670" t="s">
        <v>74</v>
      </c>
      <c r="AF670" t="s">
        <v>74</v>
      </c>
      <c r="AG670">
        <v>51</v>
      </c>
      <c r="AH670">
        <v>3</v>
      </c>
      <c r="AI670">
        <v>3</v>
      </c>
      <c r="AJ670">
        <v>0</v>
      </c>
      <c r="AK670">
        <v>4</v>
      </c>
      <c r="AL670" t="s">
        <v>7845</v>
      </c>
      <c r="AM670" t="s">
        <v>436</v>
      </c>
      <c r="AN670" t="s">
        <v>7846</v>
      </c>
      <c r="AO670" t="s">
        <v>7847</v>
      </c>
      <c r="AP670" t="s">
        <v>74</v>
      </c>
      <c r="AQ670" t="s">
        <v>74</v>
      </c>
      <c r="AR670" t="s">
        <v>7836</v>
      </c>
      <c r="AS670" t="s">
        <v>7848</v>
      </c>
      <c r="AT670" t="s">
        <v>74</v>
      </c>
      <c r="AU670">
        <v>1996</v>
      </c>
      <c r="AV670">
        <v>6</v>
      </c>
      <c r="AW670">
        <v>1</v>
      </c>
      <c r="AX670" t="s">
        <v>74</v>
      </c>
      <c r="AY670" t="s">
        <v>74</v>
      </c>
      <c r="AZ670" t="s">
        <v>74</v>
      </c>
      <c r="BA670" t="s">
        <v>74</v>
      </c>
      <c r="BB670">
        <v>111</v>
      </c>
      <c r="BC670">
        <v>118</v>
      </c>
      <c r="BD670" t="s">
        <v>74</v>
      </c>
      <c r="BE670" t="s">
        <v>7849</v>
      </c>
      <c r="BF670" t="str">
        <f>HYPERLINK("http://dx.doi.org/10.1177/095968369600600114","http://dx.doi.org/10.1177/095968369600600114")</f>
        <v>http://dx.doi.org/10.1177/095968369600600114</v>
      </c>
      <c r="BG670" t="s">
        <v>74</v>
      </c>
      <c r="BH670" t="s">
        <v>74</v>
      </c>
      <c r="BI670">
        <v>8</v>
      </c>
      <c r="BJ670" t="s">
        <v>907</v>
      </c>
      <c r="BK670" t="s">
        <v>93</v>
      </c>
      <c r="BL670" t="s">
        <v>908</v>
      </c>
      <c r="BM670" t="s">
        <v>7850</v>
      </c>
      <c r="BN670" t="s">
        <v>74</v>
      </c>
      <c r="BO670" t="s">
        <v>74</v>
      </c>
      <c r="BP670" t="s">
        <v>74</v>
      </c>
      <c r="BQ670" t="s">
        <v>74</v>
      </c>
      <c r="BR670" t="s">
        <v>96</v>
      </c>
      <c r="BS670" t="s">
        <v>7851</v>
      </c>
      <c r="BT670" t="str">
        <f>HYPERLINK("https%3A%2F%2Fwww.webofscience.com%2Fwos%2Fwoscc%2Ffull-record%2FWOS:A1996TZ21600014","View Full Record in Web of Science")</f>
        <v>View Full Record in Web of Science</v>
      </c>
    </row>
    <row r="671" spans="1:72" x14ac:dyDescent="0.15">
      <c r="A671" t="s">
        <v>6690</v>
      </c>
      <c r="B671" t="s">
        <v>6707</v>
      </c>
      <c r="C671" t="s">
        <v>74</v>
      </c>
      <c r="D671" t="s">
        <v>7852</v>
      </c>
      <c r="E671" t="s">
        <v>74</v>
      </c>
      <c r="F671" t="s">
        <v>6707</v>
      </c>
      <c r="G671" t="s">
        <v>74</v>
      </c>
      <c r="H671" t="s">
        <v>74</v>
      </c>
      <c r="I671" t="s">
        <v>7853</v>
      </c>
      <c r="J671" t="s">
        <v>7854</v>
      </c>
      <c r="K671" t="s">
        <v>74</v>
      </c>
      <c r="L671" t="s">
        <v>74</v>
      </c>
      <c r="M671" t="s">
        <v>77</v>
      </c>
      <c r="N671" t="s">
        <v>6695</v>
      </c>
      <c r="O671" t="s">
        <v>7855</v>
      </c>
      <c r="P671" t="s">
        <v>7856</v>
      </c>
      <c r="Q671" t="s">
        <v>7857</v>
      </c>
      <c r="R671" t="s">
        <v>74</v>
      </c>
      <c r="S671" t="s">
        <v>7858</v>
      </c>
      <c r="T671" t="s">
        <v>74</v>
      </c>
      <c r="U671" t="s">
        <v>74</v>
      </c>
      <c r="V671" t="s">
        <v>7859</v>
      </c>
      <c r="W671" t="s">
        <v>74</v>
      </c>
      <c r="X671" t="s">
        <v>74</v>
      </c>
      <c r="Y671" t="s">
        <v>7860</v>
      </c>
      <c r="Z671" t="s">
        <v>74</v>
      </c>
      <c r="AA671" t="s">
        <v>74</v>
      </c>
      <c r="AB671" t="s">
        <v>74</v>
      </c>
      <c r="AC671" t="s">
        <v>74</v>
      </c>
      <c r="AD671" t="s">
        <v>74</v>
      </c>
      <c r="AE671" t="s">
        <v>74</v>
      </c>
      <c r="AF671" t="s">
        <v>74</v>
      </c>
      <c r="AG671">
        <v>0</v>
      </c>
      <c r="AH671">
        <v>0</v>
      </c>
      <c r="AI671">
        <v>0</v>
      </c>
      <c r="AJ671">
        <v>0</v>
      </c>
      <c r="AK671">
        <v>0</v>
      </c>
      <c r="AL671" t="s">
        <v>7325</v>
      </c>
      <c r="AM671" t="s">
        <v>7326</v>
      </c>
      <c r="AN671" t="s">
        <v>7327</v>
      </c>
      <c r="AO671" t="s">
        <v>74</v>
      </c>
      <c r="AP671" t="s">
        <v>74</v>
      </c>
      <c r="AQ671" t="s">
        <v>7861</v>
      </c>
      <c r="AR671" t="s">
        <v>74</v>
      </c>
      <c r="AS671" t="s">
        <v>74</v>
      </c>
      <c r="AT671" t="s">
        <v>74</v>
      </c>
      <c r="AU671">
        <v>1996</v>
      </c>
      <c r="AV671" t="s">
        <v>74</v>
      </c>
      <c r="AW671" t="s">
        <v>74</v>
      </c>
      <c r="AX671" t="s">
        <v>74</v>
      </c>
      <c r="AY671" t="s">
        <v>74</v>
      </c>
      <c r="AZ671" t="s">
        <v>74</v>
      </c>
      <c r="BA671" t="s">
        <v>74</v>
      </c>
      <c r="BB671">
        <v>925</v>
      </c>
      <c r="BC671">
        <v>930</v>
      </c>
      <c r="BD671" t="s">
        <v>74</v>
      </c>
      <c r="BE671" t="s">
        <v>74</v>
      </c>
      <c r="BF671" t="s">
        <v>74</v>
      </c>
      <c r="BG671" t="s">
        <v>74</v>
      </c>
      <c r="BH671" t="s">
        <v>74</v>
      </c>
      <c r="BI671">
        <v>6</v>
      </c>
      <c r="BJ671" t="s">
        <v>7862</v>
      </c>
      <c r="BK671" t="s">
        <v>6703</v>
      </c>
      <c r="BL671" t="s">
        <v>7863</v>
      </c>
      <c r="BM671" t="s">
        <v>7864</v>
      </c>
      <c r="BN671" t="s">
        <v>74</v>
      </c>
      <c r="BO671" t="s">
        <v>74</v>
      </c>
      <c r="BP671" t="s">
        <v>74</v>
      </c>
      <c r="BQ671" t="s">
        <v>74</v>
      </c>
      <c r="BR671" t="s">
        <v>96</v>
      </c>
      <c r="BS671" t="s">
        <v>7865</v>
      </c>
      <c r="BT671" t="str">
        <f>HYPERLINK("https%3A%2F%2Fwww.webofscience.com%2Fwos%2Fwoscc%2Ffull-record%2FWOS:A1996BH13B00144","View Full Record in Web of Science")</f>
        <v>View Full Record in Web of Science</v>
      </c>
    </row>
    <row r="672" spans="1:72" x14ac:dyDescent="0.15">
      <c r="A672" t="s">
        <v>72</v>
      </c>
      <c r="B672" t="s">
        <v>7866</v>
      </c>
      <c r="C672" t="s">
        <v>74</v>
      </c>
      <c r="D672" t="s">
        <v>74</v>
      </c>
      <c r="E672" t="s">
        <v>74</v>
      </c>
      <c r="F672" t="s">
        <v>7866</v>
      </c>
      <c r="G672" t="s">
        <v>74</v>
      </c>
      <c r="H672" t="s">
        <v>74</v>
      </c>
      <c r="I672" t="s">
        <v>7867</v>
      </c>
      <c r="J672" t="s">
        <v>7868</v>
      </c>
      <c r="K672" t="s">
        <v>74</v>
      </c>
      <c r="L672" t="s">
        <v>74</v>
      </c>
      <c r="M672" t="s">
        <v>77</v>
      </c>
      <c r="N672" t="s">
        <v>78</v>
      </c>
      <c r="O672" t="s">
        <v>74</v>
      </c>
      <c r="P672" t="s">
        <v>74</v>
      </c>
      <c r="Q672" t="s">
        <v>74</v>
      </c>
      <c r="R672" t="s">
        <v>74</v>
      </c>
      <c r="S672" t="s">
        <v>74</v>
      </c>
      <c r="T672" t="s">
        <v>74</v>
      </c>
      <c r="U672" t="s">
        <v>7869</v>
      </c>
      <c r="V672" t="s">
        <v>7870</v>
      </c>
      <c r="W672" t="s">
        <v>74</v>
      </c>
      <c r="X672" t="s">
        <v>74</v>
      </c>
      <c r="Y672" t="s">
        <v>7871</v>
      </c>
      <c r="Z672" t="s">
        <v>74</v>
      </c>
      <c r="AA672" t="s">
        <v>74</v>
      </c>
      <c r="AB672" t="s">
        <v>74</v>
      </c>
      <c r="AC672" t="s">
        <v>74</v>
      </c>
      <c r="AD672" t="s">
        <v>74</v>
      </c>
      <c r="AE672" t="s">
        <v>74</v>
      </c>
      <c r="AF672" t="s">
        <v>74</v>
      </c>
      <c r="AG672">
        <v>18</v>
      </c>
      <c r="AH672">
        <v>3</v>
      </c>
      <c r="AI672">
        <v>5</v>
      </c>
      <c r="AJ672">
        <v>0</v>
      </c>
      <c r="AK672">
        <v>2</v>
      </c>
      <c r="AL672" t="s">
        <v>7872</v>
      </c>
      <c r="AM672" t="s">
        <v>186</v>
      </c>
      <c r="AN672" t="s">
        <v>7873</v>
      </c>
      <c r="AO672" t="s">
        <v>7874</v>
      </c>
      <c r="AP672" t="s">
        <v>74</v>
      </c>
      <c r="AQ672" t="s">
        <v>74</v>
      </c>
      <c r="AR672" t="s">
        <v>7875</v>
      </c>
      <c r="AS672" t="s">
        <v>7876</v>
      </c>
      <c r="AT672" t="s">
        <v>6957</v>
      </c>
      <c r="AU672">
        <v>1996</v>
      </c>
      <c r="AV672">
        <v>34</v>
      </c>
      <c r="AW672">
        <v>1</v>
      </c>
      <c r="AX672" t="s">
        <v>74</v>
      </c>
      <c r="AY672" t="s">
        <v>74</v>
      </c>
      <c r="AZ672" t="s">
        <v>74</v>
      </c>
      <c r="BA672" t="s">
        <v>74</v>
      </c>
      <c r="BB672">
        <v>229</v>
      </c>
      <c r="BC672">
        <v>236</v>
      </c>
      <c r="BD672" t="s">
        <v>74</v>
      </c>
      <c r="BE672" t="s">
        <v>7877</v>
      </c>
      <c r="BF672" t="str">
        <f>HYPERLINK("http://dx.doi.org/10.1109/36.481907","http://dx.doi.org/10.1109/36.481907")</f>
        <v>http://dx.doi.org/10.1109/36.481907</v>
      </c>
      <c r="BG672" t="s">
        <v>74</v>
      </c>
      <c r="BH672" t="s">
        <v>74</v>
      </c>
      <c r="BI672">
        <v>8</v>
      </c>
      <c r="BJ672" t="s">
        <v>7878</v>
      </c>
      <c r="BK672" t="s">
        <v>93</v>
      </c>
      <c r="BL672" t="s">
        <v>7879</v>
      </c>
      <c r="BM672" t="s">
        <v>7880</v>
      </c>
      <c r="BN672" t="s">
        <v>74</v>
      </c>
      <c r="BO672" t="s">
        <v>74</v>
      </c>
      <c r="BP672" t="s">
        <v>74</v>
      </c>
      <c r="BQ672" t="s">
        <v>74</v>
      </c>
      <c r="BR672" t="s">
        <v>96</v>
      </c>
      <c r="BS672" t="s">
        <v>7881</v>
      </c>
      <c r="BT672" t="str">
        <f>HYPERLINK("https%3A%2F%2Fwww.webofscience.com%2Fwos%2Fwoscc%2Ffull-record%2FWOS:A1996TT93400023","View Full Record in Web of Science")</f>
        <v>View Full Record in Web of Science</v>
      </c>
    </row>
    <row r="673" spans="1:72" x14ac:dyDescent="0.15">
      <c r="A673" t="s">
        <v>6690</v>
      </c>
      <c r="B673" t="s">
        <v>7882</v>
      </c>
      <c r="C673" t="s">
        <v>74</v>
      </c>
      <c r="D673" t="s">
        <v>74</v>
      </c>
      <c r="E673" t="s">
        <v>7883</v>
      </c>
      <c r="F673" t="s">
        <v>7882</v>
      </c>
      <c r="G673" t="s">
        <v>74</v>
      </c>
      <c r="H673" t="s">
        <v>74</v>
      </c>
      <c r="I673" t="s">
        <v>7884</v>
      </c>
      <c r="J673" t="s">
        <v>7885</v>
      </c>
      <c r="K673" t="s">
        <v>74</v>
      </c>
      <c r="L673" t="s">
        <v>74</v>
      </c>
      <c r="M673" t="s">
        <v>77</v>
      </c>
      <c r="N673" t="s">
        <v>6695</v>
      </c>
      <c r="O673" t="s">
        <v>7886</v>
      </c>
      <c r="P673" t="s">
        <v>7887</v>
      </c>
      <c r="Q673" t="s">
        <v>7888</v>
      </c>
      <c r="R673" t="s">
        <v>74</v>
      </c>
      <c r="S673" t="s">
        <v>74</v>
      </c>
      <c r="T673" t="s">
        <v>74</v>
      </c>
      <c r="U673" t="s">
        <v>74</v>
      </c>
      <c r="V673" t="s">
        <v>74</v>
      </c>
      <c r="W673" t="s">
        <v>7889</v>
      </c>
      <c r="X673" t="s">
        <v>1093</v>
      </c>
      <c r="Y673" t="s">
        <v>74</v>
      </c>
      <c r="Z673" t="s">
        <v>74</v>
      </c>
      <c r="AA673" t="s">
        <v>74</v>
      </c>
      <c r="AB673" t="s">
        <v>74</v>
      </c>
      <c r="AC673" t="s">
        <v>74</v>
      </c>
      <c r="AD673" t="s">
        <v>74</v>
      </c>
      <c r="AE673" t="s">
        <v>74</v>
      </c>
      <c r="AF673" t="s">
        <v>74</v>
      </c>
      <c r="AG673">
        <v>0</v>
      </c>
      <c r="AH673">
        <v>0</v>
      </c>
      <c r="AI673">
        <v>0</v>
      </c>
      <c r="AJ673">
        <v>0</v>
      </c>
      <c r="AK673">
        <v>0</v>
      </c>
      <c r="AL673" t="s">
        <v>7146</v>
      </c>
      <c r="AM673" t="s">
        <v>186</v>
      </c>
      <c r="AN673" t="s">
        <v>7147</v>
      </c>
      <c r="AO673" t="s">
        <v>74</v>
      </c>
      <c r="AP673" t="s">
        <v>74</v>
      </c>
      <c r="AQ673" t="s">
        <v>7890</v>
      </c>
      <c r="AR673" t="s">
        <v>7891</v>
      </c>
      <c r="AS673" t="s">
        <v>74</v>
      </c>
      <c r="AT673" t="s">
        <v>74</v>
      </c>
      <c r="AU673">
        <v>1996</v>
      </c>
      <c r="AV673" t="s">
        <v>74</v>
      </c>
      <c r="AW673" t="s">
        <v>74</v>
      </c>
      <c r="AX673" t="s">
        <v>74</v>
      </c>
      <c r="AY673" t="s">
        <v>74</v>
      </c>
      <c r="AZ673" t="s">
        <v>74</v>
      </c>
      <c r="BA673" t="s">
        <v>74</v>
      </c>
      <c r="BB673">
        <v>941</v>
      </c>
      <c r="BC673">
        <v>943</v>
      </c>
      <c r="BD673" t="s">
        <v>74</v>
      </c>
      <c r="BE673" t="s">
        <v>74</v>
      </c>
      <c r="BF673" t="s">
        <v>74</v>
      </c>
      <c r="BG673" t="s">
        <v>74</v>
      </c>
      <c r="BH673" t="s">
        <v>74</v>
      </c>
      <c r="BI673">
        <v>3</v>
      </c>
      <c r="BJ673" t="s">
        <v>7892</v>
      </c>
      <c r="BK673" t="s">
        <v>6703</v>
      </c>
      <c r="BL673" t="s">
        <v>7892</v>
      </c>
      <c r="BM673" t="s">
        <v>7893</v>
      </c>
      <c r="BN673" t="s">
        <v>74</v>
      </c>
      <c r="BO673" t="s">
        <v>74</v>
      </c>
      <c r="BP673" t="s">
        <v>74</v>
      </c>
      <c r="BQ673" t="s">
        <v>74</v>
      </c>
      <c r="BR673" t="s">
        <v>96</v>
      </c>
      <c r="BS673" t="s">
        <v>7894</v>
      </c>
      <c r="BT673" t="str">
        <f>HYPERLINK("https%3A%2F%2Fwww.webofscience.com%2Fwos%2Fwoscc%2Ffull-record%2FWOS:A1996BF96U00300","View Full Record in Web of Science")</f>
        <v>View Full Record in Web of Science</v>
      </c>
    </row>
    <row r="674" spans="1:72" x14ac:dyDescent="0.15">
      <c r="A674" t="s">
        <v>6690</v>
      </c>
      <c r="B674" t="s">
        <v>7895</v>
      </c>
      <c r="C674" t="s">
        <v>74</v>
      </c>
      <c r="D674" t="s">
        <v>74</v>
      </c>
      <c r="E674" t="s">
        <v>7883</v>
      </c>
      <c r="F674" t="s">
        <v>7895</v>
      </c>
      <c r="G674" t="s">
        <v>74</v>
      </c>
      <c r="H674" t="s">
        <v>74</v>
      </c>
      <c r="I674" t="s">
        <v>7896</v>
      </c>
      <c r="J674" t="s">
        <v>7885</v>
      </c>
      <c r="K674" t="s">
        <v>74</v>
      </c>
      <c r="L674" t="s">
        <v>74</v>
      </c>
      <c r="M674" t="s">
        <v>77</v>
      </c>
      <c r="N674" t="s">
        <v>6695</v>
      </c>
      <c r="O674" t="s">
        <v>7886</v>
      </c>
      <c r="P674" t="s">
        <v>7887</v>
      </c>
      <c r="Q674" t="s">
        <v>7888</v>
      </c>
      <c r="R674" t="s">
        <v>74</v>
      </c>
      <c r="S674" t="s">
        <v>74</v>
      </c>
      <c r="T674" t="s">
        <v>74</v>
      </c>
      <c r="U674" t="s">
        <v>74</v>
      </c>
      <c r="V674" t="s">
        <v>74</v>
      </c>
      <c r="W674" t="s">
        <v>7531</v>
      </c>
      <c r="X674" t="s">
        <v>5683</v>
      </c>
      <c r="Y674" t="s">
        <v>74</v>
      </c>
      <c r="Z674" t="s">
        <v>74</v>
      </c>
      <c r="AA674" t="s">
        <v>74</v>
      </c>
      <c r="AB674" t="s">
        <v>74</v>
      </c>
      <c r="AC674" t="s">
        <v>74</v>
      </c>
      <c r="AD674" t="s">
        <v>74</v>
      </c>
      <c r="AE674" t="s">
        <v>74</v>
      </c>
      <c r="AF674" t="s">
        <v>74</v>
      </c>
      <c r="AG674">
        <v>0</v>
      </c>
      <c r="AH674">
        <v>0</v>
      </c>
      <c r="AI674">
        <v>0</v>
      </c>
      <c r="AJ674">
        <v>0</v>
      </c>
      <c r="AK674">
        <v>0</v>
      </c>
      <c r="AL674" t="s">
        <v>7146</v>
      </c>
      <c r="AM674" t="s">
        <v>186</v>
      </c>
      <c r="AN674" t="s">
        <v>7147</v>
      </c>
      <c r="AO674" t="s">
        <v>74</v>
      </c>
      <c r="AP674" t="s">
        <v>74</v>
      </c>
      <c r="AQ674" t="s">
        <v>7890</v>
      </c>
      <c r="AR674" t="s">
        <v>7891</v>
      </c>
      <c r="AS674" t="s">
        <v>74</v>
      </c>
      <c r="AT674" t="s">
        <v>74</v>
      </c>
      <c r="AU674">
        <v>1996</v>
      </c>
      <c r="AV674" t="s">
        <v>74</v>
      </c>
      <c r="AW674" t="s">
        <v>74</v>
      </c>
      <c r="AX674" t="s">
        <v>74</v>
      </c>
      <c r="AY674" t="s">
        <v>74</v>
      </c>
      <c r="AZ674" t="s">
        <v>74</v>
      </c>
      <c r="BA674" t="s">
        <v>74</v>
      </c>
      <c r="BB674">
        <v>1495</v>
      </c>
      <c r="BC674">
        <v>1497</v>
      </c>
      <c r="BD674" t="s">
        <v>74</v>
      </c>
      <c r="BE674" t="s">
        <v>74</v>
      </c>
      <c r="BF674" t="s">
        <v>74</v>
      </c>
      <c r="BG674" t="s">
        <v>74</v>
      </c>
      <c r="BH674" t="s">
        <v>74</v>
      </c>
      <c r="BI674">
        <v>3</v>
      </c>
      <c r="BJ674" t="s">
        <v>7892</v>
      </c>
      <c r="BK674" t="s">
        <v>6703</v>
      </c>
      <c r="BL674" t="s">
        <v>7892</v>
      </c>
      <c r="BM674" t="s">
        <v>7893</v>
      </c>
      <c r="BN674" t="s">
        <v>74</v>
      </c>
      <c r="BO674" t="s">
        <v>74</v>
      </c>
      <c r="BP674" t="s">
        <v>74</v>
      </c>
      <c r="BQ674" t="s">
        <v>74</v>
      </c>
      <c r="BR674" t="s">
        <v>96</v>
      </c>
      <c r="BS674" t="s">
        <v>7897</v>
      </c>
      <c r="BT674" t="str">
        <f>HYPERLINK("https%3A%2F%2Fwww.webofscience.com%2Fwos%2Fwoscc%2Ffull-record%2FWOS:A1996BF96U00476","View Full Record in Web of Science")</f>
        <v>View Full Record in Web of Science</v>
      </c>
    </row>
    <row r="675" spans="1:72" x14ac:dyDescent="0.15">
      <c r="A675" t="s">
        <v>6690</v>
      </c>
      <c r="B675" t="s">
        <v>7898</v>
      </c>
      <c r="C675" t="s">
        <v>74</v>
      </c>
      <c r="D675" t="s">
        <v>74</v>
      </c>
      <c r="E675" t="s">
        <v>7883</v>
      </c>
      <c r="F675" t="s">
        <v>7898</v>
      </c>
      <c r="G675" t="s">
        <v>74</v>
      </c>
      <c r="H675" t="s">
        <v>74</v>
      </c>
      <c r="I675" t="s">
        <v>7899</v>
      </c>
      <c r="J675" t="s">
        <v>7885</v>
      </c>
      <c r="K675" t="s">
        <v>74</v>
      </c>
      <c r="L675" t="s">
        <v>74</v>
      </c>
      <c r="M675" t="s">
        <v>77</v>
      </c>
      <c r="N675" t="s">
        <v>6695</v>
      </c>
      <c r="O675" t="s">
        <v>7886</v>
      </c>
      <c r="P675" t="s">
        <v>7887</v>
      </c>
      <c r="Q675" t="s">
        <v>7888</v>
      </c>
      <c r="R675" t="s">
        <v>74</v>
      </c>
      <c r="S675" t="s">
        <v>74</v>
      </c>
      <c r="T675" t="s">
        <v>74</v>
      </c>
      <c r="U675" t="s">
        <v>74</v>
      </c>
      <c r="V675" t="s">
        <v>74</v>
      </c>
      <c r="W675" t="s">
        <v>7900</v>
      </c>
      <c r="X675" t="s">
        <v>7901</v>
      </c>
      <c r="Y675" t="s">
        <v>74</v>
      </c>
      <c r="Z675" t="s">
        <v>74</v>
      </c>
      <c r="AA675" t="s">
        <v>7902</v>
      </c>
      <c r="AB675" t="s">
        <v>74</v>
      </c>
      <c r="AC675" t="s">
        <v>74</v>
      </c>
      <c r="AD675" t="s">
        <v>74</v>
      </c>
      <c r="AE675" t="s">
        <v>74</v>
      </c>
      <c r="AF675" t="s">
        <v>74</v>
      </c>
      <c r="AG675">
        <v>0</v>
      </c>
      <c r="AH675">
        <v>1</v>
      </c>
      <c r="AI675">
        <v>1</v>
      </c>
      <c r="AJ675">
        <v>0</v>
      </c>
      <c r="AK675">
        <v>0</v>
      </c>
      <c r="AL675" t="s">
        <v>7146</v>
      </c>
      <c r="AM675" t="s">
        <v>186</v>
      </c>
      <c r="AN675" t="s">
        <v>7147</v>
      </c>
      <c r="AO675" t="s">
        <v>74</v>
      </c>
      <c r="AP675" t="s">
        <v>74</v>
      </c>
      <c r="AQ675" t="s">
        <v>7890</v>
      </c>
      <c r="AR675" t="s">
        <v>7891</v>
      </c>
      <c r="AS675" t="s">
        <v>74</v>
      </c>
      <c r="AT675" t="s">
        <v>74</v>
      </c>
      <c r="AU675">
        <v>1996</v>
      </c>
      <c r="AV675" t="s">
        <v>74</v>
      </c>
      <c r="AW675" t="s">
        <v>74</v>
      </c>
      <c r="AX675" t="s">
        <v>74</v>
      </c>
      <c r="AY675" t="s">
        <v>74</v>
      </c>
      <c r="AZ675" t="s">
        <v>74</v>
      </c>
      <c r="BA675" t="s">
        <v>74</v>
      </c>
      <c r="BB675">
        <v>1538</v>
      </c>
      <c r="BC675">
        <v>1540</v>
      </c>
      <c r="BD675" t="s">
        <v>74</v>
      </c>
      <c r="BE675" t="s">
        <v>74</v>
      </c>
      <c r="BF675" t="s">
        <v>74</v>
      </c>
      <c r="BG675" t="s">
        <v>74</v>
      </c>
      <c r="BH675" t="s">
        <v>74</v>
      </c>
      <c r="BI675">
        <v>3</v>
      </c>
      <c r="BJ675" t="s">
        <v>7892</v>
      </c>
      <c r="BK675" t="s">
        <v>6703</v>
      </c>
      <c r="BL675" t="s">
        <v>7892</v>
      </c>
      <c r="BM675" t="s">
        <v>7893</v>
      </c>
      <c r="BN675" t="s">
        <v>74</v>
      </c>
      <c r="BO675" t="s">
        <v>74</v>
      </c>
      <c r="BP675" t="s">
        <v>74</v>
      </c>
      <c r="BQ675" t="s">
        <v>74</v>
      </c>
      <c r="BR675" t="s">
        <v>96</v>
      </c>
      <c r="BS675" t="s">
        <v>7903</v>
      </c>
      <c r="BT675" t="str">
        <f>HYPERLINK("https%3A%2F%2Fwww.webofscience.com%2Fwos%2Fwoscc%2Ffull-record%2FWOS:A1996BF96U00490","View Full Record in Web of Science")</f>
        <v>View Full Record in Web of Science</v>
      </c>
    </row>
    <row r="676" spans="1:72" x14ac:dyDescent="0.15">
      <c r="A676" t="s">
        <v>6690</v>
      </c>
      <c r="B676" t="s">
        <v>7904</v>
      </c>
      <c r="C676" t="s">
        <v>74</v>
      </c>
      <c r="D676" t="s">
        <v>74</v>
      </c>
      <c r="E676" t="s">
        <v>7883</v>
      </c>
      <c r="F676" t="s">
        <v>7904</v>
      </c>
      <c r="G676" t="s">
        <v>74</v>
      </c>
      <c r="H676" t="s">
        <v>74</v>
      </c>
      <c r="I676" t="s">
        <v>7905</v>
      </c>
      <c r="J676" t="s">
        <v>7885</v>
      </c>
      <c r="K676" t="s">
        <v>74</v>
      </c>
      <c r="L676" t="s">
        <v>74</v>
      </c>
      <c r="M676" t="s">
        <v>77</v>
      </c>
      <c r="N676" t="s">
        <v>6695</v>
      </c>
      <c r="O676" t="s">
        <v>7886</v>
      </c>
      <c r="P676" t="s">
        <v>7887</v>
      </c>
      <c r="Q676" t="s">
        <v>7888</v>
      </c>
      <c r="R676" t="s">
        <v>74</v>
      </c>
      <c r="S676" t="s">
        <v>74</v>
      </c>
      <c r="T676" t="s">
        <v>74</v>
      </c>
      <c r="U676" t="s">
        <v>74</v>
      </c>
      <c r="V676" t="s">
        <v>74</v>
      </c>
      <c r="W676" t="s">
        <v>7906</v>
      </c>
      <c r="X676" t="s">
        <v>836</v>
      </c>
      <c r="Y676" t="s">
        <v>74</v>
      </c>
      <c r="Z676" t="s">
        <v>74</v>
      </c>
      <c r="AA676" t="s">
        <v>74</v>
      </c>
      <c r="AB676" t="s">
        <v>74</v>
      </c>
      <c r="AC676" t="s">
        <v>74</v>
      </c>
      <c r="AD676" t="s">
        <v>74</v>
      </c>
      <c r="AE676" t="s">
        <v>74</v>
      </c>
      <c r="AF676" t="s">
        <v>74</v>
      </c>
      <c r="AG676">
        <v>0</v>
      </c>
      <c r="AH676">
        <v>2</v>
      </c>
      <c r="AI676">
        <v>2</v>
      </c>
      <c r="AJ676">
        <v>0</v>
      </c>
      <c r="AK676">
        <v>0</v>
      </c>
      <c r="AL676" t="s">
        <v>7146</v>
      </c>
      <c r="AM676" t="s">
        <v>186</v>
      </c>
      <c r="AN676" t="s">
        <v>7147</v>
      </c>
      <c r="AO676" t="s">
        <v>74</v>
      </c>
      <c r="AP676" t="s">
        <v>74</v>
      </c>
      <c r="AQ676" t="s">
        <v>7890</v>
      </c>
      <c r="AR676" t="s">
        <v>7891</v>
      </c>
      <c r="AS676" t="s">
        <v>74</v>
      </c>
      <c r="AT676" t="s">
        <v>74</v>
      </c>
      <c r="AU676">
        <v>1996</v>
      </c>
      <c r="AV676" t="s">
        <v>74</v>
      </c>
      <c r="AW676" t="s">
        <v>74</v>
      </c>
      <c r="AX676" t="s">
        <v>74</v>
      </c>
      <c r="AY676" t="s">
        <v>74</v>
      </c>
      <c r="AZ676" t="s">
        <v>74</v>
      </c>
      <c r="BA676" t="s">
        <v>74</v>
      </c>
      <c r="BB676">
        <v>1775</v>
      </c>
      <c r="BC676">
        <v>1776</v>
      </c>
      <c r="BD676" t="s">
        <v>74</v>
      </c>
      <c r="BE676" t="s">
        <v>74</v>
      </c>
      <c r="BF676" t="s">
        <v>74</v>
      </c>
      <c r="BG676" t="s">
        <v>74</v>
      </c>
      <c r="BH676" t="s">
        <v>74</v>
      </c>
      <c r="BI676">
        <v>2</v>
      </c>
      <c r="BJ676" t="s">
        <v>7892</v>
      </c>
      <c r="BK676" t="s">
        <v>6703</v>
      </c>
      <c r="BL676" t="s">
        <v>7892</v>
      </c>
      <c r="BM676" t="s">
        <v>7893</v>
      </c>
      <c r="BN676" t="s">
        <v>74</v>
      </c>
      <c r="BO676" t="s">
        <v>74</v>
      </c>
      <c r="BP676" t="s">
        <v>74</v>
      </c>
      <c r="BQ676" t="s">
        <v>74</v>
      </c>
      <c r="BR676" t="s">
        <v>96</v>
      </c>
      <c r="BS676" t="s">
        <v>7907</v>
      </c>
      <c r="BT676" t="str">
        <f>HYPERLINK("https%3A%2F%2Fwww.webofscience.com%2Fwos%2Fwoscc%2Ffull-record%2FWOS:A1996BF96U00566","View Full Record in Web of Science")</f>
        <v>View Full Record in Web of Science</v>
      </c>
    </row>
    <row r="677" spans="1:72" x14ac:dyDescent="0.15">
      <c r="A677" t="s">
        <v>6690</v>
      </c>
      <c r="B677" t="s">
        <v>7908</v>
      </c>
      <c r="C677" t="s">
        <v>74</v>
      </c>
      <c r="D677" t="s">
        <v>74</v>
      </c>
      <c r="E677" t="s">
        <v>7883</v>
      </c>
      <c r="F677" t="s">
        <v>7908</v>
      </c>
      <c r="G677" t="s">
        <v>74</v>
      </c>
      <c r="H677" t="s">
        <v>74</v>
      </c>
      <c r="I677" t="s">
        <v>7909</v>
      </c>
      <c r="J677" t="s">
        <v>7885</v>
      </c>
      <c r="K677" t="s">
        <v>74</v>
      </c>
      <c r="L677" t="s">
        <v>74</v>
      </c>
      <c r="M677" t="s">
        <v>77</v>
      </c>
      <c r="N677" t="s">
        <v>6695</v>
      </c>
      <c r="O677" t="s">
        <v>7886</v>
      </c>
      <c r="P677" t="s">
        <v>7887</v>
      </c>
      <c r="Q677" t="s">
        <v>7888</v>
      </c>
      <c r="R677" t="s">
        <v>74</v>
      </c>
      <c r="S677" t="s">
        <v>74</v>
      </c>
      <c r="T677" t="s">
        <v>74</v>
      </c>
      <c r="U677" t="s">
        <v>74</v>
      </c>
      <c r="V677" t="s">
        <v>74</v>
      </c>
      <c r="W677" t="s">
        <v>7910</v>
      </c>
      <c r="X677" t="s">
        <v>7911</v>
      </c>
      <c r="Y677" t="s">
        <v>74</v>
      </c>
      <c r="Z677" t="s">
        <v>74</v>
      </c>
      <c r="AA677" t="s">
        <v>74</v>
      </c>
      <c r="AB677" t="s">
        <v>74</v>
      </c>
      <c r="AC677" t="s">
        <v>74</v>
      </c>
      <c r="AD677" t="s">
        <v>74</v>
      </c>
      <c r="AE677" t="s">
        <v>74</v>
      </c>
      <c r="AF677" t="s">
        <v>74</v>
      </c>
      <c r="AG677">
        <v>0</v>
      </c>
      <c r="AH677">
        <v>1</v>
      </c>
      <c r="AI677">
        <v>1</v>
      </c>
      <c r="AJ677">
        <v>0</v>
      </c>
      <c r="AK677">
        <v>0</v>
      </c>
      <c r="AL677" t="s">
        <v>7146</v>
      </c>
      <c r="AM677" t="s">
        <v>186</v>
      </c>
      <c r="AN677" t="s">
        <v>7147</v>
      </c>
      <c r="AO677" t="s">
        <v>74</v>
      </c>
      <c r="AP677" t="s">
        <v>74</v>
      </c>
      <c r="AQ677" t="s">
        <v>7890</v>
      </c>
      <c r="AR677" t="s">
        <v>7891</v>
      </c>
      <c r="AS677" t="s">
        <v>74</v>
      </c>
      <c r="AT677" t="s">
        <v>74</v>
      </c>
      <c r="AU677">
        <v>1996</v>
      </c>
      <c r="AV677" t="s">
        <v>74</v>
      </c>
      <c r="AW677" t="s">
        <v>74</v>
      </c>
      <c r="AX677" t="s">
        <v>74</v>
      </c>
      <c r="AY677" t="s">
        <v>74</v>
      </c>
      <c r="AZ677" t="s">
        <v>74</v>
      </c>
      <c r="BA677" t="s">
        <v>74</v>
      </c>
      <c r="BB677">
        <v>1780</v>
      </c>
      <c r="BC677">
        <v>1782</v>
      </c>
      <c r="BD677" t="s">
        <v>74</v>
      </c>
      <c r="BE677" t="s">
        <v>74</v>
      </c>
      <c r="BF677" t="s">
        <v>74</v>
      </c>
      <c r="BG677" t="s">
        <v>74</v>
      </c>
      <c r="BH677" t="s">
        <v>74</v>
      </c>
      <c r="BI677">
        <v>3</v>
      </c>
      <c r="BJ677" t="s">
        <v>7892</v>
      </c>
      <c r="BK677" t="s">
        <v>6703</v>
      </c>
      <c r="BL677" t="s">
        <v>7892</v>
      </c>
      <c r="BM677" t="s">
        <v>7893</v>
      </c>
      <c r="BN677" t="s">
        <v>74</v>
      </c>
      <c r="BO677" t="s">
        <v>74</v>
      </c>
      <c r="BP677" t="s">
        <v>74</v>
      </c>
      <c r="BQ677" t="s">
        <v>74</v>
      </c>
      <c r="BR677" t="s">
        <v>96</v>
      </c>
      <c r="BS677" t="s">
        <v>7912</v>
      </c>
      <c r="BT677" t="str">
        <f>HYPERLINK("https%3A%2F%2Fwww.webofscience.com%2Fwos%2Fwoscc%2Ffull-record%2FWOS:A1996BF96U00568","View Full Record in Web of Science")</f>
        <v>View Full Record in Web of Science</v>
      </c>
    </row>
    <row r="678" spans="1:72" x14ac:dyDescent="0.15">
      <c r="A678" t="s">
        <v>6690</v>
      </c>
      <c r="B678" t="s">
        <v>7913</v>
      </c>
      <c r="C678" t="s">
        <v>74</v>
      </c>
      <c r="D678" t="s">
        <v>74</v>
      </c>
      <c r="E678" t="s">
        <v>7883</v>
      </c>
      <c r="F678" t="s">
        <v>7913</v>
      </c>
      <c r="G678" t="s">
        <v>74</v>
      </c>
      <c r="H678" t="s">
        <v>74</v>
      </c>
      <c r="I678" t="s">
        <v>7914</v>
      </c>
      <c r="J678" t="s">
        <v>7885</v>
      </c>
      <c r="K678" t="s">
        <v>74</v>
      </c>
      <c r="L678" t="s">
        <v>74</v>
      </c>
      <c r="M678" t="s">
        <v>77</v>
      </c>
      <c r="N678" t="s">
        <v>6695</v>
      </c>
      <c r="O678" t="s">
        <v>7886</v>
      </c>
      <c r="P678" t="s">
        <v>7887</v>
      </c>
      <c r="Q678" t="s">
        <v>7888</v>
      </c>
      <c r="R678" t="s">
        <v>74</v>
      </c>
      <c r="S678" t="s">
        <v>74</v>
      </c>
      <c r="T678" t="s">
        <v>74</v>
      </c>
      <c r="U678" t="s">
        <v>74</v>
      </c>
      <c r="V678" t="s">
        <v>74</v>
      </c>
      <c r="W678" t="s">
        <v>7915</v>
      </c>
      <c r="X678" t="s">
        <v>7916</v>
      </c>
      <c r="Y678" t="s">
        <v>74</v>
      </c>
      <c r="Z678" t="s">
        <v>74</v>
      </c>
      <c r="AA678" t="s">
        <v>7917</v>
      </c>
      <c r="AB678" t="s">
        <v>7918</v>
      </c>
      <c r="AC678" t="s">
        <v>74</v>
      </c>
      <c r="AD678" t="s">
        <v>74</v>
      </c>
      <c r="AE678" t="s">
        <v>74</v>
      </c>
      <c r="AF678" t="s">
        <v>74</v>
      </c>
      <c r="AG678">
        <v>0</v>
      </c>
      <c r="AH678">
        <v>1</v>
      </c>
      <c r="AI678">
        <v>1</v>
      </c>
      <c r="AJ678">
        <v>0</v>
      </c>
      <c r="AK678">
        <v>0</v>
      </c>
      <c r="AL678" t="s">
        <v>7146</v>
      </c>
      <c r="AM678" t="s">
        <v>186</v>
      </c>
      <c r="AN678" t="s">
        <v>7147</v>
      </c>
      <c r="AO678" t="s">
        <v>74</v>
      </c>
      <c r="AP678" t="s">
        <v>74</v>
      </c>
      <c r="AQ678" t="s">
        <v>7890</v>
      </c>
      <c r="AR678" t="s">
        <v>7891</v>
      </c>
      <c r="AS678" t="s">
        <v>74</v>
      </c>
      <c r="AT678" t="s">
        <v>74</v>
      </c>
      <c r="AU678">
        <v>1996</v>
      </c>
      <c r="AV678" t="s">
        <v>74</v>
      </c>
      <c r="AW678" t="s">
        <v>74</v>
      </c>
      <c r="AX678" t="s">
        <v>74</v>
      </c>
      <c r="AY678" t="s">
        <v>74</v>
      </c>
      <c r="AZ678" t="s">
        <v>74</v>
      </c>
      <c r="BA678" t="s">
        <v>74</v>
      </c>
      <c r="BB678">
        <v>1788</v>
      </c>
      <c r="BC678">
        <v>1790</v>
      </c>
      <c r="BD678" t="s">
        <v>74</v>
      </c>
      <c r="BE678" t="s">
        <v>74</v>
      </c>
      <c r="BF678" t="s">
        <v>74</v>
      </c>
      <c r="BG678" t="s">
        <v>74</v>
      </c>
      <c r="BH678" t="s">
        <v>74</v>
      </c>
      <c r="BI678">
        <v>3</v>
      </c>
      <c r="BJ678" t="s">
        <v>7892</v>
      </c>
      <c r="BK678" t="s">
        <v>6703</v>
      </c>
      <c r="BL678" t="s">
        <v>7892</v>
      </c>
      <c r="BM678" t="s">
        <v>7893</v>
      </c>
      <c r="BN678" t="s">
        <v>74</v>
      </c>
      <c r="BO678" t="s">
        <v>74</v>
      </c>
      <c r="BP678" t="s">
        <v>74</v>
      </c>
      <c r="BQ678" t="s">
        <v>74</v>
      </c>
      <c r="BR678" t="s">
        <v>96</v>
      </c>
      <c r="BS678" t="s">
        <v>7919</v>
      </c>
      <c r="BT678" t="str">
        <f>HYPERLINK("https%3A%2F%2Fwww.webofscience.com%2Fwos%2Fwoscc%2Ffull-record%2FWOS:A1996BF96U00570","View Full Record in Web of Science")</f>
        <v>View Full Record in Web of Science</v>
      </c>
    </row>
    <row r="679" spans="1:72" x14ac:dyDescent="0.15">
      <c r="A679" t="s">
        <v>6690</v>
      </c>
      <c r="B679" t="s">
        <v>7920</v>
      </c>
      <c r="C679" t="s">
        <v>74</v>
      </c>
      <c r="D679" t="s">
        <v>7921</v>
      </c>
      <c r="E679" t="s">
        <v>74</v>
      </c>
      <c r="F679" t="s">
        <v>7920</v>
      </c>
      <c r="G679" t="s">
        <v>74</v>
      </c>
      <c r="H679" t="s">
        <v>74</v>
      </c>
      <c r="I679" t="s">
        <v>7922</v>
      </c>
      <c r="J679" t="s">
        <v>7923</v>
      </c>
      <c r="K679" t="s">
        <v>7924</v>
      </c>
      <c r="L679" t="s">
        <v>74</v>
      </c>
      <c r="M679" t="s">
        <v>77</v>
      </c>
      <c r="N679" t="s">
        <v>6695</v>
      </c>
      <c r="O679" t="s">
        <v>7925</v>
      </c>
      <c r="P679" t="s">
        <v>7926</v>
      </c>
      <c r="Q679" t="s">
        <v>7927</v>
      </c>
      <c r="R679" t="s">
        <v>74</v>
      </c>
      <c r="S679" t="s">
        <v>74</v>
      </c>
      <c r="T679" t="s">
        <v>7928</v>
      </c>
      <c r="U679" t="s">
        <v>74</v>
      </c>
      <c r="V679" t="s">
        <v>74</v>
      </c>
      <c r="W679" t="s">
        <v>7929</v>
      </c>
      <c r="X679" t="s">
        <v>7930</v>
      </c>
      <c r="Y679" t="s">
        <v>74</v>
      </c>
      <c r="Z679" t="s">
        <v>74</v>
      </c>
      <c r="AA679" t="s">
        <v>74</v>
      </c>
      <c r="AB679" t="s">
        <v>74</v>
      </c>
      <c r="AC679" t="s">
        <v>74</v>
      </c>
      <c r="AD679" t="s">
        <v>74</v>
      </c>
      <c r="AE679" t="s">
        <v>74</v>
      </c>
      <c r="AF679" t="s">
        <v>74</v>
      </c>
      <c r="AG679">
        <v>0</v>
      </c>
      <c r="AH679">
        <v>3</v>
      </c>
      <c r="AI679">
        <v>3</v>
      </c>
      <c r="AJ679">
        <v>0</v>
      </c>
      <c r="AK679">
        <v>1</v>
      </c>
      <c r="AL679" t="s">
        <v>7931</v>
      </c>
      <c r="AM679" t="s">
        <v>7932</v>
      </c>
      <c r="AN679" t="s">
        <v>7933</v>
      </c>
      <c r="AO679" t="s">
        <v>74</v>
      </c>
      <c r="AP679" t="s">
        <v>74</v>
      </c>
      <c r="AQ679" t="s">
        <v>7934</v>
      </c>
      <c r="AR679" t="s">
        <v>7935</v>
      </c>
      <c r="AS679" t="s">
        <v>74</v>
      </c>
      <c r="AT679" t="s">
        <v>74</v>
      </c>
      <c r="AU679">
        <v>1996</v>
      </c>
      <c r="AV679">
        <v>2828</v>
      </c>
      <c r="AW679" t="s">
        <v>74</v>
      </c>
      <c r="AX679" t="s">
        <v>74</v>
      </c>
      <c r="AY679" t="s">
        <v>74</v>
      </c>
      <c r="AZ679" t="s">
        <v>74</v>
      </c>
      <c r="BA679" t="s">
        <v>74</v>
      </c>
      <c r="BB679">
        <v>221</v>
      </c>
      <c r="BC679">
        <v>231</v>
      </c>
      <c r="BD679" t="s">
        <v>74</v>
      </c>
      <c r="BE679" t="s">
        <v>7936</v>
      </c>
      <c r="BF679" t="str">
        <f>HYPERLINK("http://dx.doi.org/10.1117/12.254170","http://dx.doi.org/10.1117/12.254170")</f>
        <v>http://dx.doi.org/10.1117/12.254170</v>
      </c>
      <c r="BG679" t="s">
        <v>74</v>
      </c>
      <c r="BH679" t="s">
        <v>74</v>
      </c>
      <c r="BI679">
        <v>11</v>
      </c>
      <c r="BJ679" t="s">
        <v>7937</v>
      </c>
      <c r="BK679" t="s">
        <v>6703</v>
      </c>
      <c r="BL679" t="s">
        <v>7937</v>
      </c>
      <c r="BM679" t="s">
        <v>7938</v>
      </c>
      <c r="BN679" t="s">
        <v>74</v>
      </c>
      <c r="BO679" t="s">
        <v>74</v>
      </c>
      <c r="BP679" t="s">
        <v>74</v>
      </c>
      <c r="BQ679" t="s">
        <v>74</v>
      </c>
      <c r="BR679" t="s">
        <v>96</v>
      </c>
      <c r="BS679" t="s">
        <v>7939</v>
      </c>
      <c r="BT679" t="str">
        <f>HYPERLINK("https%3A%2F%2Fwww.webofscience.com%2Fwos%2Fwoscc%2Ffull-record%2FWOS:A1996BG61P00022","View Full Record in Web of Science")</f>
        <v>View Full Record in Web of Science</v>
      </c>
    </row>
    <row r="680" spans="1:72" x14ac:dyDescent="0.15">
      <c r="A680" t="s">
        <v>72</v>
      </c>
      <c r="B680" t="s">
        <v>7940</v>
      </c>
      <c r="C680" t="s">
        <v>74</v>
      </c>
      <c r="D680" t="s">
        <v>74</v>
      </c>
      <c r="E680" t="s">
        <v>74</v>
      </c>
      <c r="F680" t="s">
        <v>7940</v>
      </c>
      <c r="G680" t="s">
        <v>74</v>
      </c>
      <c r="H680" t="s">
        <v>74</v>
      </c>
      <c r="I680" t="s">
        <v>7941</v>
      </c>
      <c r="J680" t="s">
        <v>7942</v>
      </c>
      <c r="K680" t="s">
        <v>74</v>
      </c>
      <c r="L680" t="s">
        <v>74</v>
      </c>
      <c r="M680" t="s">
        <v>77</v>
      </c>
      <c r="N680" t="s">
        <v>78</v>
      </c>
      <c r="O680" t="s">
        <v>74</v>
      </c>
      <c r="P680" t="s">
        <v>74</v>
      </c>
      <c r="Q680" t="s">
        <v>74</v>
      </c>
      <c r="R680" t="s">
        <v>74</v>
      </c>
      <c r="S680" t="s">
        <v>74</v>
      </c>
      <c r="T680" t="s">
        <v>7943</v>
      </c>
      <c r="U680" t="s">
        <v>7944</v>
      </c>
      <c r="V680" t="s">
        <v>7945</v>
      </c>
      <c r="W680" t="s">
        <v>74</v>
      </c>
      <c r="X680" t="s">
        <v>74</v>
      </c>
      <c r="Y680" t="s">
        <v>7946</v>
      </c>
      <c r="Z680" t="s">
        <v>74</v>
      </c>
      <c r="AA680" t="s">
        <v>7947</v>
      </c>
      <c r="AB680" t="s">
        <v>7948</v>
      </c>
      <c r="AC680" t="s">
        <v>74</v>
      </c>
      <c r="AD680" t="s">
        <v>74</v>
      </c>
      <c r="AE680" t="s">
        <v>74</v>
      </c>
      <c r="AF680" t="s">
        <v>74</v>
      </c>
      <c r="AG680">
        <v>31</v>
      </c>
      <c r="AH680">
        <v>3</v>
      </c>
      <c r="AI680">
        <v>3</v>
      </c>
      <c r="AJ680">
        <v>0</v>
      </c>
      <c r="AK680">
        <v>3</v>
      </c>
      <c r="AL680" t="s">
        <v>644</v>
      </c>
      <c r="AM680" t="s">
        <v>3663</v>
      </c>
      <c r="AN680" t="s">
        <v>3664</v>
      </c>
      <c r="AO680" t="s">
        <v>7949</v>
      </c>
      <c r="AP680" t="s">
        <v>7950</v>
      </c>
      <c r="AQ680" t="s">
        <v>74</v>
      </c>
      <c r="AR680" t="s">
        <v>7951</v>
      </c>
      <c r="AS680" t="s">
        <v>7952</v>
      </c>
      <c r="AT680" t="s">
        <v>74</v>
      </c>
      <c r="AU680">
        <v>1996</v>
      </c>
      <c r="AV680">
        <v>63</v>
      </c>
      <c r="AW680">
        <v>1</v>
      </c>
      <c r="AX680" t="s">
        <v>74</v>
      </c>
      <c r="AY680" t="s">
        <v>74</v>
      </c>
      <c r="AZ680" t="s">
        <v>74</v>
      </c>
      <c r="BA680" t="s">
        <v>74</v>
      </c>
      <c r="BB680">
        <v>1</v>
      </c>
      <c r="BC680">
        <v>13</v>
      </c>
      <c r="BD680" t="s">
        <v>74</v>
      </c>
      <c r="BE680" t="s">
        <v>7953</v>
      </c>
      <c r="BF680" t="str">
        <f>HYPERLINK("http://dx.doi.org/10.1080/03067319608039805","http://dx.doi.org/10.1080/03067319608039805")</f>
        <v>http://dx.doi.org/10.1080/03067319608039805</v>
      </c>
      <c r="BG680" t="s">
        <v>74</v>
      </c>
      <c r="BH680" t="s">
        <v>74</v>
      </c>
      <c r="BI680">
        <v>13</v>
      </c>
      <c r="BJ680" t="s">
        <v>3706</v>
      </c>
      <c r="BK680" t="s">
        <v>93</v>
      </c>
      <c r="BL680" t="s">
        <v>3707</v>
      </c>
      <c r="BM680" t="s">
        <v>7954</v>
      </c>
      <c r="BN680" t="s">
        <v>74</v>
      </c>
      <c r="BO680" t="s">
        <v>74</v>
      </c>
      <c r="BP680" t="s">
        <v>74</v>
      </c>
      <c r="BQ680" t="s">
        <v>74</v>
      </c>
      <c r="BR680" t="s">
        <v>96</v>
      </c>
      <c r="BS680" t="s">
        <v>7955</v>
      </c>
      <c r="BT680" t="str">
        <f>HYPERLINK("https%3A%2F%2Fwww.webofscience.com%2Fwos%2Fwoscc%2Ffull-record%2FWOS:A1996UU64800001","View Full Record in Web of Science")</f>
        <v>View Full Record in Web of Science</v>
      </c>
    </row>
    <row r="681" spans="1:72" x14ac:dyDescent="0.15">
      <c r="A681" t="s">
        <v>72</v>
      </c>
      <c r="B681" t="s">
        <v>7956</v>
      </c>
      <c r="C681" t="s">
        <v>74</v>
      </c>
      <c r="D681" t="s">
        <v>74</v>
      </c>
      <c r="E681" t="s">
        <v>74</v>
      </c>
      <c r="F681" t="s">
        <v>7956</v>
      </c>
      <c r="G681" t="s">
        <v>74</v>
      </c>
      <c r="H681" t="s">
        <v>74</v>
      </c>
      <c r="I681" t="s">
        <v>7957</v>
      </c>
      <c r="J681" t="s">
        <v>7942</v>
      </c>
      <c r="K681" t="s">
        <v>74</v>
      </c>
      <c r="L681" t="s">
        <v>74</v>
      </c>
      <c r="M681" t="s">
        <v>77</v>
      </c>
      <c r="N681" t="s">
        <v>78</v>
      </c>
      <c r="O681" t="s">
        <v>74</v>
      </c>
      <c r="P681" t="s">
        <v>74</v>
      </c>
      <c r="Q681" t="s">
        <v>74</v>
      </c>
      <c r="R681" t="s">
        <v>74</v>
      </c>
      <c r="S681" t="s">
        <v>74</v>
      </c>
      <c r="T681" t="s">
        <v>7958</v>
      </c>
      <c r="U681" t="s">
        <v>7959</v>
      </c>
      <c r="V681" t="s">
        <v>7960</v>
      </c>
      <c r="W681" t="s">
        <v>7961</v>
      </c>
      <c r="X681" t="s">
        <v>74</v>
      </c>
      <c r="Y681" t="s">
        <v>7962</v>
      </c>
      <c r="Z681" t="s">
        <v>74</v>
      </c>
      <c r="AA681" t="s">
        <v>6858</v>
      </c>
      <c r="AB681" t="s">
        <v>7963</v>
      </c>
      <c r="AC681" t="s">
        <v>74</v>
      </c>
      <c r="AD681" t="s">
        <v>74</v>
      </c>
      <c r="AE681" t="s">
        <v>74</v>
      </c>
      <c r="AF681" t="s">
        <v>74</v>
      </c>
      <c r="AG681">
        <v>41</v>
      </c>
      <c r="AH681">
        <v>21</v>
      </c>
      <c r="AI681">
        <v>22</v>
      </c>
      <c r="AJ681">
        <v>1</v>
      </c>
      <c r="AK681">
        <v>7</v>
      </c>
      <c r="AL681" t="s">
        <v>7687</v>
      </c>
      <c r="AM681" t="s">
        <v>2532</v>
      </c>
      <c r="AN681" t="s">
        <v>7688</v>
      </c>
      <c r="AO681" t="s">
        <v>7949</v>
      </c>
      <c r="AP681" t="s">
        <v>74</v>
      </c>
      <c r="AQ681" t="s">
        <v>74</v>
      </c>
      <c r="AR681" t="s">
        <v>7951</v>
      </c>
      <c r="AS681" t="s">
        <v>7952</v>
      </c>
      <c r="AT681" t="s">
        <v>74</v>
      </c>
      <c r="AU681">
        <v>1996</v>
      </c>
      <c r="AV681">
        <v>63</v>
      </c>
      <c r="AW681">
        <v>1</v>
      </c>
      <c r="AX681" t="s">
        <v>74</v>
      </c>
      <c r="AY681" t="s">
        <v>74</v>
      </c>
      <c r="AZ681" t="s">
        <v>74</v>
      </c>
      <c r="BA681" t="s">
        <v>74</v>
      </c>
      <c r="BB681">
        <v>15</v>
      </c>
      <c r="BC681">
        <v>27</v>
      </c>
      <c r="BD681" t="s">
        <v>74</v>
      </c>
      <c r="BE681" t="s">
        <v>7964</v>
      </c>
      <c r="BF681" t="str">
        <f>HYPERLINK("http://dx.doi.org/10.1080/03067319608039806","http://dx.doi.org/10.1080/03067319608039806")</f>
        <v>http://dx.doi.org/10.1080/03067319608039806</v>
      </c>
      <c r="BG681" t="s">
        <v>74</v>
      </c>
      <c r="BH681" t="s">
        <v>74</v>
      </c>
      <c r="BI681">
        <v>13</v>
      </c>
      <c r="BJ681" t="s">
        <v>3706</v>
      </c>
      <c r="BK681" t="s">
        <v>93</v>
      </c>
      <c r="BL681" t="s">
        <v>3707</v>
      </c>
      <c r="BM681" t="s">
        <v>7954</v>
      </c>
      <c r="BN681" t="s">
        <v>74</v>
      </c>
      <c r="BO681" t="s">
        <v>74</v>
      </c>
      <c r="BP681" t="s">
        <v>74</v>
      </c>
      <c r="BQ681" t="s">
        <v>74</v>
      </c>
      <c r="BR681" t="s">
        <v>96</v>
      </c>
      <c r="BS681" t="s">
        <v>7965</v>
      </c>
      <c r="BT681" t="str">
        <f>HYPERLINK("https%3A%2F%2Fwww.webofscience.com%2Fwos%2Fwoscc%2Ffull-record%2FWOS:A1996UU64800002","View Full Record in Web of Science")</f>
        <v>View Full Record in Web of Science</v>
      </c>
    </row>
    <row r="682" spans="1:72" x14ac:dyDescent="0.15">
      <c r="A682" t="s">
        <v>72</v>
      </c>
      <c r="B682" t="s">
        <v>7966</v>
      </c>
      <c r="C682" t="s">
        <v>74</v>
      </c>
      <c r="D682" t="s">
        <v>74</v>
      </c>
      <c r="E682" t="s">
        <v>74</v>
      </c>
      <c r="F682" t="s">
        <v>7966</v>
      </c>
      <c r="G682" t="s">
        <v>74</v>
      </c>
      <c r="H682" t="s">
        <v>74</v>
      </c>
      <c r="I682" t="s">
        <v>7967</v>
      </c>
      <c r="J682" t="s">
        <v>7942</v>
      </c>
      <c r="K682" t="s">
        <v>74</v>
      </c>
      <c r="L682" t="s">
        <v>74</v>
      </c>
      <c r="M682" t="s">
        <v>77</v>
      </c>
      <c r="N682" t="s">
        <v>78</v>
      </c>
      <c r="O682" t="s">
        <v>74</v>
      </c>
      <c r="P682" t="s">
        <v>74</v>
      </c>
      <c r="Q682" t="s">
        <v>74</v>
      </c>
      <c r="R682" t="s">
        <v>74</v>
      </c>
      <c r="S682" t="s">
        <v>74</v>
      </c>
      <c r="T682" t="s">
        <v>7968</v>
      </c>
      <c r="U682" t="s">
        <v>7969</v>
      </c>
      <c r="V682" t="s">
        <v>7970</v>
      </c>
      <c r="W682" t="s">
        <v>7971</v>
      </c>
      <c r="X682" t="s">
        <v>7972</v>
      </c>
      <c r="Y682" t="s">
        <v>7973</v>
      </c>
      <c r="Z682" t="s">
        <v>74</v>
      </c>
      <c r="AA682" t="s">
        <v>7974</v>
      </c>
      <c r="AB682" t="s">
        <v>7975</v>
      </c>
      <c r="AC682" t="s">
        <v>74</v>
      </c>
      <c r="AD682" t="s">
        <v>74</v>
      </c>
      <c r="AE682" t="s">
        <v>74</v>
      </c>
      <c r="AF682" t="s">
        <v>74</v>
      </c>
      <c r="AG682">
        <v>20</v>
      </c>
      <c r="AH682">
        <v>3</v>
      </c>
      <c r="AI682">
        <v>3</v>
      </c>
      <c r="AJ682">
        <v>1</v>
      </c>
      <c r="AK682">
        <v>7</v>
      </c>
      <c r="AL682" t="s">
        <v>7687</v>
      </c>
      <c r="AM682" t="s">
        <v>2532</v>
      </c>
      <c r="AN682" t="s">
        <v>7688</v>
      </c>
      <c r="AO682" t="s">
        <v>7949</v>
      </c>
      <c r="AP682" t="s">
        <v>74</v>
      </c>
      <c r="AQ682" t="s">
        <v>74</v>
      </c>
      <c r="AR682" t="s">
        <v>7951</v>
      </c>
      <c r="AS682" t="s">
        <v>7952</v>
      </c>
      <c r="AT682" t="s">
        <v>74</v>
      </c>
      <c r="AU682">
        <v>1996</v>
      </c>
      <c r="AV682">
        <v>63</v>
      </c>
      <c r="AW682">
        <v>1</v>
      </c>
      <c r="AX682" t="s">
        <v>74</v>
      </c>
      <c r="AY682" t="s">
        <v>74</v>
      </c>
      <c r="AZ682" t="s">
        <v>74</v>
      </c>
      <c r="BA682" t="s">
        <v>74</v>
      </c>
      <c r="BB682">
        <v>29</v>
      </c>
      <c r="BC682">
        <v>36</v>
      </c>
      <c r="BD682" t="s">
        <v>74</v>
      </c>
      <c r="BE682" t="s">
        <v>7976</v>
      </c>
      <c r="BF682" t="str">
        <f>HYPERLINK("http://dx.doi.org/10.1080/03067319608039807","http://dx.doi.org/10.1080/03067319608039807")</f>
        <v>http://dx.doi.org/10.1080/03067319608039807</v>
      </c>
      <c r="BG682" t="s">
        <v>74</v>
      </c>
      <c r="BH682" t="s">
        <v>74</v>
      </c>
      <c r="BI682">
        <v>8</v>
      </c>
      <c r="BJ682" t="s">
        <v>3706</v>
      </c>
      <c r="BK682" t="s">
        <v>93</v>
      </c>
      <c r="BL682" t="s">
        <v>3707</v>
      </c>
      <c r="BM682" t="s">
        <v>7954</v>
      </c>
      <c r="BN682" t="s">
        <v>74</v>
      </c>
      <c r="BO682" t="s">
        <v>74</v>
      </c>
      <c r="BP682" t="s">
        <v>74</v>
      </c>
      <c r="BQ682" t="s">
        <v>74</v>
      </c>
      <c r="BR682" t="s">
        <v>96</v>
      </c>
      <c r="BS682" t="s">
        <v>7977</v>
      </c>
      <c r="BT682" t="str">
        <f>HYPERLINK("https%3A%2F%2Fwww.webofscience.com%2Fwos%2Fwoscc%2Ffull-record%2FWOS:A1996UU64800003","View Full Record in Web of Science")</f>
        <v>View Full Record in Web of Science</v>
      </c>
    </row>
    <row r="683" spans="1:72" x14ac:dyDescent="0.15">
      <c r="A683" t="s">
        <v>72</v>
      </c>
      <c r="B683" t="s">
        <v>7978</v>
      </c>
      <c r="C683" t="s">
        <v>74</v>
      </c>
      <c r="D683" t="s">
        <v>74</v>
      </c>
      <c r="E683" t="s">
        <v>74</v>
      </c>
      <c r="F683" t="s">
        <v>7978</v>
      </c>
      <c r="G683" t="s">
        <v>74</v>
      </c>
      <c r="H683" t="s">
        <v>74</v>
      </c>
      <c r="I683" t="s">
        <v>7979</v>
      </c>
      <c r="J683" t="s">
        <v>7942</v>
      </c>
      <c r="K683" t="s">
        <v>74</v>
      </c>
      <c r="L683" t="s">
        <v>74</v>
      </c>
      <c r="M683" t="s">
        <v>77</v>
      </c>
      <c r="N683" t="s">
        <v>78</v>
      </c>
      <c r="O683" t="s">
        <v>74</v>
      </c>
      <c r="P683" t="s">
        <v>74</v>
      </c>
      <c r="Q683" t="s">
        <v>74</v>
      </c>
      <c r="R683" t="s">
        <v>74</v>
      </c>
      <c r="S683" t="s">
        <v>74</v>
      </c>
      <c r="T683" t="s">
        <v>7980</v>
      </c>
      <c r="U683" t="s">
        <v>7981</v>
      </c>
      <c r="V683" t="s">
        <v>7982</v>
      </c>
      <c r="W683" t="s">
        <v>74</v>
      </c>
      <c r="X683" t="s">
        <v>74</v>
      </c>
      <c r="Y683" t="s">
        <v>7983</v>
      </c>
      <c r="Z683" t="s">
        <v>74</v>
      </c>
      <c r="AA683" t="s">
        <v>74</v>
      </c>
      <c r="AB683" t="s">
        <v>74</v>
      </c>
      <c r="AC683" t="s">
        <v>74</v>
      </c>
      <c r="AD683" t="s">
        <v>74</v>
      </c>
      <c r="AE683" t="s">
        <v>74</v>
      </c>
      <c r="AF683" t="s">
        <v>74</v>
      </c>
      <c r="AG683">
        <v>10</v>
      </c>
      <c r="AH683">
        <v>19</v>
      </c>
      <c r="AI683">
        <v>20</v>
      </c>
      <c r="AJ683">
        <v>0</v>
      </c>
      <c r="AK683">
        <v>6</v>
      </c>
      <c r="AL683" t="s">
        <v>7687</v>
      </c>
      <c r="AM683" t="s">
        <v>2532</v>
      </c>
      <c r="AN683" t="s">
        <v>7688</v>
      </c>
      <c r="AO683" t="s">
        <v>7949</v>
      </c>
      <c r="AP683" t="s">
        <v>74</v>
      </c>
      <c r="AQ683" t="s">
        <v>74</v>
      </c>
      <c r="AR683" t="s">
        <v>7951</v>
      </c>
      <c r="AS683" t="s">
        <v>7952</v>
      </c>
      <c r="AT683" t="s">
        <v>74</v>
      </c>
      <c r="AU683">
        <v>1996</v>
      </c>
      <c r="AV683">
        <v>63</v>
      </c>
      <c r="AW683">
        <v>2</v>
      </c>
      <c r="AX683" t="s">
        <v>74</v>
      </c>
      <c r="AY683" t="s">
        <v>74</v>
      </c>
      <c r="AZ683" t="s">
        <v>74</v>
      </c>
      <c r="BA683" t="s">
        <v>74</v>
      </c>
      <c r="BB683">
        <v>91</v>
      </c>
      <c r="BC683">
        <v>98</v>
      </c>
      <c r="BD683" t="s">
        <v>74</v>
      </c>
      <c r="BE683" t="s">
        <v>7984</v>
      </c>
      <c r="BF683" t="str">
        <f>HYPERLINK("http://dx.doi.org/10.1080/03067319608026254","http://dx.doi.org/10.1080/03067319608026254")</f>
        <v>http://dx.doi.org/10.1080/03067319608026254</v>
      </c>
      <c r="BG683" t="s">
        <v>74</v>
      </c>
      <c r="BH683" t="s">
        <v>74</v>
      </c>
      <c r="BI683">
        <v>8</v>
      </c>
      <c r="BJ683" t="s">
        <v>3706</v>
      </c>
      <c r="BK683" t="s">
        <v>93</v>
      </c>
      <c r="BL683" t="s">
        <v>3707</v>
      </c>
      <c r="BM683" t="s">
        <v>7985</v>
      </c>
      <c r="BN683" t="s">
        <v>74</v>
      </c>
      <c r="BO683" t="s">
        <v>74</v>
      </c>
      <c r="BP683" t="s">
        <v>74</v>
      </c>
      <c r="BQ683" t="s">
        <v>74</v>
      </c>
      <c r="BR683" t="s">
        <v>96</v>
      </c>
      <c r="BS683" t="s">
        <v>7986</v>
      </c>
      <c r="BT683" t="str">
        <f>HYPERLINK("https%3A%2F%2Fwww.webofscience.com%2Fwos%2Fwoscc%2Ffull-record%2FWOS:A1996UU78700001","View Full Record in Web of Science")</f>
        <v>View Full Record in Web of Science</v>
      </c>
    </row>
    <row r="684" spans="1:72" x14ac:dyDescent="0.15">
      <c r="A684" t="s">
        <v>72</v>
      </c>
      <c r="B684" t="s">
        <v>7987</v>
      </c>
      <c r="C684" t="s">
        <v>74</v>
      </c>
      <c r="D684" t="s">
        <v>74</v>
      </c>
      <c r="E684" t="s">
        <v>74</v>
      </c>
      <c r="F684" t="s">
        <v>7987</v>
      </c>
      <c r="G684" t="s">
        <v>74</v>
      </c>
      <c r="H684" t="s">
        <v>74</v>
      </c>
      <c r="I684" t="s">
        <v>7988</v>
      </c>
      <c r="J684" t="s">
        <v>7942</v>
      </c>
      <c r="K684" t="s">
        <v>74</v>
      </c>
      <c r="L684" t="s">
        <v>74</v>
      </c>
      <c r="M684" t="s">
        <v>77</v>
      </c>
      <c r="N684" t="s">
        <v>78</v>
      </c>
      <c r="O684" t="s">
        <v>74</v>
      </c>
      <c r="P684" t="s">
        <v>74</v>
      </c>
      <c r="Q684" t="s">
        <v>74</v>
      </c>
      <c r="R684" t="s">
        <v>74</v>
      </c>
      <c r="S684" t="s">
        <v>74</v>
      </c>
      <c r="T684" t="s">
        <v>7989</v>
      </c>
      <c r="U684" t="s">
        <v>7990</v>
      </c>
      <c r="V684" t="s">
        <v>7991</v>
      </c>
      <c r="W684" t="s">
        <v>74</v>
      </c>
      <c r="X684" t="s">
        <v>74</v>
      </c>
      <c r="Y684" t="s">
        <v>7992</v>
      </c>
      <c r="Z684" t="s">
        <v>74</v>
      </c>
      <c r="AA684" t="s">
        <v>74</v>
      </c>
      <c r="AB684" t="s">
        <v>7993</v>
      </c>
      <c r="AC684" t="s">
        <v>74</v>
      </c>
      <c r="AD684" t="s">
        <v>74</v>
      </c>
      <c r="AE684" t="s">
        <v>74</v>
      </c>
      <c r="AF684" t="s">
        <v>74</v>
      </c>
      <c r="AG684">
        <v>15</v>
      </c>
      <c r="AH684">
        <v>8</v>
      </c>
      <c r="AI684">
        <v>8</v>
      </c>
      <c r="AJ684">
        <v>0</v>
      </c>
      <c r="AK684">
        <v>2</v>
      </c>
      <c r="AL684" t="s">
        <v>644</v>
      </c>
      <c r="AM684" t="s">
        <v>3663</v>
      </c>
      <c r="AN684" t="s">
        <v>7994</v>
      </c>
      <c r="AO684" t="s">
        <v>7949</v>
      </c>
      <c r="AP684" t="s">
        <v>74</v>
      </c>
      <c r="AQ684" t="s">
        <v>74</v>
      </c>
      <c r="AR684" t="s">
        <v>7951</v>
      </c>
      <c r="AS684" t="s">
        <v>7952</v>
      </c>
      <c r="AT684" t="s">
        <v>74</v>
      </c>
      <c r="AU684">
        <v>1996</v>
      </c>
      <c r="AV684">
        <v>62</v>
      </c>
      <c r="AW684">
        <v>3</v>
      </c>
      <c r="AX684" t="s">
        <v>74</v>
      </c>
      <c r="AY684" t="s">
        <v>74</v>
      </c>
      <c r="AZ684" t="s">
        <v>74</v>
      </c>
      <c r="BA684" t="s">
        <v>74</v>
      </c>
      <c r="BB684">
        <v>255</v>
      </c>
      <c r="BC684">
        <v>262</v>
      </c>
      <c r="BD684" t="s">
        <v>74</v>
      </c>
      <c r="BE684" t="s">
        <v>7995</v>
      </c>
      <c r="BF684" t="str">
        <f>HYPERLINK("http://dx.doi.org/10.1080/03067319608028138","http://dx.doi.org/10.1080/03067319608028138")</f>
        <v>http://dx.doi.org/10.1080/03067319608028138</v>
      </c>
      <c r="BG684" t="s">
        <v>74</v>
      </c>
      <c r="BH684" t="s">
        <v>74</v>
      </c>
      <c r="BI684">
        <v>8</v>
      </c>
      <c r="BJ684" t="s">
        <v>3706</v>
      </c>
      <c r="BK684" t="s">
        <v>93</v>
      </c>
      <c r="BL684" t="s">
        <v>3707</v>
      </c>
      <c r="BM684" t="s">
        <v>7996</v>
      </c>
      <c r="BN684" t="s">
        <v>74</v>
      </c>
      <c r="BO684" t="s">
        <v>74</v>
      </c>
      <c r="BP684" t="s">
        <v>74</v>
      </c>
      <c r="BQ684" t="s">
        <v>74</v>
      </c>
      <c r="BR684" t="s">
        <v>96</v>
      </c>
      <c r="BS684" t="s">
        <v>7997</v>
      </c>
      <c r="BT684" t="str">
        <f>HYPERLINK("https%3A%2F%2Fwww.webofscience.com%2Fwos%2Fwoscc%2Ffull-record%2FWOS:A1996UT96800007","View Full Record in Web of Science")</f>
        <v>View Full Record in Web of Science</v>
      </c>
    </row>
    <row r="685" spans="1:72" x14ac:dyDescent="0.15">
      <c r="A685" t="s">
        <v>72</v>
      </c>
      <c r="B685" t="s">
        <v>7998</v>
      </c>
      <c r="C685" t="s">
        <v>74</v>
      </c>
      <c r="D685" t="s">
        <v>74</v>
      </c>
      <c r="E685" t="s">
        <v>74</v>
      </c>
      <c r="F685" t="s">
        <v>7998</v>
      </c>
      <c r="G685" t="s">
        <v>74</v>
      </c>
      <c r="H685" t="s">
        <v>74</v>
      </c>
      <c r="I685" t="s">
        <v>7999</v>
      </c>
      <c r="J685" t="s">
        <v>8000</v>
      </c>
      <c r="K685" t="s">
        <v>74</v>
      </c>
      <c r="L685" t="s">
        <v>74</v>
      </c>
      <c r="M685" t="s">
        <v>77</v>
      </c>
      <c r="N685" t="s">
        <v>78</v>
      </c>
      <c r="O685" t="s">
        <v>74</v>
      </c>
      <c r="P685" t="s">
        <v>74</v>
      </c>
      <c r="Q685" t="s">
        <v>74</v>
      </c>
      <c r="R685" t="s">
        <v>74</v>
      </c>
      <c r="S685" t="s">
        <v>74</v>
      </c>
      <c r="T685" t="s">
        <v>8001</v>
      </c>
      <c r="U685" t="s">
        <v>8002</v>
      </c>
      <c r="V685" t="s">
        <v>8003</v>
      </c>
      <c r="W685" t="s">
        <v>74</v>
      </c>
      <c r="X685" t="s">
        <v>74</v>
      </c>
      <c r="Y685" t="s">
        <v>8004</v>
      </c>
      <c r="Z685" t="s">
        <v>74</v>
      </c>
      <c r="AA685" t="s">
        <v>74</v>
      </c>
      <c r="AB685" t="s">
        <v>74</v>
      </c>
      <c r="AC685" t="s">
        <v>74</v>
      </c>
      <c r="AD685" t="s">
        <v>74</v>
      </c>
      <c r="AE685" t="s">
        <v>74</v>
      </c>
      <c r="AF685" t="s">
        <v>74</v>
      </c>
      <c r="AG685">
        <v>33</v>
      </c>
      <c r="AH685">
        <v>20</v>
      </c>
      <c r="AI685">
        <v>21</v>
      </c>
      <c r="AJ685">
        <v>1</v>
      </c>
      <c r="AK685">
        <v>6</v>
      </c>
      <c r="AL685" t="s">
        <v>8005</v>
      </c>
      <c r="AM685" t="s">
        <v>570</v>
      </c>
      <c r="AN685" t="s">
        <v>2357</v>
      </c>
      <c r="AO685" t="s">
        <v>8006</v>
      </c>
      <c r="AP685" t="s">
        <v>74</v>
      </c>
      <c r="AQ685" t="s">
        <v>74</v>
      </c>
      <c r="AR685" t="s">
        <v>8007</v>
      </c>
      <c r="AS685" t="s">
        <v>8008</v>
      </c>
      <c r="AT685" t="s">
        <v>74</v>
      </c>
      <c r="AU685">
        <v>1996</v>
      </c>
      <c r="AV685">
        <v>115</v>
      </c>
      <c r="AW685">
        <v>2</v>
      </c>
      <c r="AX685" t="s">
        <v>74</v>
      </c>
      <c r="AY685" t="s">
        <v>74</v>
      </c>
      <c r="AZ685" t="s">
        <v>74</v>
      </c>
      <c r="BA685" t="s">
        <v>74</v>
      </c>
      <c r="BB685">
        <v>113</v>
      </c>
      <c r="BC685">
        <v>119</v>
      </c>
      <c r="BD685" t="s">
        <v>74</v>
      </c>
      <c r="BE685" t="s">
        <v>8009</v>
      </c>
      <c r="BF685" t="str">
        <f>HYPERLINK("http://dx.doi.org/10.2307/3227042","http://dx.doi.org/10.2307/3227042")</f>
        <v>http://dx.doi.org/10.2307/3227042</v>
      </c>
      <c r="BG685" t="s">
        <v>74</v>
      </c>
      <c r="BH685" t="s">
        <v>74</v>
      </c>
      <c r="BI685">
        <v>7</v>
      </c>
      <c r="BJ685" t="s">
        <v>1521</v>
      </c>
      <c r="BK685" t="s">
        <v>93</v>
      </c>
      <c r="BL685" t="s">
        <v>1521</v>
      </c>
      <c r="BM685" t="s">
        <v>8010</v>
      </c>
      <c r="BN685" t="s">
        <v>74</v>
      </c>
      <c r="BO685" t="s">
        <v>74</v>
      </c>
      <c r="BP685" t="s">
        <v>74</v>
      </c>
      <c r="BQ685" t="s">
        <v>74</v>
      </c>
      <c r="BR685" t="s">
        <v>96</v>
      </c>
      <c r="BS685" t="s">
        <v>8011</v>
      </c>
      <c r="BT685" t="str">
        <f>HYPERLINK("https%3A%2F%2Fwww.webofscience.com%2Fwos%2Fwoscc%2Ffull-record%2FWOS:A1996UJ96800004","View Full Record in Web of Science")</f>
        <v>View Full Record in Web of Science</v>
      </c>
    </row>
    <row r="686" spans="1:72" x14ac:dyDescent="0.15">
      <c r="A686" t="s">
        <v>72</v>
      </c>
      <c r="B686" t="s">
        <v>8012</v>
      </c>
      <c r="C686" t="s">
        <v>74</v>
      </c>
      <c r="D686" t="s">
        <v>74</v>
      </c>
      <c r="E686" t="s">
        <v>74</v>
      </c>
      <c r="F686" t="s">
        <v>8012</v>
      </c>
      <c r="G686" t="s">
        <v>74</v>
      </c>
      <c r="H686" t="s">
        <v>74</v>
      </c>
      <c r="I686" t="s">
        <v>8013</v>
      </c>
      <c r="J686" t="s">
        <v>8014</v>
      </c>
      <c r="K686" t="s">
        <v>74</v>
      </c>
      <c r="L686" t="s">
        <v>74</v>
      </c>
      <c r="M686" t="s">
        <v>77</v>
      </c>
      <c r="N686" t="s">
        <v>78</v>
      </c>
      <c r="O686" t="s">
        <v>74</v>
      </c>
      <c r="P686" t="s">
        <v>74</v>
      </c>
      <c r="Q686" t="s">
        <v>74</v>
      </c>
      <c r="R686" t="s">
        <v>74</v>
      </c>
      <c r="S686" t="s">
        <v>74</v>
      </c>
      <c r="T686" t="s">
        <v>8015</v>
      </c>
      <c r="U686" t="s">
        <v>8016</v>
      </c>
      <c r="V686" t="s">
        <v>8017</v>
      </c>
      <c r="W686" t="s">
        <v>74</v>
      </c>
      <c r="X686" t="s">
        <v>74</v>
      </c>
      <c r="Y686" t="s">
        <v>8018</v>
      </c>
      <c r="Z686" t="s">
        <v>74</v>
      </c>
      <c r="AA686" t="s">
        <v>74</v>
      </c>
      <c r="AB686" t="s">
        <v>74</v>
      </c>
      <c r="AC686" t="s">
        <v>74</v>
      </c>
      <c r="AD686" t="s">
        <v>74</v>
      </c>
      <c r="AE686" t="s">
        <v>74</v>
      </c>
      <c r="AF686" t="s">
        <v>74</v>
      </c>
      <c r="AG686">
        <v>30</v>
      </c>
      <c r="AH686">
        <v>2</v>
      </c>
      <c r="AI686">
        <v>2</v>
      </c>
      <c r="AJ686">
        <v>1</v>
      </c>
      <c r="AK686">
        <v>2</v>
      </c>
      <c r="AL686" t="s">
        <v>644</v>
      </c>
      <c r="AM686" t="s">
        <v>3663</v>
      </c>
      <c r="AN686" t="s">
        <v>7994</v>
      </c>
      <c r="AO686" t="s">
        <v>8019</v>
      </c>
      <c r="AP686" t="s">
        <v>8020</v>
      </c>
      <c r="AQ686" t="s">
        <v>74</v>
      </c>
      <c r="AR686" t="s">
        <v>8021</v>
      </c>
      <c r="AS686" t="s">
        <v>8022</v>
      </c>
      <c r="AT686" t="s">
        <v>74</v>
      </c>
      <c r="AU686">
        <v>1996</v>
      </c>
      <c r="AV686">
        <v>63</v>
      </c>
      <c r="AW686">
        <v>4</v>
      </c>
      <c r="AX686" t="s">
        <v>74</v>
      </c>
      <c r="AY686" t="s">
        <v>74</v>
      </c>
      <c r="AZ686" t="s">
        <v>74</v>
      </c>
      <c r="BA686" t="s">
        <v>74</v>
      </c>
      <c r="BB686">
        <v>377</v>
      </c>
      <c r="BC686">
        <v>380</v>
      </c>
      <c r="BD686" t="s">
        <v>74</v>
      </c>
      <c r="BE686" t="s">
        <v>8023</v>
      </c>
      <c r="BF686" t="str">
        <f>HYPERLINK("http://dx.doi.org/10.1080/11250009609356162","http://dx.doi.org/10.1080/11250009609356162")</f>
        <v>http://dx.doi.org/10.1080/11250009609356162</v>
      </c>
      <c r="BG686" t="s">
        <v>74</v>
      </c>
      <c r="BH686" t="s">
        <v>74</v>
      </c>
      <c r="BI686">
        <v>4</v>
      </c>
      <c r="BJ686" t="s">
        <v>176</v>
      </c>
      <c r="BK686" t="s">
        <v>93</v>
      </c>
      <c r="BL686" t="s">
        <v>176</v>
      </c>
      <c r="BM686" t="s">
        <v>8024</v>
      </c>
      <c r="BN686" t="s">
        <v>74</v>
      </c>
      <c r="BO686" t="s">
        <v>161</v>
      </c>
      <c r="BP686" t="s">
        <v>74</v>
      </c>
      <c r="BQ686" t="s">
        <v>74</v>
      </c>
      <c r="BR686" t="s">
        <v>96</v>
      </c>
      <c r="BS686" t="s">
        <v>8025</v>
      </c>
      <c r="BT686" t="str">
        <f>HYPERLINK("https%3A%2F%2Fwww.webofscience.com%2Fwos%2Fwoscc%2Ffull-record%2FWOS:A1996WE30300015","View Full Record in Web of Science")</f>
        <v>View Full Record in Web of Science</v>
      </c>
    </row>
    <row r="687" spans="1:72" x14ac:dyDescent="0.15">
      <c r="A687" t="s">
        <v>72</v>
      </c>
      <c r="B687" t="s">
        <v>8026</v>
      </c>
      <c r="C687" t="s">
        <v>74</v>
      </c>
      <c r="D687" t="s">
        <v>74</v>
      </c>
      <c r="E687" t="s">
        <v>74</v>
      </c>
      <c r="F687" t="s">
        <v>8026</v>
      </c>
      <c r="G687" t="s">
        <v>74</v>
      </c>
      <c r="H687" t="s">
        <v>74</v>
      </c>
      <c r="I687" t="s">
        <v>8027</v>
      </c>
      <c r="J687" t="s">
        <v>452</v>
      </c>
      <c r="K687" t="s">
        <v>74</v>
      </c>
      <c r="L687" t="s">
        <v>74</v>
      </c>
      <c r="M687" t="s">
        <v>229</v>
      </c>
      <c r="N687" t="s">
        <v>78</v>
      </c>
      <c r="O687" t="s">
        <v>74</v>
      </c>
      <c r="P687" t="s">
        <v>74</v>
      </c>
      <c r="Q687" t="s">
        <v>74</v>
      </c>
      <c r="R687" t="s">
        <v>74</v>
      </c>
      <c r="S687" t="s">
        <v>74</v>
      </c>
      <c r="T687" t="s">
        <v>74</v>
      </c>
      <c r="U687" t="s">
        <v>8028</v>
      </c>
      <c r="V687" t="s">
        <v>8029</v>
      </c>
      <c r="W687" t="s">
        <v>74</v>
      </c>
      <c r="X687" t="s">
        <v>74</v>
      </c>
      <c r="Y687" t="s">
        <v>8030</v>
      </c>
      <c r="Z687" t="s">
        <v>74</v>
      </c>
      <c r="AA687" t="s">
        <v>74</v>
      </c>
      <c r="AB687" t="s">
        <v>74</v>
      </c>
      <c r="AC687" t="s">
        <v>74</v>
      </c>
      <c r="AD687" t="s">
        <v>74</v>
      </c>
      <c r="AE687" t="s">
        <v>74</v>
      </c>
      <c r="AF687" t="s">
        <v>74</v>
      </c>
      <c r="AG687">
        <v>22</v>
      </c>
      <c r="AH687">
        <v>0</v>
      </c>
      <c r="AI687">
        <v>0</v>
      </c>
      <c r="AJ687">
        <v>0</v>
      </c>
      <c r="AK687">
        <v>0</v>
      </c>
      <c r="AL687" t="s">
        <v>231</v>
      </c>
      <c r="AM687" t="s">
        <v>232</v>
      </c>
      <c r="AN687" t="s">
        <v>233</v>
      </c>
      <c r="AO687" t="s">
        <v>458</v>
      </c>
      <c r="AP687" t="s">
        <v>74</v>
      </c>
      <c r="AQ687" t="s">
        <v>74</v>
      </c>
      <c r="AR687" t="s">
        <v>459</v>
      </c>
      <c r="AS687" t="s">
        <v>460</v>
      </c>
      <c r="AT687" t="s">
        <v>7399</v>
      </c>
      <c r="AU687">
        <v>1996</v>
      </c>
      <c r="AV687">
        <v>32</v>
      </c>
      <c r="AW687">
        <v>1</v>
      </c>
      <c r="AX687" t="s">
        <v>74</v>
      </c>
      <c r="AY687" t="s">
        <v>74</v>
      </c>
      <c r="AZ687" t="s">
        <v>74</v>
      </c>
      <c r="BA687" t="s">
        <v>74</v>
      </c>
      <c r="BB687">
        <v>101</v>
      </c>
      <c r="BC687">
        <v>107</v>
      </c>
      <c r="BD687" t="s">
        <v>74</v>
      </c>
      <c r="BE687" t="s">
        <v>74</v>
      </c>
      <c r="BF687" t="s">
        <v>74</v>
      </c>
      <c r="BG687" t="s">
        <v>74</v>
      </c>
      <c r="BH687" t="s">
        <v>74</v>
      </c>
      <c r="BI687">
        <v>7</v>
      </c>
      <c r="BJ687" t="s">
        <v>461</v>
      </c>
      <c r="BK687" t="s">
        <v>93</v>
      </c>
      <c r="BL687" t="s">
        <v>461</v>
      </c>
      <c r="BM687" t="s">
        <v>8031</v>
      </c>
      <c r="BN687" t="s">
        <v>74</v>
      </c>
      <c r="BO687" t="s">
        <v>74</v>
      </c>
      <c r="BP687" t="s">
        <v>74</v>
      </c>
      <c r="BQ687" t="s">
        <v>74</v>
      </c>
      <c r="BR687" t="s">
        <v>96</v>
      </c>
      <c r="BS687" t="s">
        <v>8032</v>
      </c>
      <c r="BT687" t="str">
        <f>HYPERLINK("https%3A%2F%2Fwww.webofscience.com%2Fwos%2Fwoscc%2Ffull-record%2FWOS:A1996UC96600014","View Full Record in Web of Science")</f>
        <v>View Full Record in Web of Science</v>
      </c>
    </row>
    <row r="688" spans="1:72" x14ac:dyDescent="0.15">
      <c r="A688" t="s">
        <v>6690</v>
      </c>
      <c r="B688" t="s">
        <v>8033</v>
      </c>
      <c r="C688" t="s">
        <v>74</v>
      </c>
      <c r="D688" t="s">
        <v>8034</v>
      </c>
      <c r="E688" t="s">
        <v>74</v>
      </c>
      <c r="F688" t="s">
        <v>8033</v>
      </c>
      <c r="G688" t="s">
        <v>74</v>
      </c>
      <c r="H688" t="s">
        <v>74</v>
      </c>
      <c r="I688" t="s">
        <v>8035</v>
      </c>
      <c r="J688" t="s">
        <v>8036</v>
      </c>
      <c r="K688" t="s">
        <v>74</v>
      </c>
      <c r="L688" t="s">
        <v>74</v>
      </c>
      <c r="M688" t="s">
        <v>77</v>
      </c>
      <c r="N688" t="s">
        <v>6695</v>
      </c>
      <c r="O688" t="s">
        <v>8037</v>
      </c>
      <c r="P688" t="s">
        <v>8038</v>
      </c>
      <c r="Q688" t="s">
        <v>8039</v>
      </c>
      <c r="R688" t="s">
        <v>74</v>
      </c>
      <c r="S688" t="s">
        <v>74</v>
      </c>
      <c r="T688" t="s">
        <v>74</v>
      </c>
      <c r="U688" t="s">
        <v>74</v>
      </c>
      <c r="V688" t="s">
        <v>8040</v>
      </c>
      <c r="W688" t="s">
        <v>8041</v>
      </c>
      <c r="X688" t="s">
        <v>4408</v>
      </c>
      <c r="Y688" t="s">
        <v>8042</v>
      </c>
      <c r="Z688" t="s">
        <v>74</v>
      </c>
      <c r="AA688" t="s">
        <v>74</v>
      </c>
      <c r="AB688" t="s">
        <v>74</v>
      </c>
      <c r="AC688" t="s">
        <v>74</v>
      </c>
      <c r="AD688" t="s">
        <v>74</v>
      </c>
      <c r="AE688" t="s">
        <v>74</v>
      </c>
      <c r="AF688" t="s">
        <v>74</v>
      </c>
      <c r="AG688">
        <v>14</v>
      </c>
      <c r="AH688">
        <v>0</v>
      </c>
      <c r="AI688">
        <v>0</v>
      </c>
      <c r="AJ688">
        <v>1</v>
      </c>
      <c r="AK688">
        <v>2</v>
      </c>
      <c r="AL688" t="s">
        <v>8043</v>
      </c>
      <c r="AM688" t="s">
        <v>8044</v>
      </c>
      <c r="AN688" t="s">
        <v>8045</v>
      </c>
      <c r="AO688" t="s">
        <v>74</v>
      </c>
      <c r="AP688" t="s">
        <v>74</v>
      </c>
      <c r="AQ688" t="s">
        <v>8046</v>
      </c>
      <c r="AR688" t="s">
        <v>74</v>
      </c>
      <c r="AS688" t="s">
        <v>74</v>
      </c>
      <c r="AT688" t="s">
        <v>74</v>
      </c>
      <c r="AU688">
        <v>1996</v>
      </c>
      <c r="AV688" t="s">
        <v>74</v>
      </c>
      <c r="AW688" t="s">
        <v>74</v>
      </c>
      <c r="AX688" t="s">
        <v>74</v>
      </c>
      <c r="AY688" t="s">
        <v>74</v>
      </c>
      <c r="AZ688" t="s">
        <v>74</v>
      </c>
      <c r="BA688" t="s">
        <v>74</v>
      </c>
      <c r="BB688">
        <v>331</v>
      </c>
      <c r="BC688">
        <v>335</v>
      </c>
      <c r="BD688" t="s">
        <v>74</v>
      </c>
      <c r="BE688" t="s">
        <v>74</v>
      </c>
      <c r="BF688" t="s">
        <v>74</v>
      </c>
      <c r="BG688" t="s">
        <v>74</v>
      </c>
      <c r="BH688" t="s">
        <v>74</v>
      </c>
      <c r="BI688">
        <v>5</v>
      </c>
      <c r="BJ688" t="s">
        <v>8047</v>
      </c>
      <c r="BK688" t="s">
        <v>6703</v>
      </c>
      <c r="BL688" t="s">
        <v>8048</v>
      </c>
      <c r="BM688" t="s">
        <v>8049</v>
      </c>
      <c r="BN688" t="s">
        <v>74</v>
      </c>
      <c r="BO688" t="s">
        <v>74</v>
      </c>
      <c r="BP688" t="s">
        <v>74</v>
      </c>
      <c r="BQ688" t="s">
        <v>74</v>
      </c>
      <c r="BR688" t="s">
        <v>96</v>
      </c>
      <c r="BS688" t="s">
        <v>8050</v>
      </c>
      <c r="BT688" t="str">
        <f>HYPERLINK("https%3A%2F%2Fwww.webofscience.com%2Fwos%2Fwoscc%2Ffull-record%2FWOS:000078813700038","View Full Record in Web of Science")</f>
        <v>View Full Record in Web of Science</v>
      </c>
    </row>
    <row r="689" spans="1:72" x14ac:dyDescent="0.15">
      <c r="A689" t="s">
        <v>6690</v>
      </c>
      <c r="B689" t="s">
        <v>8051</v>
      </c>
      <c r="C689" t="s">
        <v>74</v>
      </c>
      <c r="D689" t="s">
        <v>8034</v>
      </c>
      <c r="E689" t="s">
        <v>74</v>
      </c>
      <c r="F689" t="s">
        <v>8051</v>
      </c>
      <c r="G689" t="s">
        <v>74</v>
      </c>
      <c r="H689" t="s">
        <v>74</v>
      </c>
      <c r="I689" t="s">
        <v>8052</v>
      </c>
      <c r="J689" t="s">
        <v>8036</v>
      </c>
      <c r="K689" t="s">
        <v>74</v>
      </c>
      <c r="L689" t="s">
        <v>74</v>
      </c>
      <c r="M689" t="s">
        <v>77</v>
      </c>
      <c r="N689" t="s">
        <v>6695</v>
      </c>
      <c r="O689" t="s">
        <v>8037</v>
      </c>
      <c r="P689" t="s">
        <v>8038</v>
      </c>
      <c r="Q689" t="s">
        <v>8039</v>
      </c>
      <c r="R689" t="s">
        <v>74</v>
      </c>
      <c r="S689" t="s">
        <v>74</v>
      </c>
      <c r="T689" t="s">
        <v>74</v>
      </c>
      <c r="U689" t="s">
        <v>8053</v>
      </c>
      <c r="V689" t="s">
        <v>8054</v>
      </c>
      <c r="W689" t="s">
        <v>8055</v>
      </c>
      <c r="X689" t="s">
        <v>8056</v>
      </c>
      <c r="Y689" t="s">
        <v>8057</v>
      </c>
      <c r="Z689" t="s">
        <v>74</v>
      </c>
      <c r="AA689" t="s">
        <v>74</v>
      </c>
      <c r="AB689" t="s">
        <v>74</v>
      </c>
      <c r="AC689" t="s">
        <v>74</v>
      </c>
      <c r="AD689" t="s">
        <v>74</v>
      </c>
      <c r="AE689" t="s">
        <v>74</v>
      </c>
      <c r="AF689" t="s">
        <v>74</v>
      </c>
      <c r="AG689">
        <v>69</v>
      </c>
      <c r="AH689">
        <v>33</v>
      </c>
      <c r="AI689">
        <v>34</v>
      </c>
      <c r="AJ689">
        <v>0</v>
      </c>
      <c r="AK689">
        <v>6</v>
      </c>
      <c r="AL689" t="s">
        <v>8043</v>
      </c>
      <c r="AM689" t="s">
        <v>8044</v>
      </c>
      <c r="AN689" t="s">
        <v>8045</v>
      </c>
      <c r="AO689" t="s">
        <v>74</v>
      </c>
      <c r="AP689" t="s">
        <v>74</v>
      </c>
      <c r="AQ689" t="s">
        <v>8046</v>
      </c>
      <c r="AR689" t="s">
        <v>74</v>
      </c>
      <c r="AS689" t="s">
        <v>74</v>
      </c>
      <c r="AT689" t="s">
        <v>74</v>
      </c>
      <c r="AU689">
        <v>1996</v>
      </c>
      <c r="AV689" t="s">
        <v>74</v>
      </c>
      <c r="AW689" t="s">
        <v>74</v>
      </c>
      <c r="AX689" t="s">
        <v>74</v>
      </c>
      <c r="AY689" t="s">
        <v>74</v>
      </c>
      <c r="AZ689" t="s">
        <v>74</v>
      </c>
      <c r="BA689" t="s">
        <v>74</v>
      </c>
      <c r="BB689">
        <v>351</v>
      </c>
      <c r="BC689">
        <v>361</v>
      </c>
      <c r="BD689" t="s">
        <v>74</v>
      </c>
      <c r="BE689" t="s">
        <v>74</v>
      </c>
      <c r="BF689" t="s">
        <v>74</v>
      </c>
      <c r="BG689" t="s">
        <v>74</v>
      </c>
      <c r="BH689" t="s">
        <v>74</v>
      </c>
      <c r="BI689">
        <v>11</v>
      </c>
      <c r="BJ689" t="s">
        <v>8047</v>
      </c>
      <c r="BK689" t="s">
        <v>6703</v>
      </c>
      <c r="BL689" t="s">
        <v>8048</v>
      </c>
      <c r="BM689" t="s">
        <v>8049</v>
      </c>
      <c r="BN689" t="s">
        <v>74</v>
      </c>
      <c r="BO689" t="s">
        <v>74</v>
      </c>
      <c r="BP689" t="s">
        <v>74</v>
      </c>
      <c r="BQ689" t="s">
        <v>74</v>
      </c>
      <c r="BR689" t="s">
        <v>96</v>
      </c>
      <c r="BS689" t="s">
        <v>8058</v>
      </c>
      <c r="BT689" t="str">
        <f>HYPERLINK("https%3A%2F%2Fwww.webofscience.com%2Fwos%2Fwoscc%2Ffull-record%2FWOS:000078813700040","View Full Record in Web of Science")</f>
        <v>View Full Record in Web of Science</v>
      </c>
    </row>
    <row r="690" spans="1:72" x14ac:dyDescent="0.15">
      <c r="A690" t="s">
        <v>72</v>
      </c>
      <c r="B690" t="s">
        <v>8059</v>
      </c>
      <c r="C690" t="s">
        <v>74</v>
      </c>
      <c r="D690" t="s">
        <v>74</v>
      </c>
      <c r="E690" t="s">
        <v>74</v>
      </c>
      <c r="F690" t="s">
        <v>8059</v>
      </c>
      <c r="G690" t="s">
        <v>74</v>
      </c>
      <c r="H690" t="s">
        <v>74</v>
      </c>
      <c r="I690" t="s">
        <v>8060</v>
      </c>
      <c r="J690" t="s">
        <v>8061</v>
      </c>
      <c r="K690" t="s">
        <v>74</v>
      </c>
      <c r="L690" t="s">
        <v>74</v>
      </c>
      <c r="M690" t="s">
        <v>77</v>
      </c>
      <c r="N690" t="s">
        <v>78</v>
      </c>
      <c r="O690" t="s">
        <v>74</v>
      </c>
      <c r="P690" t="s">
        <v>74</v>
      </c>
      <c r="Q690" t="s">
        <v>74</v>
      </c>
      <c r="R690" t="s">
        <v>74</v>
      </c>
      <c r="S690" t="s">
        <v>74</v>
      </c>
      <c r="T690" t="s">
        <v>74</v>
      </c>
      <c r="U690" t="s">
        <v>74</v>
      </c>
      <c r="V690" t="s">
        <v>8062</v>
      </c>
      <c r="W690" t="s">
        <v>74</v>
      </c>
      <c r="X690" t="s">
        <v>74</v>
      </c>
      <c r="Y690" t="s">
        <v>8063</v>
      </c>
      <c r="Z690" t="s">
        <v>74</v>
      </c>
      <c r="AA690" t="s">
        <v>74</v>
      </c>
      <c r="AB690" t="s">
        <v>74</v>
      </c>
      <c r="AC690" t="s">
        <v>74</v>
      </c>
      <c r="AD690" t="s">
        <v>74</v>
      </c>
      <c r="AE690" t="s">
        <v>74</v>
      </c>
      <c r="AF690" t="s">
        <v>74</v>
      </c>
      <c r="AG690">
        <v>6</v>
      </c>
      <c r="AH690">
        <v>0</v>
      </c>
      <c r="AI690">
        <v>0</v>
      </c>
      <c r="AJ690">
        <v>0</v>
      </c>
      <c r="AK690">
        <v>0</v>
      </c>
      <c r="AL690" t="s">
        <v>8064</v>
      </c>
      <c r="AM690" t="s">
        <v>8065</v>
      </c>
      <c r="AN690" t="s">
        <v>8066</v>
      </c>
      <c r="AO690" t="s">
        <v>8067</v>
      </c>
      <c r="AP690" t="s">
        <v>74</v>
      </c>
      <c r="AQ690" t="s">
        <v>74</v>
      </c>
      <c r="AR690" t="s">
        <v>8068</v>
      </c>
      <c r="AS690" t="s">
        <v>8069</v>
      </c>
      <c r="AT690" t="s">
        <v>7361</v>
      </c>
      <c r="AU690">
        <v>1996</v>
      </c>
      <c r="AV690">
        <v>17</v>
      </c>
      <c r="AW690">
        <v>1</v>
      </c>
      <c r="AX690" t="s">
        <v>74</v>
      </c>
      <c r="AY690" t="s">
        <v>74</v>
      </c>
      <c r="AZ690" t="s">
        <v>74</v>
      </c>
      <c r="BA690" t="s">
        <v>74</v>
      </c>
      <c r="BB690">
        <v>117</v>
      </c>
      <c r="BC690">
        <v>126</v>
      </c>
      <c r="BD690" t="s">
        <v>74</v>
      </c>
      <c r="BE690" t="s">
        <v>74</v>
      </c>
      <c r="BF690" t="s">
        <v>74</v>
      </c>
      <c r="BG690" t="s">
        <v>74</v>
      </c>
      <c r="BH690" t="s">
        <v>74</v>
      </c>
      <c r="BI690">
        <v>10</v>
      </c>
      <c r="BJ690" t="s">
        <v>1625</v>
      </c>
      <c r="BK690" t="s">
        <v>93</v>
      </c>
      <c r="BL690" t="s">
        <v>1626</v>
      </c>
      <c r="BM690" t="s">
        <v>8070</v>
      </c>
      <c r="BN690" t="s">
        <v>74</v>
      </c>
      <c r="BO690" t="s">
        <v>74</v>
      </c>
      <c r="BP690" t="s">
        <v>74</v>
      </c>
      <c r="BQ690" t="s">
        <v>74</v>
      </c>
      <c r="BR690" t="s">
        <v>96</v>
      </c>
      <c r="BS690" t="s">
        <v>8071</v>
      </c>
      <c r="BT690" t="str">
        <f>HYPERLINK("https%3A%2F%2Fwww.webofscience.com%2Fwos%2Fwoscc%2Ffull-record%2FWOS:A1996TM17200012","View Full Record in Web of Science")</f>
        <v>View Full Record in Web of Science</v>
      </c>
    </row>
    <row r="691" spans="1:72" x14ac:dyDescent="0.15">
      <c r="A691" t="s">
        <v>72</v>
      </c>
      <c r="B691" t="s">
        <v>8072</v>
      </c>
      <c r="C691" t="s">
        <v>74</v>
      </c>
      <c r="D691" t="s">
        <v>74</v>
      </c>
      <c r="E691" t="s">
        <v>74</v>
      </c>
      <c r="F691" t="s">
        <v>8072</v>
      </c>
      <c r="G691" t="s">
        <v>74</v>
      </c>
      <c r="H691" t="s">
        <v>74</v>
      </c>
      <c r="I691" t="s">
        <v>8073</v>
      </c>
      <c r="J691" t="s">
        <v>519</v>
      </c>
      <c r="K691" t="s">
        <v>74</v>
      </c>
      <c r="L691" t="s">
        <v>74</v>
      </c>
      <c r="M691" t="s">
        <v>77</v>
      </c>
      <c r="N691" t="s">
        <v>472</v>
      </c>
      <c r="O691" t="s">
        <v>8074</v>
      </c>
      <c r="P691" t="s">
        <v>8075</v>
      </c>
      <c r="Q691" t="s">
        <v>8076</v>
      </c>
      <c r="R691" t="s">
        <v>74</v>
      </c>
      <c r="S691" t="s">
        <v>74</v>
      </c>
      <c r="T691" t="s">
        <v>74</v>
      </c>
      <c r="U691" t="s">
        <v>8077</v>
      </c>
      <c r="V691" t="s">
        <v>8078</v>
      </c>
      <c r="W691" t="s">
        <v>8079</v>
      </c>
      <c r="X691" t="s">
        <v>8080</v>
      </c>
      <c r="Y691" t="s">
        <v>8081</v>
      </c>
      <c r="Z691" t="s">
        <v>74</v>
      </c>
      <c r="AA691" t="s">
        <v>74</v>
      </c>
      <c r="AB691" t="s">
        <v>74</v>
      </c>
      <c r="AC691" t="s">
        <v>74</v>
      </c>
      <c r="AD691" t="s">
        <v>74</v>
      </c>
      <c r="AE691" t="s">
        <v>74</v>
      </c>
      <c r="AF691" t="s">
        <v>74</v>
      </c>
      <c r="AG691">
        <v>31</v>
      </c>
      <c r="AH691">
        <v>18</v>
      </c>
      <c r="AI691">
        <v>18</v>
      </c>
      <c r="AJ691">
        <v>0</v>
      </c>
      <c r="AK691">
        <v>3</v>
      </c>
      <c r="AL691" t="s">
        <v>203</v>
      </c>
      <c r="AM691" t="s">
        <v>85</v>
      </c>
      <c r="AN691" t="s">
        <v>204</v>
      </c>
      <c r="AO691" t="s">
        <v>523</v>
      </c>
      <c r="AP691" t="s">
        <v>74</v>
      </c>
      <c r="AQ691" t="s">
        <v>74</v>
      </c>
      <c r="AR691" t="s">
        <v>524</v>
      </c>
      <c r="AS691" t="s">
        <v>525</v>
      </c>
      <c r="AT691" t="s">
        <v>7361</v>
      </c>
      <c r="AU691">
        <v>1996</v>
      </c>
      <c r="AV691">
        <v>58</v>
      </c>
      <c r="AW691" t="s">
        <v>268</v>
      </c>
      <c r="AX691" t="s">
        <v>74</v>
      </c>
      <c r="AY691" t="s">
        <v>74</v>
      </c>
      <c r="AZ691" t="s">
        <v>74</v>
      </c>
      <c r="BA691" t="s">
        <v>74</v>
      </c>
      <c r="BB691">
        <v>307</v>
      </c>
      <c r="BC691">
        <v>315</v>
      </c>
      <c r="BD691" t="s">
        <v>74</v>
      </c>
      <c r="BE691" t="s">
        <v>8082</v>
      </c>
      <c r="BF691" t="str">
        <f>HYPERLINK("http://dx.doi.org/10.1016/0021-9169(95)00038-0","http://dx.doi.org/10.1016/0021-9169(95)00038-0")</f>
        <v>http://dx.doi.org/10.1016/0021-9169(95)00038-0</v>
      </c>
      <c r="BG691" t="s">
        <v>74</v>
      </c>
      <c r="BH691" t="s">
        <v>74</v>
      </c>
      <c r="BI691">
        <v>9</v>
      </c>
      <c r="BJ691" t="s">
        <v>159</v>
      </c>
      <c r="BK691" t="s">
        <v>492</v>
      </c>
      <c r="BL691" t="s">
        <v>159</v>
      </c>
      <c r="BM691" t="s">
        <v>8083</v>
      </c>
      <c r="BN691" t="s">
        <v>74</v>
      </c>
      <c r="BO691" t="s">
        <v>74</v>
      </c>
      <c r="BP691" t="s">
        <v>74</v>
      </c>
      <c r="BQ691" t="s">
        <v>74</v>
      </c>
      <c r="BR691" t="s">
        <v>96</v>
      </c>
      <c r="BS691" t="s">
        <v>8084</v>
      </c>
      <c r="BT691" t="str">
        <f>HYPERLINK("https%3A%2F%2Fwww.webofscience.com%2Fwos%2Fwoscc%2Ffull-record%2FWOS:A1996TQ78800025","View Full Record in Web of Science")</f>
        <v>View Full Record in Web of Science</v>
      </c>
    </row>
    <row r="692" spans="1:72" x14ac:dyDescent="0.15">
      <c r="A692" t="s">
        <v>72</v>
      </c>
      <c r="B692" t="s">
        <v>8085</v>
      </c>
      <c r="C692" t="s">
        <v>74</v>
      </c>
      <c r="D692" t="s">
        <v>74</v>
      </c>
      <c r="E692" t="s">
        <v>74</v>
      </c>
      <c r="F692" t="s">
        <v>8085</v>
      </c>
      <c r="G692" t="s">
        <v>74</v>
      </c>
      <c r="H692" t="s">
        <v>74</v>
      </c>
      <c r="I692" t="s">
        <v>8086</v>
      </c>
      <c r="J692" t="s">
        <v>519</v>
      </c>
      <c r="K692" t="s">
        <v>74</v>
      </c>
      <c r="L692" t="s">
        <v>74</v>
      </c>
      <c r="M692" t="s">
        <v>77</v>
      </c>
      <c r="N692" t="s">
        <v>472</v>
      </c>
      <c r="O692" t="s">
        <v>8074</v>
      </c>
      <c r="P692" t="s">
        <v>8075</v>
      </c>
      <c r="Q692" t="s">
        <v>8076</v>
      </c>
      <c r="R692" t="s">
        <v>74</v>
      </c>
      <c r="S692" t="s">
        <v>74</v>
      </c>
      <c r="T692" t="s">
        <v>74</v>
      </c>
      <c r="U692" t="s">
        <v>8087</v>
      </c>
      <c r="V692" t="s">
        <v>8088</v>
      </c>
      <c r="W692" t="s">
        <v>74</v>
      </c>
      <c r="X692" t="s">
        <v>74</v>
      </c>
      <c r="Y692" t="s">
        <v>7677</v>
      </c>
      <c r="Z692" t="s">
        <v>74</v>
      </c>
      <c r="AA692" t="s">
        <v>8089</v>
      </c>
      <c r="AB692" t="s">
        <v>8090</v>
      </c>
      <c r="AC692" t="s">
        <v>74</v>
      </c>
      <c r="AD692" t="s">
        <v>74</v>
      </c>
      <c r="AE692" t="s">
        <v>74</v>
      </c>
      <c r="AF692" t="s">
        <v>74</v>
      </c>
      <c r="AG692">
        <v>12</v>
      </c>
      <c r="AH692">
        <v>11</v>
      </c>
      <c r="AI692">
        <v>11</v>
      </c>
      <c r="AJ692">
        <v>0</v>
      </c>
      <c r="AK692">
        <v>0</v>
      </c>
      <c r="AL692" t="s">
        <v>203</v>
      </c>
      <c r="AM692" t="s">
        <v>85</v>
      </c>
      <c r="AN692" t="s">
        <v>204</v>
      </c>
      <c r="AO692" t="s">
        <v>523</v>
      </c>
      <c r="AP692" t="s">
        <v>74</v>
      </c>
      <c r="AQ692" t="s">
        <v>74</v>
      </c>
      <c r="AR692" t="s">
        <v>524</v>
      </c>
      <c r="AS692" t="s">
        <v>525</v>
      </c>
      <c r="AT692" t="s">
        <v>7361</v>
      </c>
      <c r="AU692">
        <v>1996</v>
      </c>
      <c r="AV692">
        <v>58</v>
      </c>
      <c r="AW692" t="s">
        <v>268</v>
      </c>
      <c r="AX692" t="s">
        <v>74</v>
      </c>
      <c r="AY692" t="s">
        <v>74</v>
      </c>
      <c r="AZ692" t="s">
        <v>74</v>
      </c>
      <c r="BA692" t="s">
        <v>74</v>
      </c>
      <c r="BB692">
        <v>397</v>
      </c>
      <c r="BC692">
        <v>406</v>
      </c>
      <c r="BD692" t="s">
        <v>74</v>
      </c>
      <c r="BE692" t="s">
        <v>8091</v>
      </c>
      <c r="BF692" t="str">
        <f>HYPERLINK("http://dx.doi.org/10.1016/0021-9169(95)00044-5","http://dx.doi.org/10.1016/0021-9169(95)00044-5")</f>
        <v>http://dx.doi.org/10.1016/0021-9169(95)00044-5</v>
      </c>
      <c r="BG692" t="s">
        <v>74</v>
      </c>
      <c r="BH692" t="s">
        <v>74</v>
      </c>
      <c r="BI692">
        <v>10</v>
      </c>
      <c r="BJ692" t="s">
        <v>159</v>
      </c>
      <c r="BK692" t="s">
        <v>492</v>
      </c>
      <c r="BL692" t="s">
        <v>159</v>
      </c>
      <c r="BM692" t="s">
        <v>8083</v>
      </c>
      <c r="BN692" t="s">
        <v>74</v>
      </c>
      <c r="BO692" t="s">
        <v>74</v>
      </c>
      <c r="BP692" t="s">
        <v>74</v>
      </c>
      <c r="BQ692" t="s">
        <v>74</v>
      </c>
      <c r="BR692" t="s">
        <v>96</v>
      </c>
      <c r="BS692" t="s">
        <v>8092</v>
      </c>
      <c r="BT692" t="str">
        <f>HYPERLINK("https%3A%2F%2Fwww.webofscience.com%2Fwos%2Fwoscc%2Ffull-record%2FWOS:A1996TQ78800031","View Full Record in Web of Science")</f>
        <v>View Full Record in Web of Science</v>
      </c>
    </row>
    <row r="693" spans="1:72" x14ac:dyDescent="0.15">
      <c r="A693" t="s">
        <v>72</v>
      </c>
      <c r="B693" t="s">
        <v>8093</v>
      </c>
      <c r="C693" t="s">
        <v>74</v>
      </c>
      <c r="D693" t="s">
        <v>74</v>
      </c>
      <c r="E693" t="s">
        <v>74</v>
      </c>
      <c r="F693" t="s">
        <v>8093</v>
      </c>
      <c r="G693" t="s">
        <v>74</v>
      </c>
      <c r="H693" t="s">
        <v>74</v>
      </c>
      <c r="I693" t="s">
        <v>8094</v>
      </c>
      <c r="J693" t="s">
        <v>532</v>
      </c>
      <c r="K693" t="s">
        <v>74</v>
      </c>
      <c r="L693" t="s">
        <v>74</v>
      </c>
      <c r="M693" t="s">
        <v>77</v>
      </c>
      <c r="N693" t="s">
        <v>78</v>
      </c>
      <c r="O693" t="s">
        <v>74</v>
      </c>
      <c r="P693" t="s">
        <v>74</v>
      </c>
      <c r="Q693" t="s">
        <v>74</v>
      </c>
      <c r="R693" t="s">
        <v>74</v>
      </c>
      <c r="S693" t="s">
        <v>74</v>
      </c>
      <c r="T693" t="s">
        <v>8095</v>
      </c>
      <c r="U693" t="s">
        <v>8096</v>
      </c>
      <c r="V693" t="s">
        <v>8097</v>
      </c>
      <c r="W693" t="s">
        <v>8098</v>
      </c>
      <c r="X693" t="s">
        <v>2318</v>
      </c>
      <c r="Y693" t="s">
        <v>8099</v>
      </c>
      <c r="Z693" t="s">
        <v>74</v>
      </c>
      <c r="AA693" t="s">
        <v>8100</v>
      </c>
      <c r="AB693" t="s">
        <v>8101</v>
      </c>
      <c r="AC693" t="s">
        <v>74</v>
      </c>
      <c r="AD693" t="s">
        <v>74</v>
      </c>
      <c r="AE693" t="s">
        <v>74</v>
      </c>
      <c r="AF693" t="s">
        <v>74</v>
      </c>
      <c r="AG693">
        <v>42</v>
      </c>
      <c r="AH693">
        <v>5</v>
      </c>
      <c r="AI693">
        <v>7</v>
      </c>
      <c r="AJ693">
        <v>0</v>
      </c>
      <c r="AK693">
        <v>2</v>
      </c>
      <c r="AL693" t="s">
        <v>1342</v>
      </c>
      <c r="AM693" t="s">
        <v>117</v>
      </c>
      <c r="AN693" t="s">
        <v>1343</v>
      </c>
      <c r="AO693" t="s">
        <v>537</v>
      </c>
      <c r="AP693" t="s">
        <v>74</v>
      </c>
      <c r="AQ693" t="s">
        <v>74</v>
      </c>
      <c r="AR693" t="s">
        <v>539</v>
      </c>
      <c r="AS693" t="s">
        <v>540</v>
      </c>
      <c r="AT693" t="s">
        <v>6957</v>
      </c>
      <c r="AU693">
        <v>1996</v>
      </c>
      <c r="AV693">
        <v>23</v>
      </c>
      <c r="AW693">
        <v>1</v>
      </c>
      <c r="AX693" t="s">
        <v>74</v>
      </c>
      <c r="AY693" t="s">
        <v>74</v>
      </c>
      <c r="AZ693" t="s">
        <v>74</v>
      </c>
      <c r="BA693" t="s">
        <v>74</v>
      </c>
      <c r="BB693">
        <v>5</v>
      </c>
      <c r="BC693">
        <v>35</v>
      </c>
      <c r="BD693" t="s">
        <v>74</v>
      </c>
      <c r="BE693" t="s">
        <v>8102</v>
      </c>
      <c r="BF693" t="str">
        <f>HYPERLINK("http://dx.doi.org/10.1007/BF00058702","http://dx.doi.org/10.1007/BF00058702")</f>
        <v>http://dx.doi.org/10.1007/BF00058702</v>
      </c>
      <c r="BG693" t="s">
        <v>74</v>
      </c>
      <c r="BH693" t="s">
        <v>74</v>
      </c>
      <c r="BI693">
        <v>31</v>
      </c>
      <c r="BJ693" t="s">
        <v>542</v>
      </c>
      <c r="BK693" t="s">
        <v>93</v>
      </c>
      <c r="BL693" t="s">
        <v>543</v>
      </c>
      <c r="BM693" t="s">
        <v>8103</v>
      </c>
      <c r="BN693" t="s">
        <v>74</v>
      </c>
      <c r="BO693" t="s">
        <v>74</v>
      </c>
      <c r="BP693" t="s">
        <v>74</v>
      </c>
      <c r="BQ693" t="s">
        <v>74</v>
      </c>
      <c r="BR693" t="s">
        <v>96</v>
      </c>
      <c r="BS693" t="s">
        <v>8104</v>
      </c>
      <c r="BT693" t="str">
        <f>HYPERLINK("https%3A%2F%2Fwww.webofscience.com%2Fwos%2Fwoscc%2Ffull-record%2FWOS:A1996TU21300002","View Full Record in Web of Science")</f>
        <v>View Full Record in Web of Science</v>
      </c>
    </row>
    <row r="694" spans="1:72" x14ac:dyDescent="0.15">
      <c r="A694" t="s">
        <v>72</v>
      </c>
      <c r="B694" t="s">
        <v>8105</v>
      </c>
      <c r="C694" t="s">
        <v>74</v>
      </c>
      <c r="D694" t="s">
        <v>74</v>
      </c>
      <c r="E694" t="s">
        <v>74</v>
      </c>
      <c r="F694" t="s">
        <v>8105</v>
      </c>
      <c r="G694" t="s">
        <v>74</v>
      </c>
      <c r="H694" t="s">
        <v>74</v>
      </c>
      <c r="I694" t="s">
        <v>8106</v>
      </c>
      <c r="J694" t="s">
        <v>8107</v>
      </c>
      <c r="K694" t="s">
        <v>74</v>
      </c>
      <c r="L694" t="s">
        <v>74</v>
      </c>
      <c r="M694" t="s">
        <v>77</v>
      </c>
      <c r="N694" t="s">
        <v>78</v>
      </c>
      <c r="O694" t="s">
        <v>74</v>
      </c>
      <c r="P694" t="s">
        <v>74</v>
      </c>
      <c r="Q694" t="s">
        <v>74</v>
      </c>
      <c r="R694" t="s">
        <v>74</v>
      </c>
      <c r="S694" t="s">
        <v>74</v>
      </c>
      <c r="T694" t="s">
        <v>8108</v>
      </c>
      <c r="U694" t="s">
        <v>8109</v>
      </c>
      <c r="V694" t="s">
        <v>8110</v>
      </c>
      <c r="W694" t="s">
        <v>74</v>
      </c>
      <c r="X694" t="s">
        <v>74</v>
      </c>
      <c r="Y694" t="s">
        <v>8111</v>
      </c>
      <c r="Z694" t="s">
        <v>74</v>
      </c>
      <c r="AA694" t="s">
        <v>74</v>
      </c>
      <c r="AB694" t="s">
        <v>74</v>
      </c>
      <c r="AC694" t="s">
        <v>74</v>
      </c>
      <c r="AD694" t="s">
        <v>74</v>
      </c>
      <c r="AE694" t="s">
        <v>74</v>
      </c>
      <c r="AF694" t="s">
        <v>74</v>
      </c>
      <c r="AG694">
        <v>18</v>
      </c>
      <c r="AH694">
        <v>16</v>
      </c>
      <c r="AI694">
        <v>16</v>
      </c>
      <c r="AJ694">
        <v>0</v>
      </c>
      <c r="AK694">
        <v>5</v>
      </c>
      <c r="AL694" t="s">
        <v>644</v>
      </c>
      <c r="AM694" t="s">
        <v>3663</v>
      </c>
      <c r="AN694" t="s">
        <v>3664</v>
      </c>
      <c r="AO694" t="s">
        <v>8112</v>
      </c>
      <c r="AP694" t="s">
        <v>8113</v>
      </c>
      <c r="AQ694" t="s">
        <v>74</v>
      </c>
      <c r="AR694" t="s">
        <v>8114</v>
      </c>
      <c r="AS694" t="s">
        <v>8115</v>
      </c>
      <c r="AT694" t="s">
        <v>74</v>
      </c>
      <c r="AU694">
        <v>1996</v>
      </c>
      <c r="AV694">
        <v>19</v>
      </c>
      <c r="AW694" t="s">
        <v>74</v>
      </c>
      <c r="AX694">
        <v>2</v>
      </c>
      <c r="AY694" t="s">
        <v>74</v>
      </c>
      <c r="AZ694" t="s">
        <v>74</v>
      </c>
      <c r="BA694" t="s">
        <v>74</v>
      </c>
      <c r="BB694">
        <v>235</v>
      </c>
      <c r="BC694">
        <v>242</v>
      </c>
      <c r="BD694" t="s">
        <v>74</v>
      </c>
      <c r="BE694" t="s">
        <v>8116</v>
      </c>
      <c r="BF694" t="str">
        <f>HYPERLINK("http://dx.doi.org/10.1179/jbr.1996.19.2.235","http://dx.doi.org/10.1179/jbr.1996.19.2.235")</f>
        <v>http://dx.doi.org/10.1179/jbr.1996.19.2.235</v>
      </c>
      <c r="BG694" t="s">
        <v>74</v>
      </c>
      <c r="BH694" t="s">
        <v>74</v>
      </c>
      <c r="BI694">
        <v>8</v>
      </c>
      <c r="BJ694" t="s">
        <v>859</v>
      </c>
      <c r="BK694" t="s">
        <v>93</v>
      </c>
      <c r="BL694" t="s">
        <v>859</v>
      </c>
      <c r="BM694" t="s">
        <v>8117</v>
      </c>
      <c r="BN694" t="s">
        <v>74</v>
      </c>
      <c r="BO694" t="s">
        <v>74</v>
      </c>
      <c r="BP694" t="s">
        <v>74</v>
      </c>
      <c r="BQ694" t="s">
        <v>74</v>
      </c>
      <c r="BR694" t="s">
        <v>96</v>
      </c>
      <c r="BS694" t="s">
        <v>8118</v>
      </c>
      <c r="BT694" t="str">
        <f>HYPERLINK("https%3A%2F%2Fwww.webofscience.com%2Fwos%2Fwoscc%2Ffull-record%2FWOS:A1996WK00800003","View Full Record in Web of Science")</f>
        <v>View Full Record in Web of Science</v>
      </c>
    </row>
    <row r="695" spans="1:72" x14ac:dyDescent="0.15">
      <c r="A695" t="s">
        <v>72</v>
      </c>
      <c r="B695" t="s">
        <v>8119</v>
      </c>
      <c r="C695" t="s">
        <v>74</v>
      </c>
      <c r="D695" t="s">
        <v>74</v>
      </c>
      <c r="E695" t="s">
        <v>74</v>
      </c>
      <c r="F695" t="s">
        <v>8119</v>
      </c>
      <c r="G695" t="s">
        <v>74</v>
      </c>
      <c r="H695" t="s">
        <v>74</v>
      </c>
      <c r="I695" t="s">
        <v>8120</v>
      </c>
      <c r="J695" t="s">
        <v>8107</v>
      </c>
      <c r="K695" t="s">
        <v>74</v>
      </c>
      <c r="L695" t="s">
        <v>74</v>
      </c>
      <c r="M695" t="s">
        <v>77</v>
      </c>
      <c r="N695" t="s">
        <v>78</v>
      </c>
      <c r="O695" t="s">
        <v>74</v>
      </c>
      <c r="P695" t="s">
        <v>74</v>
      </c>
      <c r="Q695" t="s">
        <v>74</v>
      </c>
      <c r="R695" t="s">
        <v>74</v>
      </c>
      <c r="S695" t="s">
        <v>74</v>
      </c>
      <c r="T695" t="s">
        <v>8121</v>
      </c>
      <c r="U695" t="s">
        <v>74</v>
      </c>
      <c r="V695" t="s">
        <v>8122</v>
      </c>
      <c r="W695" t="s">
        <v>74</v>
      </c>
      <c r="X695" t="s">
        <v>74</v>
      </c>
      <c r="Y695" t="s">
        <v>852</v>
      </c>
      <c r="Z695" t="s">
        <v>74</v>
      </c>
      <c r="AA695" t="s">
        <v>74</v>
      </c>
      <c r="AB695" t="s">
        <v>74</v>
      </c>
      <c r="AC695" t="s">
        <v>74</v>
      </c>
      <c r="AD695" t="s">
        <v>74</v>
      </c>
      <c r="AE695" t="s">
        <v>74</v>
      </c>
      <c r="AF695" t="s">
        <v>74</v>
      </c>
      <c r="AG695">
        <v>10</v>
      </c>
      <c r="AH695">
        <v>4</v>
      </c>
      <c r="AI695">
        <v>4</v>
      </c>
      <c r="AJ695">
        <v>0</v>
      </c>
      <c r="AK695">
        <v>3</v>
      </c>
      <c r="AL695" t="s">
        <v>8123</v>
      </c>
      <c r="AM695" t="s">
        <v>8124</v>
      </c>
      <c r="AN695" t="s">
        <v>8125</v>
      </c>
      <c r="AO695" t="s">
        <v>8112</v>
      </c>
      <c r="AP695" t="s">
        <v>74</v>
      </c>
      <c r="AQ695" t="s">
        <v>74</v>
      </c>
      <c r="AR695" t="s">
        <v>8114</v>
      </c>
      <c r="AS695" t="s">
        <v>8115</v>
      </c>
      <c r="AT695" t="s">
        <v>74</v>
      </c>
      <c r="AU695">
        <v>1996</v>
      </c>
      <c r="AV695">
        <v>19</v>
      </c>
      <c r="AW695" t="s">
        <v>74</v>
      </c>
      <c r="AX695">
        <v>2</v>
      </c>
      <c r="AY695" t="s">
        <v>74</v>
      </c>
      <c r="AZ695" t="s">
        <v>74</v>
      </c>
      <c r="BA695" t="s">
        <v>74</v>
      </c>
      <c r="BB695">
        <v>267</v>
      </c>
      <c r="BC695">
        <v>277</v>
      </c>
      <c r="BD695" t="s">
        <v>74</v>
      </c>
      <c r="BE695" t="s">
        <v>8126</v>
      </c>
      <c r="BF695" t="str">
        <f>HYPERLINK("http://dx.doi.org/10.1179/jbr.1996.19.2.267","http://dx.doi.org/10.1179/jbr.1996.19.2.267")</f>
        <v>http://dx.doi.org/10.1179/jbr.1996.19.2.267</v>
      </c>
      <c r="BG695" t="s">
        <v>74</v>
      </c>
      <c r="BH695" t="s">
        <v>74</v>
      </c>
      <c r="BI695">
        <v>11</v>
      </c>
      <c r="BJ695" t="s">
        <v>859</v>
      </c>
      <c r="BK695" t="s">
        <v>93</v>
      </c>
      <c r="BL695" t="s">
        <v>859</v>
      </c>
      <c r="BM695" t="s">
        <v>8117</v>
      </c>
      <c r="BN695" t="s">
        <v>74</v>
      </c>
      <c r="BO695" t="s">
        <v>74</v>
      </c>
      <c r="BP695" t="s">
        <v>74</v>
      </c>
      <c r="BQ695" t="s">
        <v>74</v>
      </c>
      <c r="BR695" t="s">
        <v>96</v>
      </c>
      <c r="BS695" t="s">
        <v>8127</v>
      </c>
      <c r="BT695" t="str">
        <f>HYPERLINK("https%3A%2F%2Fwww.webofscience.com%2Fwos%2Fwoscc%2Ffull-record%2FWOS:A1996WK00800006","View Full Record in Web of Science")</f>
        <v>View Full Record in Web of Science</v>
      </c>
    </row>
    <row r="696" spans="1:72" x14ac:dyDescent="0.15">
      <c r="A696" t="s">
        <v>72</v>
      </c>
      <c r="B696" t="s">
        <v>8128</v>
      </c>
      <c r="C696" t="s">
        <v>74</v>
      </c>
      <c r="D696" t="s">
        <v>74</v>
      </c>
      <c r="E696" t="s">
        <v>74</v>
      </c>
      <c r="F696" t="s">
        <v>8128</v>
      </c>
      <c r="G696" t="s">
        <v>74</v>
      </c>
      <c r="H696" t="s">
        <v>74</v>
      </c>
      <c r="I696" t="s">
        <v>8129</v>
      </c>
      <c r="J696" t="s">
        <v>8130</v>
      </c>
      <c r="K696" t="s">
        <v>74</v>
      </c>
      <c r="L696" t="s">
        <v>74</v>
      </c>
      <c r="M696" t="s">
        <v>77</v>
      </c>
      <c r="N696" t="s">
        <v>78</v>
      </c>
      <c r="O696" t="s">
        <v>74</v>
      </c>
      <c r="P696" t="s">
        <v>74</v>
      </c>
      <c r="Q696" t="s">
        <v>74</v>
      </c>
      <c r="R696" t="s">
        <v>74</v>
      </c>
      <c r="S696" t="s">
        <v>74</v>
      </c>
      <c r="T696" t="s">
        <v>74</v>
      </c>
      <c r="U696" t="s">
        <v>8131</v>
      </c>
      <c r="V696" t="s">
        <v>8132</v>
      </c>
      <c r="W696" t="s">
        <v>8133</v>
      </c>
      <c r="X696" t="s">
        <v>8134</v>
      </c>
      <c r="Y696" t="s">
        <v>74</v>
      </c>
      <c r="Z696" t="s">
        <v>74</v>
      </c>
      <c r="AA696" t="s">
        <v>8135</v>
      </c>
      <c r="AB696" t="s">
        <v>8136</v>
      </c>
      <c r="AC696" t="s">
        <v>74</v>
      </c>
      <c r="AD696" t="s">
        <v>74</v>
      </c>
      <c r="AE696" t="s">
        <v>74</v>
      </c>
      <c r="AF696" t="s">
        <v>74</v>
      </c>
      <c r="AG696">
        <v>21</v>
      </c>
      <c r="AH696">
        <v>49</v>
      </c>
      <c r="AI696">
        <v>53</v>
      </c>
      <c r="AJ696">
        <v>1</v>
      </c>
      <c r="AK696">
        <v>9</v>
      </c>
      <c r="AL696" t="s">
        <v>8137</v>
      </c>
      <c r="AM696" t="s">
        <v>436</v>
      </c>
      <c r="AN696" t="s">
        <v>8138</v>
      </c>
      <c r="AO696" t="s">
        <v>8139</v>
      </c>
      <c r="AP696" t="s">
        <v>8140</v>
      </c>
      <c r="AQ696" t="s">
        <v>74</v>
      </c>
      <c r="AR696" t="s">
        <v>8141</v>
      </c>
      <c r="AS696" t="s">
        <v>8142</v>
      </c>
      <c r="AT696" t="s">
        <v>6957</v>
      </c>
      <c r="AU696">
        <v>1996</v>
      </c>
      <c r="AV696">
        <v>77</v>
      </c>
      <c r="AW696" t="s">
        <v>74</v>
      </c>
      <c r="AX696">
        <v>1</v>
      </c>
      <c r="AY696" t="s">
        <v>74</v>
      </c>
      <c r="AZ696" t="s">
        <v>74</v>
      </c>
      <c r="BA696" t="s">
        <v>74</v>
      </c>
      <c r="BB696">
        <v>27</v>
      </c>
      <c r="BC696">
        <v>35</v>
      </c>
      <c r="BD696" t="s">
        <v>74</v>
      </c>
      <c r="BE696" t="s">
        <v>8143</v>
      </c>
      <c r="BF696" t="str">
        <f>HYPERLINK("http://dx.doi.org/10.1099/0022-1317-77-1-27","http://dx.doi.org/10.1099/0022-1317-77-1-27")</f>
        <v>http://dx.doi.org/10.1099/0022-1317-77-1-27</v>
      </c>
      <c r="BG696" t="s">
        <v>74</v>
      </c>
      <c r="BH696" t="s">
        <v>74</v>
      </c>
      <c r="BI696">
        <v>9</v>
      </c>
      <c r="BJ696" t="s">
        <v>8144</v>
      </c>
      <c r="BK696" t="s">
        <v>93</v>
      </c>
      <c r="BL696" t="s">
        <v>8144</v>
      </c>
      <c r="BM696" t="s">
        <v>8145</v>
      </c>
      <c r="BN696">
        <v>8558126</v>
      </c>
      <c r="BO696" t="s">
        <v>1334</v>
      </c>
      <c r="BP696" t="s">
        <v>74</v>
      </c>
      <c r="BQ696" t="s">
        <v>74</v>
      </c>
      <c r="BR696" t="s">
        <v>96</v>
      </c>
      <c r="BS696" t="s">
        <v>8146</v>
      </c>
      <c r="BT696" t="str">
        <f>HYPERLINK("https%3A%2F%2Fwww.webofscience.com%2Fwos%2Fwoscc%2Ffull-record%2FWOS:A1996TP21500004","View Full Record in Web of Science")</f>
        <v>View Full Record in Web of Science</v>
      </c>
    </row>
    <row r="697" spans="1:72" x14ac:dyDescent="0.15">
      <c r="A697" t="s">
        <v>72</v>
      </c>
      <c r="B697" t="s">
        <v>8147</v>
      </c>
      <c r="C697" t="s">
        <v>74</v>
      </c>
      <c r="D697" t="s">
        <v>74</v>
      </c>
      <c r="E697" t="s">
        <v>74</v>
      </c>
      <c r="F697" t="s">
        <v>8147</v>
      </c>
      <c r="G697" t="s">
        <v>74</v>
      </c>
      <c r="H697" t="s">
        <v>74</v>
      </c>
      <c r="I697" t="s">
        <v>8148</v>
      </c>
      <c r="J697" t="s">
        <v>8149</v>
      </c>
      <c r="K697" t="s">
        <v>74</v>
      </c>
      <c r="L697" t="s">
        <v>74</v>
      </c>
      <c r="M697" t="s">
        <v>77</v>
      </c>
      <c r="N697" t="s">
        <v>472</v>
      </c>
      <c r="O697" t="s">
        <v>8150</v>
      </c>
      <c r="P697" t="s">
        <v>8151</v>
      </c>
      <c r="Q697" t="s">
        <v>8152</v>
      </c>
      <c r="R697" t="s">
        <v>74</v>
      </c>
      <c r="S697" t="s">
        <v>74</v>
      </c>
      <c r="T697" t="s">
        <v>74</v>
      </c>
      <c r="U697" t="s">
        <v>8153</v>
      </c>
      <c r="V697" t="s">
        <v>8154</v>
      </c>
      <c r="W697" t="s">
        <v>8155</v>
      </c>
      <c r="X697" t="s">
        <v>8156</v>
      </c>
      <c r="Y697" t="s">
        <v>8157</v>
      </c>
      <c r="Z697" t="s">
        <v>74</v>
      </c>
      <c r="AA697" t="s">
        <v>8158</v>
      </c>
      <c r="AB697" t="s">
        <v>8159</v>
      </c>
      <c r="AC697" t="s">
        <v>74</v>
      </c>
      <c r="AD697" t="s">
        <v>74</v>
      </c>
      <c r="AE697" t="s">
        <v>74</v>
      </c>
      <c r="AF697" t="s">
        <v>74</v>
      </c>
      <c r="AG697">
        <v>21</v>
      </c>
      <c r="AH697">
        <v>4</v>
      </c>
      <c r="AI697">
        <v>4</v>
      </c>
      <c r="AJ697">
        <v>0</v>
      </c>
      <c r="AK697">
        <v>0</v>
      </c>
      <c r="AL697" t="s">
        <v>8160</v>
      </c>
      <c r="AM697" t="s">
        <v>7340</v>
      </c>
      <c r="AN697" t="s">
        <v>8161</v>
      </c>
      <c r="AO697" t="s">
        <v>8162</v>
      </c>
      <c r="AP697" t="s">
        <v>74</v>
      </c>
      <c r="AQ697" t="s">
        <v>74</v>
      </c>
      <c r="AR697" t="s">
        <v>8163</v>
      </c>
      <c r="AS697" t="s">
        <v>8164</v>
      </c>
      <c r="AT697" t="s">
        <v>74</v>
      </c>
      <c r="AU697">
        <v>1996</v>
      </c>
      <c r="AV697">
        <v>48</v>
      </c>
      <c r="AW697" t="s">
        <v>3705</v>
      </c>
      <c r="AX697" t="s">
        <v>74</v>
      </c>
      <c r="AY697" t="s">
        <v>74</v>
      </c>
      <c r="AZ697" t="s">
        <v>74</v>
      </c>
      <c r="BA697" t="s">
        <v>74</v>
      </c>
      <c r="BB697">
        <v>577</v>
      </c>
      <c r="BC697">
        <v>588</v>
      </c>
      <c r="BD697" t="s">
        <v>74</v>
      </c>
      <c r="BE697" t="s">
        <v>8165</v>
      </c>
      <c r="BF697" t="str">
        <f>HYPERLINK("http://dx.doi.org/10.5636/jgg.48.577","http://dx.doi.org/10.5636/jgg.48.577")</f>
        <v>http://dx.doi.org/10.5636/jgg.48.577</v>
      </c>
      <c r="BG697" t="s">
        <v>74</v>
      </c>
      <c r="BH697" t="s">
        <v>74</v>
      </c>
      <c r="BI697">
        <v>12</v>
      </c>
      <c r="BJ697" t="s">
        <v>364</v>
      </c>
      <c r="BK697" t="s">
        <v>492</v>
      </c>
      <c r="BL697" t="s">
        <v>365</v>
      </c>
      <c r="BM697" t="s">
        <v>8166</v>
      </c>
      <c r="BN697" t="s">
        <v>74</v>
      </c>
      <c r="BO697" t="s">
        <v>161</v>
      </c>
      <c r="BP697" t="s">
        <v>74</v>
      </c>
      <c r="BQ697" t="s">
        <v>74</v>
      </c>
      <c r="BR697" t="s">
        <v>96</v>
      </c>
      <c r="BS697" t="s">
        <v>8167</v>
      </c>
      <c r="BT697" t="str">
        <f>HYPERLINK("https%3A%2F%2Fwww.webofscience.com%2Fwos%2Fwoscc%2Ffull-record%2FWOS:A1996VC56400010","View Full Record in Web of Science")</f>
        <v>View Full Record in Web of Science</v>
      </c>
    </row>
    <row r="698" spans="1:72" x14ac:dyDescent="0.15">
      <c r="A698" t="s">
        <v>72</v>
      </c>
      <c r="B698" t="s">
        <v>8168</v>
      </c>
      <c r="C698" t="s">
        <v>74</v>
      </c>
      <c r="D698" t="s">
        <v>74</v>
      </c>
      <c r="E698" t="s">
        <v>74</v>
      </c>
      <c r="F698" t="s">
        <v>8168</v>
      </c>
      <c r="G698" t="s">
        <v>74</v>
      </c>
      <c r="H698" t="s">
        <v>74</v>
      </c>
      <c r="I698" t="s">
        <v>8169</v>
      </c>
      <c r="J698" t="s">
        <v>8149</v>
      </c>
      <c r="K698" t="s">
        <v>74</v>
      </c>
      <c r="L698" t="s">
        <v>74</v>
      </c>
      <c r="M698" t="s">
        <v>77</v>
      </c>
      <c r="N698" t="s">
        <v>78</v>
      </c>
      <c r="O698" t="s">
        <v>74</v>
      </c>
      <c r="P698" t="s">
        <v>74</v>
      </c>
      <c r="Q698" t="s">
        <v>74</v>
      </c>
      <c r="R698" t="s">
        <v>74</v>
      </c>
      <c r="S698" t="s">
        <v>74</v>
      </c>
      <c r="T698" t="s">
        <v>74</v>
      </c>
      <c r="U698" t="s">
        <v>8170</v>
      </c>
      <c r="V698" t="s">
        <v>8171</v>
      </c>
      <c r="W698" t="s">
        <v>8172</v>
      </c>
      <c r="X698" t="s">
        <v>8173</v>
      </c>
      <c r="Y698" t="s">
        <v>8174</v>
      </c>
      <c r="Z698" t="s">
        <v>74</v>
      </c>
      <c r="AA698" t="s">
        <v>8175</v>
      </c>
      <c r="AB698" t="s">
        <v>8176</v>
      </c>
      <c r="AC698" t="s">
        <v>74</v>
      </c>
      <c r="AD698" t="s">
        <v>74</v>
      </c>
      <c r="AE698" t="s">
        <v>74</v>
      </c>
      <c r="AF698" t="s">
        <v>74</v>
      </c>
      <c r="AG698">
        <v>23</v>
      </c>
      <c r="AH698">
        <v>1</v>
      </c>
      <c r="AI698">
        <v>1</v>
      </c>
      <c r="AJ698">
        <v>0</v>
      </c>
      <c r="AK698">
        <v>5</v>
      </c>
      <c r="AL698" t="s">
        <v>8160</v>
      </c>
      <c r="AM698" t="s">
        <v>7340</v>
      </c>
      <c r="AN698" t="s">
        <v>8177</v>
      </c>
      <c r="AO698" t="s">
        <v>8162</v>
      </c>
      <c r="AP698" t="s">
        <v>74</v>
      </c>
      <c r="AQ698" t="s">
        <v>74</v>
      </c>
      <c r="AR698" t="s">
        <v>8163</v>
      </c>
      <c r="AS698" t="s">
        <v>8164</v>
      </c>
      <c r="AT698" t="s">
        <v>74</v>
      </c>
      <c r="AU698">
        <v>1996</v>
      </c>
      <c r="AV698">
        <v>48</v>
      </c>
      <c r="AW698">
        <v>9</v>
      </c>
      <c r="AX698" t="s">
        <v>74</v>
      </c>
      <c r="AY698" t="s">
        <v>74</v>
      </c>
      <c r="AZ698" t="s">
        <v>74</v>
      </c>
      <c r="BA698" t="s">
        <v>74</v>
      </c>
      <c r="BB698">
        <v>1189</v>
      </c>
      <c r="BC698">
        <v>1196</v>
      </c>
      <c r="BD698" t="s">
        <v>74</v>
      </c>
      <c r="BE698" t="s">
        <v>8178</v>
      </c>
      <c r="BF698" t="str">
        <f>HYPERLINK("http://dx.doi.org/10.5636/jgg.48.1189","http://dx.doi.org/10.5636/jgg.48.1189")</f>
        <v>http://dx.doi.org/10.5636/jgg.48.1189</v>
      </c>
      <c r="BG698" t="s">
        <v>74</v>
      </c>
      <c r="BH698" t="s">
        <v>74</v>
      </c>
      <c r="BI698">
        <v>8</v>
      </c>
      <c r="BJ698" t="s">
        <v>364</v>
      </c>
      <c r="BK698" t="s">
        <v>93</v>
      </c>
      <c r="BL698" t="s">
        <v>365</v>
      </c>
      <c r="BM698" t="s">
        <v>8179</v>
      </c>
      <c r="BN698" t="s">
        <v>74</v>
      </c>
      <c r="BO698" t="s">
        <v>161</v>
      </c>
      <c r="BP698" t="s">
        <v>74</v>
      </c>
      <c r="BQ698" t="s">
        <v>74</v>
      </c>
      <c r="BR698" t="s">
        <v>96</v>
      </c>
      <c r="BS698" t="s">
        <v>8180</v>
      </c>
      <c r="BT698" t="str">
        <f>HYPERLINK("https%3A%2F%2Fwww.webofscience.com%2Fwos%2Fwoscc%2Ffull-record%2FWOS:A1996WD68300009","View Full Record in Web of Science")</f>
        <v>View Full Record in Web of Science</v>
      </c>
    </row>
    <row r="699" spans="1:72" x14ac:dyDescent="0.15">
      <c r="A699" t="s">
        <v>72</v>
      </c>
      <c r="B699" t="s">
        <v>8181</v>
      </c>
      <c r="C699" t="s">
        <v>74</v>
      </c>
      <c r="D699" t="s">
        <v>74</v>
      </c>
      <c r="E699" t="s">
        <v>74</v>
      </c>
      <c r="F699" t="s">
        <v>8181</v>
      </c>
      <c r="G699" t="s">
        <v>74</v>
      </c>
      <c r="H699" t="s">
        <v>74</v>
      </c>
      <c r="I699" t="s">
        <v>8182</v>
      </c>
      <c r="J699" t="s">
        <v>8149</v>
      </c>
      <c r="K699" t="s">
        <v>74</v>
      </c>
      <c r="L699" t="s">
        <v>74</v>
      </c>
      <c r="M699" t="s">
        <v>77</v>
      </c>
      <c r="N699" t="s">
        <v>472</v>
      </c>
      <c r="O699" t="s">
        <v>8183</v>
      </c>
      <c r="P699" t="s">
        <v>8184</v>
      </c>
      <c r="Q699" t="s">
        <v>8185</v>
      </c>
      <c r="R699" t="s">
        <v>74</v>
      </c>
      <c r="S699" t="s">
        <v>8186</v>
      </c>
      <c r="T699" t="s">
        <v>74</v>
      </c>
      <c r="U699" t="s">
        <v>74</v>
      </c>
      <c r="V699" t="s">
        <v>8187</v>
      </c>
      <c r="W699" t="s">
        <v>8188</v>
      </c>
      <c r="X699" t="s">
        <v>8189</v>
      </c>
      <c r="Y699" t="s">
        <v>74</v>
      </c>
      <c r="Z699" t="s">
        <v>74</v>
      </c>
      <c r="AA699" t="s">
        <v>8190</v>
      </c>
      <c r="AB699" t="s">
        <v>8191</v>
      </c>
      <c r="AC699" t="s">
        <v>74</v>
      </c>
      <c r="AD699" t="s">
        <v>74</v>
      </c>
      <c r="AE699" t="s">
        <v>74</v>
      </c>
      <c r="AF699" t="s">
        <v>74</v>
      </c>
      <c r="AG699">
        <v>13</v>
      </c>
      <c r="AH699">
        <v>14</v>
      </c>
      <c r="AI699">
        <v>14</v>
      </c>
      <c r="AJ699">
        <v>0</v>
      </c>
      <c r="AK699">
        <v>3</v>
      </c>
      <c r="AL699" t="s">
        <v>8160</v>
      </c>
      <c r="AM699" t="s">
        <v>7340</v>
      </c>
      <c r="AN699" t="s">
        <v>8177</v>
      </c>
      <c r="AO699" t="s">
        <v>8162</v>
      </c>
      <c r="AP699" t="s">
        <v>74</v>
      </c>
      <c r="AQ699" t="s">
        <v>74</v>
      </c>
      <c r="AR699" t="s">
        <v>8163</v>
      </c>
      <c r="AS699" t="s">
        <v>8164</v>
      </c>
      <c r="AT699" t="s">
        <v>74</v>
      </c>
      <c r="AU699">
        <v>1996</v>
      </c>
      <c r="AV699">
        <v>48</v>
      </c>
      <c r="AW699">
        <v>11</v>
      </c>
      <c r="AX699" t="s">
        <v>74</v>
      </c>
      <c r="AY699" t="s">
        <v>74</v>
      </c>
      <c r="AZ699" t="s">
        <v>74</v>
      </c>
      <c r="BA699" t="s">
        <v>74</v>
      </c>
      <c r="BB699">
        <v>1333</v>
      </c>
      <c r="BC699">
        <v>1340</v>
      </c>
      <c r="BD699" t="s">
        <v>74</v>
      </c>
      <c r="BE699" t="s">
        <v>8192</v>
      </c>
      <c r="BF699" t="str">
        <f>HYPERLINK("http://dx.doi.org/10.5636/jgg.48.1333","http://dx.doi.org/10.5636/jgg.48.1333")</f>
        <v>http://dx.doi.org/10.5636/jgg.48.1333</v>
      </c>
      <c r="BG699" t="s">
        <v>74</v>
      </c>
      <c r="BH699" t="s">
        <v>74</v>
      </c>
      <c r="BI699">
        <v>8</v>
      </c>
      <c r="BJ699" t="s">
        <v>364</v>
      </c>
      <c r="BK699" t="s">
        <v>1874</v>
      </c>
      <c r="BL699" t="s">
        <v>365</v>
      </c>
      <c r="BM699" t="s">
        <v>8193</v>
      </c>
      <c r="BN699" t="s">
        <v>74</v>
      </c>
      <c r="BO699" t="s">
        <v>161</v>
      </c>
      <c r="BP699" t="s">
        <v>74</v>
      </c>
      <c r="BQ699" t="s">
        <v>74</v>
      </c>
      <c r="BR699" t="s">
        <v>96</v>
      </c>
      <c r="BS699" t="s">
        <v>8194</v>
      </c>
      <c r="BT699" t="str">
        <f>HYPERLINK("https%3A%2F%2Fwww.webofscience.com%2Fwos%2Fwoscc%2Ffull-record%2FWOS:A1996WK76900006","View Full Record in Web of Science")</f>
        <v>View Full Record in Web of Science</v>
      </c>
    </row>
    <row r="700" spans="1:72" x14ac:dyDescent="0.15">
      <c r="A700" t="s">
        <v>72</v>
      </c>
      <c r="B700" t="s">
        <v>8195</v>
      </c>
      <c r="C700" t="s">
        <v>74</v>
      </c>
      <c r="D700" t="s">
        <v>74</v>
      </c>
      <c r="E700" t="s">
        <v>74</v>
      </c>
      <c r="F700" t="s">
        <v>8195</v>
      </c>
      <c r="G700" t="s">
        <v>74</v>
      </c>
      <c r="H700" t="s">
        <v>74</v>
      </c>
      <c r="I700" t="s">
        <v>8196</v>
      </c>
      <c r="J700" t="s">
        <v>8197</v>
      </c>
      <c r="K700" t="s">
        <v>74</v>
      </c>
      <c r="L700" t="s">
        <v>74</v>
      </c>
      <c r="M700" t="s">
        <v>77</v>
      </c>
      <c r="N700" t="s">
        <v>78</v>
      </c>
      <c r="O700" t="s">
        <v>74</v>
      </c>
      <c r="P700" t="s">
        <v>74</v>
      </c>
      <c r="Q700" t="s">
        <v>74</v>
      </c>
      <c r="R700" t="s">
        <v>74</v>
      </c>
      <c r="S700" t="s">
        <v>74</v>
      </c>
      <c r="T700" t="s">
        <v>74</v>
      </c>
      <c r="U700" t="s">
        <v>8198</v>
      </c>
      <c r="V700" t="s">
        <v>8199</v>
      </c>
      <c r="W700" t="s">
        <v>8200</v>
      </c>
      <c r="X700" t="s">
        <v>8201</v>
      </c>
      <c r="Y700" t="s">
        <v>8202</v>
      </c>
      <c r="Z700" t="s">
        <v>74</v>
      </c>
      <c r="AA700" t="s">
        <v>8203</v>
      </c>
      <c r="AB700" t="s">
        <v>8204</v>
      </c>
      <c r="AC700" t="s">
        <v>74</v>
      </c>
      <c r="AD700" t="s">
        <v>74</v>
      </c>
      <c r="AE700" t="s">
        <v>74</v>
      </c>
      <c r="AF700" t="s">
        <v>74</v>
      </c>
      <c r="AG700">
        <v>27</v>
      </c>
      <c r="AH700">
        <v>89</v>
      </c>
      <c r="AI700">
        <v>99</v>
      </c>
      <c r="AJ700">
        <v>1</v>
      </c>
      <c r="AK700">
        <v>15</v>
      </c>
      <c r="AL700" t="s">
        <v>8205</v>
      </c>
      <c r="AM700" t="s">
        <v>485</v>
      </c>
      <c r="AN700" t="s">
        <v>7096</v>
      </c>
      <c r="AO700" t="s">
        <v>8206</v>
      </c>
      <c r="AP700" t="s">
        <v>74</v>
      </c>
      <c r="AQ700" t="s">
        <v>74</v>
      </c>
      <c r="AR700" t="s">
        <v>8207</v>
      </c>
      <c r="AS700" t="s">
        <v>8208</v>
      </c>
      <c r="AT700" t="s">
        <v>74</v>
      </c>
      <c r="AU700">
        <v>1996</v>
      </c>
      <c r="AV700">
        <v>42</v>
      </c>
      <c r="AW700">
        <v>140</v>
      </c>
      <c r="AX700" t="s">
        <v>74</v>
      </c>
      <c r="AY700" t="s">
        <v>74</v>
      </c>
      <c r="AZ700" t="s">
        <v>74</v>
      </c>
      <c r="BA700" t="s">
        <v>74</v>
      </c>
      <c r="BB700">
        <v>10</v>
      </c>
      <c r="BC700">
        <v>22</v>
      </c>
      <c r="BD700" t="s">
        <v>74</v>
      </c>
      <c r="BE700" t="s">
        <v>8209</v>
      </c>
      <c r="BF700" t="str">
        <f>HYPERLINK("http://dx.doi.org/10.3189/S0022143000030483","http://dx.doi.org/10.3189/S0022143000030483")</f>
        <v>http://dx.doi.org/10.3189/S0022143000030483</v>
      </c>
      <c r="BG700" t="s">
        <v>74</v>
      </c>
      <c r="BH700" t="s">
        <v>74</v>
      </c>
      <c r="BI700">
        <v>13</v>
      </c>
      <c r="BJ700" t="s">
        <v>907</v>
      </c>
      <c r="BK700" t="s">
        <v>93</v>
      </c>
      <c r="BL700" t="s">
        <v>908</v>
      </c>
      <c r="BM700" t="s">
        <v>8210</v>
      </c>
      <c r="BN700" t="s">
        <v>74</v>
      </c>
      <c r="BO700" t="s">
        <v>161</v>
      </c>
      <c r="BP700" t="s">
        <v>74</v>
      </c>
      <c r="BQ700" t="s">
        <v>74</v>
      </c>
      <c r="BR700" t="s">
        <v>96</v>
      </c>
      <c r="BS700" t="s">
        <v>8211</v>
      </c>
      <c r="BT700" t="str">
        <f>HYPERLINK("https%3A%2F%2Fwww.webofscience.com%2Fwos%2Fwoscc%2Ffull-record%2FWOS:A1996UF20800002","View Full Record in Web of Science")</f>
        <v>View Full Record in Web of Science</v>
      </c>
    </row>
    <row r="701" spans="1:72" x14ac:dyDescent="0.15">
      <c r="A701" t="s">
        <v>72</v>
      </c>
      <c r="B701" t="s">
        <v>8212</v>
      </c>
      <c r="C701" t="s">
        <v>74</v>
      </c>
      <c r="D701" t="s">
        <v>74</v>
      </c>
      <c r="E701" t="s">
        <v>74</v>
      </c>
      <c r="F701" t="s">
        <v>8212</v>
      </c>
      <c r="G701" t="s">
        <v>74</v>
      </c>
      <c r="H701" t="s">
        <v>74</v>
      </c>
      <c r="I701" t="s">
        <v>8213</v>
      </c>
      <c r="J701" t="s">
        <v>8197</v>
      </c>
      <c r="K701" t="s">
        <v>74</v>
      </c>
      <c r="L701" t="s">
        <v>74</v>
      </c>
      <c r="M701" t="s">
        <v>77</v>
      </c>
      <c r="N701" t="s">
        <v>78</v>
      </c>
      <c r="O701" t="s">
        <v>74</v>
      </c>
      <c r="P701" t="s">
        <v>74</v>
      </c>
      <c r="Q701" t="s">
        <v>74</v>
      </c>
      <c r="R701" t="s">
        <v>74</v>
      </c>
      <c r="S701" t="s">
        <v>74</v>
      </c>
      <c r="T701" t="s">
        <v>74</v>
      </c>
      <c r="U701" t="s">
        <v>74</v>
      </c>
      <c r="V701" t="s">
        <v>8214</v>
      </c>
      <c r="W701" t="s">
        <v>8215</v>
      </c>
      <c r="X701" t="s">
        <v>8216</v>
      </c>
      <c r="Y701" t="s">
        <v>8217</v>
      </c>
      <c r="Z701" t="s">
        <v>74</v>
      </c>
      <c r="AA701" t="s">
        <v>74</v>
      </c>
      <c r="AB701" t="s">
        <v>74</v>
      </c>
      <c r="AC701" t="s">
        <v>74</v>
      </c>
      <c r="AD701" t="s">
        <v>74</v>
      </c>
      <c r="AE701" t="s">
        <v>74</v>
      </c>
      <c r="AF701" t="s">
        <v>74</v>
      </c>
      <c r="AG701">
        <v>22</v>
      </c>
      <c r="AH701">
        <v>36</v>
      </c>
      <c r="AI701">
        <v>39</v>
      </c>
      <c r="AJ701">
        <v>0</v>
      </c>
      <c r="AK701">
        <v>3</v>
      </c>
      <c r="AL701" t="s">
        <v>8205</v>
      </c>
      <c r="AM701" t="s">
        <v>485</v>
      </c>
      <c r="AN701" t="s">
        <v>8218</v>
      </c>
      <c r="AO701" t="s">
        <v>8206</v>
      </c>
      <c r="AP701" t="s">
        <v>74</v>
      </c>
      <c r="AQ701" t="s">
        <v>74</v>
      </c>
      <c r="AR701" t="s">
        <v>8207</v>
      </c>
      <c r="AS701" t="s">
        <v>8208</v>
      </c>
      <c r="AT701" t="s">
        <v>74</v>
      </c>
      <c r="AU701">
        <v>1996</v>
      </c>
      <c r="AV701">
        <v>42</v>
      </c>
      <c r="AW701">
        <v>140</v>
      </c>
      <c r="AX701" t="s">
        <v>74</v>
      </c>
      <c r="AY701" t="s">
        <v>74</v>
      </c>
      <c r="AZ701" t="s">
        <v>74</v>
      </c>
      <c r="BA701" t="s">
        <v>74</v>
      </c>
      <c r="BB701">
        <v>63</v>
      </c>
      <c r="BC701">
        <v>76</v>
      </c>
      <c r="BD701" t="s">
        <v>74</v>
      </c>
      <c r="BE701" t="s">
        <v>8219</v>
      </c>
      <c r="BF701" t="str">
        <f>HYPERLINK("http://dx.doi.org/10.3189/S0022143000030537","http://dx.doi.org/10.3189/S0022143000030537")</f>
        <v>http://dx.doi.org/10.3189/S0022143000030537</v>
      </c>
      <c r="BG701" t="s">
        <v>74</v>
      </c>
      <c r="BH701" t="s">
        <v>74</v>
      </c>
      <c r="BI701">
        <v>14</v>
      </c>
      <c r="BJ701" t="s">
        <v>907</v>
      </c>
      <c r="BK701" t="s">
        <v>93</v>
      </c>
      <c r="BL701" t="s">
        <v>908</v>
      </c>
      <c r="BM701" t="s">
        <v>8210</v>
      </c>
      <c r="BN701" t="s">
        <v>74</v>
      </c>
      <c r="BO701" t="s">
        <v>161</v>
      </c>
      <c r="BP701" t="s">
        <v>74</v>
      </c>
      <c r="BQ701" t="s">
        <v>74</v>
      </c>
      <c r="BR701" t="s">
        <v>96</v>
      </c>
      <c r="BS701" t="s">
        <v>8220</v>
      </c>
      <c r="BT701" t="str">
        <f>HYPERLINK("https%3A%2F%2Fwww.webofscience.com%2Fwos%2Fwoscc%2Ffull-record%2FWOS:A1996UF20800007","View Full Record in Web of Science")</f>
        <v>View Full Record in Web of Science</v>
      </c>
    </row>
    <row r="702" spans="1:72" x14ac:dyDescent="0.15">
      <c r="A702" t="s">
        <v>72</v>
      </c>
      <c r="B702" t="s">
        <v>8221</v>
      </c>
      <c r="C702" t="s">
        <v>74</v>
      </c>
      <c r="D702" t="s">
        <v>74</v>
      </c>
      <c r="E702" t="s">
        <v>74</v>
      </c>
      <c r="F702" t="s">
        <v>8221</v>
      </c>
      <c r="G702" t="s">
        <v>74</v>
      </c>
      <c r="H702" t="s">
        <v>74</v>
      </c>
      <c r="I702" t="s">
        <v>8222</v>
      </c>
      <c r="J702" t="s">
        <v>8197</v>
      </c>
      <c r="K702" t="s">
        <v>74</v>
      </c>
      <c r="L702" t="s">
        <v>74</v>
      </c>
      <c r="M702" t="s">
        <v>77</v>
      </c>
      <c r="N702" t="s">
        <v>78</v>
      </c>
      <c r="O702" t="s">
        <v>74</v>
      </c>
      <c r="P702" t="s">
        <v>74</v>
      </c>
      <c r="Q702" t="s">
        <v>74</v>
      </c>
      <c r="R702" t="s">
        <v>74</v>
      </c>
      <c r="S702" t="s">
        <v>74</v>
      </c>
      <c r="T702" t="s">
        <v>74</v>
      </c>
      <c r="U702" t="s">
        <v>8223</v>
      </c>
      <c r="V702" t="s">
        <v>8224</v>
      </c>
      <c r="W702" t="s">
        <v>8225</v>
      </c>
      <c r="X702" t="s">
        <v>8226</v>
      </c>
      <c r="Y702" t="s">
        <v>8227</v>
      </c>
      <c r="Z702" t="s">
        <v>74</v>
      </c>
      <c r="AA702" t="s">
        <v>74</v>
      </c>
      <c r="AB702" t="s">
        <v>74</v>
      </c>
      <c r="AC702" t="s">
        <v>74</v>
      </c>
      <c r="AD702" t="s">
        <v>74</v>
      </c>
      <c r="AE702" t="s">
        <v>74</v>
      </c>
      <c r="AF702" t="s">
        <v>74</v>
      </c>
      <c r="AG702">
        <v>33</v>
      </c>
      <c r="AH702">
        <v>55</v>
      </c>
      <c r="AI702">
        <v>58</v>
      </c>
      <c r="AJ702">
        <v>0</v>
      </c>
      <c r="AK702">
        <v>9</v>
      </c>
      <c r="AL702" t="s">
        <v>8205</v>
      </c>
      <c r="AM702" t="s">
        <v>485</v>
      </c>
      <c r="AN702" t="s">
        <v>7096</v>
      </c>
      <c r="AO702" t="s">
        <v>8206</v>
      </c>
      <c r="AP702" t="s">
        <v>74</v>
      </c>
      <c r="AQ702" t="s">
        <v>74</v>
      </c>
      <c r="AR702" t="s">
        <v>8207</v>
      </c>
      <c r="AS702" t="s">
        <v>8208</v>
      </c>
      <c r="AT702" t="s">
        <v>74</v>
      </c>
      <c r="AU702">
        <v>1996</v>
      </c>
      <c r="AV702">
        <v>42</v>
      </c>
      <c r="AW702">
        <v>141</v>
      </c>
      <c r="AX702" t="s">
        <v>74</v>
      </c>
      <c r="AY702" t="s">
        <v>74</v>
      </c>
      <c r="AZ702" t="s">
        <v>74</v>
      </c>
      <c r="BA702" t="s">
        <v>74</v>
      </c>
      <c r="BB702">
        <v>255</v>
      </c>
      <c r="BC702">
        <v>260</v>
      </c>
      <c r="BD702" t="s">
        <v>74</v>
      </c>
      <c r="BE702" t="s">
        <v>8228</v>
      </c>
      <c r="BF702" t="str">
        <f>HYPERLINK("http://dx.doi.org/10.3189/S0022143000004111","http://dx.doi.org/10.3189/S0022143000004111")</f>
        <v>http://dx.doi.org/10.3189/S0022143000004111</v>
      </c>
      <c r="BG702" t="s">
        <v>74</v>
      </c>
      <c r="BH702" t="s">
        <v>74</v>
      </c>
      <c r="BI702">
        <v>6</v>
      </c>
      <c r="BJ702" t="s">
        <v>907</v>
      </c>
      <c r="BK702" t="s">
        <v>93</v>
      </c>
      <c r="BL702" t="s">
        <v>908</v>
      </c>
      <c r="BM702" t="s">
        <v>8229</v>
      </c>
      <c r="BN702" t="s">
        <v>74</v>
      </c>
      <c r="BO702" t="s">
        <v>161</v>
      </c>
      <c r="BP702" t="s">
        <v>74</v>
      </c>
      <c r="BQ702" t="s">
        <v>74</v>
      </c>
      <c r="BR702" t="s">
        <v>96</v>
      </c>
      <c r="BS702" t="s">
        <v>8230</v>
      </c>
      <c r="BT702" t="str">
        <f>HYPERLINK("https%3A%2F%2Fwww.webofscience.com%2Fwos%2Fwoscc%2Ffull-record%2FWOS:A1996VQ97400007","View Full Record in Web of Science")</f>
        <v>View Full Record in Web of Science</v>
      </c>
    </row>
    <row r="703" spans="1:72" x14ac:dyDescent="0.15">
      <c r="A703" t="s">
        <v>72</v>
      </c>
      <c r="B703" t="s">
        <v>8231</v>
      </c>
      <c r="C703" t="s">
        <v>74</v>
      </c>
      <c r="D703" t="s">
        <v>74</v>
      </c>
      <c r="E703" t="s">
        <v>74</v>
      </c>
      <c r="F703" t="s">
        <v>8231</v>
      </c>
      <c r="G703" t="s">
        <v>74</v>
      </c>
      <c r="H703" t="s">
        <v>74</v>
      </c>
      <c r="I703" t="s">
        <v>8232</v>
      </c>
      <c r="J703" t="s">
        <v>8197</v>
      </c>
      <c r="K703" t="s">
        <v>74</v>
      </c>
      <c r="L703" t="s">
        <v>74</v>
      </c>
      <c r="M703" t="s">
        <v>77</v>
      </c>
      <c r="N703" t="s">
        <v>78</v>
      </c>
      <c r="O703" t="s">
        <v>74</v>
      </c>
      <c r="P703" t="s">
        <v>74</v>
      </c>
      <c r="Q703" t="s">
        <v>74</v>
      </c>
      <c r="R703" t="s">
        <v>74</v>
      </c>
      <c r="S703" t="s">
        <v>74</v>
      </c>
      <c r="T703" t="s">
        <v>74</v>
      </c>
      <c r="U703" t="s">
        <v>74</v>
      </c>
      <c r="V703" t="s">
        <v>8233</v>
      </c>
      <c r="W703" t="s">
        <v>8234</v>
      </c>
      <c r="X703" t="s">
        <v>8235</v>
      </c>
      <c r="Y703" t="s">
        <v>8236</v>
      </c>
      <c r="Z703" t="s">
        <v>74</v>
      </c>
      <c r="AA703" t="s">
        <v>74</v>
      </c>
      <c r="AB703" t="s">
        <v>74</v>
      </c>
      <c r="AC703" t="s">
        <v>74</v>
      </c>
      <c r="AD703" t="s">
        <v>74</v>
      </c>
      <c r="AE703" t="s">
        <v>74</v>
      </c>
      <c r="AF703" t="s">
        <v>74</v>
      </c>
      <c r="AG703">
        <v>18</v>
      </c>
      <c r="AH703">
        <v>41</v>
      </c>
      <c r="AI703">
        <v>48</v>
      </c>
      <c r="AJ703">
        <v>1</v>
      </c>
      <c r="AK703">
        <v>6</v>
      </c>
      <c r="AL703" t="s">
        <v>358</v>
      </c>
      <c r="AM703" t="s">
        <v>485</v>
      </c>
      <c r="AN703" t="s">
        <v>8237</v>
      </c>
      <c r="AO703" t="s">
        <v>8206</v>
      </c>
      <c r="AP703" t="s">
        <v>8238</v>
      </c>
      <c r="AQ703" t="s">
        <v>74</v>
      </c>
      <c r="AR703" t="s">
        <v>8207</v>
      </c>
      <c r="AS703" t="s">
        <v>8208</v>
      </c>
      <c r="AT703" t="s">
        <v>74</v>
      </c>
      <c r="AU703">
        <v>1996</v>
      </c>
      <c r="AV703">
        <v>42</v>
      </c>
      <c r="AW703">
        <v>141</v>
      </c>
      <c r="AX703" t="s">
        <v>74</v>
      </c>
      <c r="AY703" t="s">
        <v>74</v>
      </c>
      <c r="AZ703" t="s">
        <v>74</v>
      </c>
      <c r="BA703" t="s">
        <v>74</v>
      </c>
      <c r="BB703">
        <v>271</v>
      </c>
      <c r="BC703">
        <v>278</v>
      </c>
      <c r="BD703" t="s">
        <v>74</v>
      </c>
      <c r="BE703" t="s">
        <v>8239</v>
      </c>
      <c r="BF703" t="str">
        <f>HYPERLINK("http://dx.doi.org/10.3189/S0022143000004135","http://dx.doi.org/10.3189/S0022143000004135")</f>
        <v>http://dx.doi.org/10.3189/S0022143000004135</v>
      </c>
      <c r="BG703" t="s">
        <v>74</v>
      </c>
      <c r="BH703" t="s">
        <v>74</v>
      </c>
      <c r="BI703">
        <v>8</v>
      </c>
      <c r="BJ703" t="s">
        <v>907</v>
      </c>
      <c r="BK703" t="s">
        <v>93</v>
      </c>
      <c r="BL703" t="s">
        <v>908</v>
      </c>
      <c r="BM703" t="s">
        <v>8229</v>
      </c>
      <c r="BN703" t="s">
        <v>74</v>
      </c>
      <c r="BO703" t="s">
        <v>161</v>
      </c>
      <c r="BP703" t="s">
        <v>74</v>
      </c>
      <c r="BQ703" t="s">
        <v>74</v>
      </c>
      <c r="BR703" t="s">
        <v>96</v>
      </c>
      <c r="BS703" t="s">
        <v>8240</v>
      </c>
      <c r="BT703" t="str">
        <f>HYPERLINK("https%3A%2F%2Fwww.webofscience.com%2Fwos%2Fwoscc%2Ffull-record%2FWOS:A1996VQ97400009","View Full Record in Web of Science")</f>
        <v>View Full Record in Web of Science</v>
      </c>
    </row>
    <row r="704" spans="1:72" x14ac:dyDescent="0.15">
      <c r="A704" t="s">
        <v>72</v>
      </c>
      <c r="B704" t="s">
        <v>8241</v>
      </c>
      <c r="C704" t="s">
        <v>74</v>
      </c>
      <c r="D704" t="s">
        <v>74</v>
      </c>
      <c r="E704" t="s">
        <v>74</v>
      </c>
      <c r="F704" t="s">
        <v>8241</v>
      </c>
      <c r="G704" t="s">
        <v>74</v>
      </c>
      <c r="H704" t="s">
        <v>74</v>
      </c>
      <c r="I704" t="s">
        <v>8242</v>
      </c>
      <c r="J704" t="s">
        <v>8197</v>
      </c>
      <c r="K704" t="s">
        <v>74</v>
      </c>
      <c r="L704" t="s">
        <v>74</v>
      </c>
      <c r="M704" t="s">
        <v>77</v>
      </c>
      <c r="N704" t="s">
        <v>78</v>
      </c>
      <c r="O704" t="s">
        <v>74</v>
      </c>
      <c r="P704" t="s">
        <v>74</v>
      </c>
      <c r="Q704" t="s">
        <v>74</v>
      </c>
      <c r="R704" t="s">
        <v>74</v>
      </c>
      <c r="S704" t="s">
        <v>74</v>
      </c>
      <c r="T704" t="s">
        <v>74</v>
      </c>
      <c r="U704" t="s">
        <v>8243</v>
      </c>
      <c r="V704" t="s">
        <v>8244</v>
      </c>
      <c r="W704" t="s">
        <v>8245</v>
      </c>
      <c r="X704" t="s">
        <v>8246</v>
      </c>
      <c r="Y704" t="s">
        <v>8247</v>
      </c>
      <c r="Z704" t="s">
        <v>74</v>
      </c>
      <c r="AA704" t="s">
        <v>8248</v>
      </c>
      <c r="AB704" t="s">
        <v>8249</v>
      </c>
      <c r="AC704" t="s">
        <v>74</v>
      </c>
      <c r="AD704" t="s">
        <v>74</v>
      </c>
      <c r="AE704" t="s">
        <v>74</v>
      </c>
      <c r="AF704" t="s">
        <v>74</v>
      </c>
      <c r="AG704">
        <v>20</v>
      </c>
      <c r="AH704">
        <v>12</v>
      </c>
      <c r="AI704">
        <v>13</v>
      </c>
      <c r="AJ704">
        <v>0</v>
      </c>
      <c r="AK704">
        <v>2</v>
      </c>
      <c r="AL704" t="s">
        <v>8205</v>
      </c>
      <c r="AM704" t="s">
        <v>485</v>
      </c>
      <c r="AN704" t="s">
        <v>7096</v>
      </c>
      <c r="AO704" t="s">
        <v>8206</v>
      </c>
      <c r="AP704" t="s">
        <v>74</v>
      </c>
      <c r="AQ704" t="s">
        <v>74</v>
      </c>
      <c r="AR704" t="s">
        <v>8207</v>
      </c>
      <c r="AS704" t="s">
        <v>8208</v>
      </c>
      <c r="AT704" t="s">
        <v>74</v>
      </c>
      <c r="AU704">
        <v>1996</v>
      </c>
      <c r="AV704">
        <v>42</v>
      </c>
      <c r="AW704">
        <v>142</v>
      </c>
      <c r="AX704" t="s">
        <v>74</v>
      </c>
      <c r="AY704" t="s">
        <v>74</v>
      </c>
      <c r="AZ704" t="s">
        <v>74</v>
      </c>
      <c r="BA704" t="s">
        <v>74</v>
      </c>
      <c r="BB704">
        <v>403</v>
      </c>
      <c r="BC704">
        <v>406</v>
      </c>
      <c r="BD704" t="s">
        <v>74</v>
      </c>
      <c r="BE704" t="s">
        <v>8250</v>
      </c>
      <c r="BF704" t="str">
        <f>HYPERLINK("http://dx.doi.org/10.3189/S0022143000003385","http://dx.doi.org/10.3189/S0022143000003385")</f>
        <v>http://dx.doi.org/10.3189/S0022143000003385</v>
      </c>
      <c r="BG704" t="s">
        <v>74</v>
      </c>
      <c r="BH704" t="s">
        <v>74</v>
      </c>
      <c r="BI704">
        <v>4</v>
      </c>
      <c r="BJ704" t="s">
        <v>907</v>
      </c>
      <c r="BK704" t="s">
        <v>93</v>
      </c>
      <c r="BL704" t="s">
        <v>908</v>
      </c>
      <c r="BM704" t="s">
        <v>8251</v>
      </c>
      <c r="BN704" t="s">
        <v>74</v>
      </c>
      <c r="BO704" t="s">
        <v>4674</v>
      </c>
      <c r="BP704" t="s">
        <v>74</v>
      </c>
      <c r="BQ704" t="s">
        <v>74</v>
      </c>
      <c r="BR704" t="s">
        <v>96</v>
      </c>
      <c r="BS704" t="s">
        <v>8252</v>
      </c>
      <c r="BT704" t="str">
        <f>HYPERLINK("https%3A%2F%2Fwww.webofscience.com%2Fwos%2Fwoscc%2Ffull-record%2FWOS:A1996WE62400001","View Full Record in Web of Science")</f>
        <v>View Full Record in Web of Science</v>
      </c>
    </row>
    <row r="705" spans="1:72" x14ac:dyDescent="0.15">
      <c r="A705" t="s">
        <v>72</v>
      </c>
      <c r="B705" t="s">
        <v>8253</v>
      </c>
      <c r="C705" t="s">
        <v>74</v>
      </c>
      <c r="D705" t="s">
        <v>74</v>
      </c>
      <c r="E705" t="s">
        <v>74</v>
      </c>
      <c r="F705" t="s">
        <v>8253</v>
      </c>
      <c r="G705" t="s">
        <v>74</v>
      </c>
      <c r="H705" t="s">
        <v>74</v>
      </c>
      <c r="I705" t="s">
        <v>8254</v>
      </c>
      <c r="J705" t="s">
        <v>8197</v>
      </c>
      <c r="K705" t="s">
        <v>74</v>
      </c>
      <c r="L705" t="s">
        <v>74</v>
      </c>
      <c r="M705" t="s">
        <v>77</v>
      </c>
      <c r="N705" t="s">
        <v>78</v>
      </c>
      <c r="O705" t="s">
        <v>74</v>
      </c>
      <c r="P705" t="s">
        <v>74</v>
      </c>
      <c r="Q705" t="s">
        <v>74</v>
      </c>
      <c r="R705" t="s">
        <v>74</v>
      </c>
      <c r="S705" t="s">
        <v>74</v>
      </c>
      <c r="T705" t="s">
        <v>74</v>
      </c>
      <c r="U705" t="s">
        <v>8255</v>
      </c>
      <c r="V705" t="s">
        <v>8256</v>
      </c>
      <c r="W705" t="s">
        <v>74</v>
      </c>
      <c r="X705" t="s">
        <v>74</v>
      </c>
      <c r="Y705" t="s">
        <v>8257</v>
      </c>
      <c r="Z705" t="s">
        <v>74</v>
      </c>
      <c r="AA705" t="s">
        <v>74</v>
      </c>
      <c r="AB705" t="s">
        <v>74</v>
      </c>
      <c r="AC705" t="s">
        <v>74</v>
      </c>
      <c r="AD705" t="s">
        <v>74</v>
      </c>
      <c r="AE705" t="s">
        <v>74</v>
      </c>
      <c r="AF705" t="s">
        <v>74</v>
      </c>
      <c r="AG705">
        <v>18</v>
      </c>
      <c r="AH705">
        <v>15</v>
      </c>
      <c r="AI705">
        <v>15</v>
      </c>
      <c r="AJ705">
        <v>1</v>
      </c>
      <c r="AK705">
        <v>3</v>
      </c>
      <c r="AL705" t="s">
        <v>8205</v>
      </c>
      <c r="AM705" t="s">
        <v>485</v>
      </c>
      <c r="AN705" t="s">
        <v>7096</v>
      </c>
      <c r="AO705" t="s">
        <v>8206</v>
      </c>
      <c r="AP705" t="s">
        <v>74</v>
      </c>
      <c r="AQ705" t="s">
        <v>74</v>
      </c>
      <c r="AR705" t="s">
        <v>8207</v>
      </c>
      <c r="AS705" t="s">
        <v>8208</v>
      </c>
      <c r="AT705" t="s">
        <v>74</v>
      </c>
      <c r="AU705">
        <v>1996</v>
      </c>
      <c r="AV705">
        <v>42</v>
      </c>
      <c r="AW705">
        <v>142</v>
      </c>
      <c r="AX705" t="s">
        <v>74</v>
      </c>
      <c r="AY705" t="s">
        <v>74</v>
      </c>
      <c r="AZ705" t="s">
        <v>74</v>
      </c>
      <c r="BA705" t="s">
        <v>74</v>
      </c>
      <c r="BB705">
        <v>413</v>
      </c>
      <c r="BC705">
        <v>425</v>
      </c>
      <c r="BD705" t="s">
        <v>74</v>
      </c>
      <c r="BE705" t="s">
        <v>74</v>
      </c>
      <c r="BF705" t="s">
        <v>74</v>
      </c>
      <c r="BG705" t="s">
        <v>74</v>
      </c>
      <c r="BH705" t="s">
        <v>74</v>
      </c>
      <c r="BI705">
        <v>13</v>
      </c>
      <c r="BJ705" t="s">
        <v>907</v>
      </c>
      <c r="BK705" t="s">
        <v>93</v>
      </c>
      <c r="BL705" t="s">
        <v>908</v>
      </c>
      <c r="BM705" t="s">
        <v>8251</v>
      </c>
      <c r="BN705" t="s">
        <v>74</v>
      </c>
      <c r="BO705" t="s">
        <v>74</v>
      </c>
      <c r="BP705" t="s">
        <v>74</v>
      </c>
      <c r="BQ705" t="s">
        <v>74</v>
      </c>
      <c r="BR705" t="s">
        <v>96</v>
      </c>
      <c r="BS705" t="s">
        <v>8258</v>
      </c>
      <c r="BT705" t="str">
        <f>HYPERLINK("https%3A%2F%2Fwww.webofscience.com%2Fwos%2Fwoscc%2Ffull-record%2FWOS:A1996WE62400003","View Full Record in Web of Science")</f>
        <v>View Full Record in Web of Science</v>
      </c>
    </row>
    <row r="706" spans="1:72" x14ac:dyDescent="0.15">
      <c r="A706" t="s">
        <v>72</v>
      </c>
      <c r="B706" t="s">
        <v>8259</v>
      </c>
      <c r="C706" t="s">
        <v>74</v>
      </c>
      <c r="D706" t="s">
        <v>74</v>
      </c>
      <c r="E706" t="s">
        <v>74</v>
      </c>
      <c r="F706" t="s">
        <v>8259</v>
      </c>
      <c r="G706" t="s">
        <v>74</v>
      </c>
      <c r="H706" t="s">
        <v>74</v>
      </c>
      <c r="I706" t="s">
        <v>8260</v>
      </c>
      <c r="J706" t="s">
        <v>8197</v>
      </c>
      <c r="K706" t="s">
        <v>74</v>
      </c>
      <c r="L706" t="s">
        <v>74</v>
      </c>
      <c r="M706" t="s">
        <v>77</v>
      </c>
      <c r="N706" t="s">
        <v>78</v>
      </c>
      <c r="O706" t="s">
        <v>74</v>
      </c>
      <c r="P706" t="s">
        <v>74</v>
      </c>
      <c r="Q706" t="s">
        <v>74</v>
      </c>
      <c r="R706" t="s">
        <v>74</v>
      </c>
      <c r="S706" t="s">
        <v>74</v>
      </c>
      <c r="T706" t="s">
        <v>74</v>
      </c>
      <c r="U706" t="s">
        <v>8261</v>
      </c>
      <c r="V706" t="s">
        <v>8262</v>
      </c>
      <c r="W706" t="s">
        <v>8263</v>
      </c>
      <c r="X706" t="s">
        <v>6236</v>
      </c>
      <c r="Y706" t="s">
        <v>8264</v>
      </c>
      <c r="Z706" t="s">
        <v>74</v>
      </c>
      <c r="AA706" t="s">
        <v>74</v>
      </c>
      <c r="AB706" t="s">
        <v>74</v>
      </c>
      <c r="AC706" t="s">
        <v>74</v>
      </c>
      <c r="AD706" t="s">
        <v>74</v>
      </c>
      <c r="AE706" t="s">
        <v>74</v>
      </c>
      <c r="AF706" t="s">
        <v>74</v>
      </c>
      <c r="AG706">
        <v>57</v>
      </c>
      <c r="AH706">
        <v>30</v>
      </c>
      <c r="AI706">
        <v>30</v>
      </c>
      <c r="AJ706">
        <v>0</v>
      </c>
      <c r="AK706">
        <v>0</v>
      </c>
      <c r="AL706" t="s">
        <v>8205</v>
      </c>
      <c r="AM706" t="s">
        <v>485</v>
      </c>
      <c r="AN706" t="s">
        <v>7096</v>
      </c>
      <c r="AO706" t="s">
        <v>8206</v>
      </c>
      <c r="AP706" t="s">
        <v>74</v>
      </c>
      <c r="AQ706" t="s">
        <v>74</v>
      </c>
      <c r="AR706" t="s">
        <v>8207</v>
      </c>
      <c r="AS706" t="s">
        <v>8208</v>
      </c>
      <c r="AT706" t="s">
        <v>74</v>
      </c>
      <c r="AU706">
        <v>1996</v>
      </c>
      <c r="AV706">
        <v>42</v>
      </c>
      <c r="AW706">
        <v>142</v>
      </c>
      <c r="AX706" t="s">
        <v>74</v>
      </c>
      <c r="AY706" t="s">
        <v>74</v>
      </c>
      <c r="AZ706" t="s">
        <v>74</v>
      </c>
      <c r="BA706" t="s">
        <v>74</v>
      </c>
      <c r="BB706">
        <v>486</v>
      </c>
      <c r="BC706">
        <v>500</v>
      </c>
      <c r="BD706" t="s">
        <v>74</v>
      </c>
      <c r="BE706" t="s">
        <v>8265</v>
      </c>
      <c r="BF706" t="str">
        <f>HYPERLINK("http://dx.doi.org/10.3189/S0022143000003476","http://dx.doi.org/10.3189/S0022143000003476")</f>
        <v>http://dx.doi.org/10.3189/S0022143000003476</v>
      </c>
      <c r="BG706" t="s">
        <v>74</v>
      </c>
      <c r="BH706" t="s">
        <v>74</v>
      </c>
      <c r="BI706">
        <v>15</v>
      </c>
      <c r="BJ706" t="s">
        <v>907</v>
      </c>
      <c r="BK706" t="s">
        <v>93</v>
      </c>
      <c r="BL706" t="s">
        <v>908</v>
      </c>
      <c r="BM706" t="s">
        <v>8251</v>
      </c>
      <c r="BN706" t="s">
        <v>74</v>
      </c>
      <c r="BO706" t="s">
        <v>1334</v>
      </c>
      <c r="BP706" t="s">
        <v>74</v>
      </c>
      <c r="BQ706" t="s">
        <v>74</v>
      </c>
      <c r="BR706" t="s">
        <v>96</v>
      </c>
      <c r="BS706" t="s">
        <v>8266</v>
      </c>
      <c r="BT706" t="str">
        <f>HYPERLINK("https%3A%2F%2Fwww.webofscience.com%2Fwos%2Fwoscc%2Ffull-record%2FWOS:A1996WE62400010","View Full Record in Web of Science")</f>
        <v>View Full Record in Web of Science</v>
      </c>
    </row>
    <row r="707" spans="1:72" x14ac:dyDescent="0.15">
      <c r="A707" t="s">
        <v>72</v>
      </c>
      <c r="B707" t="s">
        <v>8267</v>
      </c>
      <c r="C707" t="s">
        <v>74</v>
      </c>
      <c r="D707" t="s">
        <v>74</v>
      </c>
      <c r="E707" t="s">
        <v>74</v>
      </c>
      <c r="F707" t="s">
        <v>8267</v>
      </c>
      <c r="G707" t="s">
        <v>74</v>
      </c>
      <c r="H707" t="s">
        <v>74</v>
      </c>
      <c r="I707" t="s">
        <v>8268</v>
      </c>
      <c r="J707" t="s">
        <v>8197</v>
      </c>
      <c r="K707" t="s">
        <v>74</v>
      </c>
      <c r="L707" t="s">
        <v>74</v>
      </c>
      <c r="M707" t="s">
        <v>77</v>
      </c>
      <c r="N707" t="s">
        <v>78</v>
      </c>
      <c r="O707" t="s">
        <v>74</v>
      </c>
      <c r="P707" t="s">
        <v>74</v>
      </c>
      <c r="Q707" t="s">
        <v>74</v>
      </c>
      <c r="R707" t="s">
        <v>74</v>
      </c>
      <c r="S707" t="s">
        <v>74</v>
      </c>
      <c r="T707" t="s">
        <v>74</v>
      </c>
      <c r="U707" t="s">
        <v>74</v>
      </c>
      <c r="V707" t="s">
        <v>8269</v>
      </c>
      <c r="W707" t="s">
        <v>74</v>
      </c>
      <c r="X707" t="s">
        <v>74</v>
      </c>
      <c r="Y707" t="s">
        <v>8270</v>
      </c>
      <c r="Z707" t="s">
        <v>74</v>
      </c>
      <c r="AA707" t="s">
        <v>8271</v>
      </c>
      <c r="AB707" t="s">
        <v>8272</v>
      </c>
      <c r="AC707" t="s">
        <v>74</v>
      </c>
      <c r="AD707" t="s">
        <v>74</v>
      </c>
      <c r="AE707" t="s">
        <v>74</v>
      </c>
      <c r="AF707" t="s">
        <v>74</v>
      </c>
      <c r="AG707">
        <v>18</v>
      </c>
      <c r="AH707">
        <v>59</v>
      </c>
      <c r="AI707">
        <v>62</v>
      </c>
      <c r="AJ707">
        <v>0</v>
      </c>
      <c r="AK707">
        <v>10</v>
      </c>
      <c r="AL707" t="s">
        <v>8205</v>
      </c>
      <c r="AM707" t="s">
        <v>485</v>
      </c>
      <c r="AN707" t="s">
        <v>7096</v>
      </c>
      <c r="AO707" t="s">
        <v>8206</v>
      </c>
      <c r="AP707" t="s">
        <v>74</v>
      </c>
      <c r="AQ707" t="s">
        <v>74</v>
      </c>
      <c r="AR707" t="s">
        <v>8207</v>
      </c>
      <c r="AS707" t="s">
        <v>8208</v>
      </c>
      <c r="AT707" t="s">
        <v>74</v>
      </c>
      <c r="AU707">
        <v>1996</v>
      </c>
      <c r="AV707">
        <v>42</v>
      </c>
      <c r="AW707">
        <v>142</v>
      </c>
      <c r="AX707" t="s">
        <v>74</v>
      </c>
      <c r="AY707" t="s">
        <v>74</v>
      </c>
      <c r="AZ707" t="s">
        <v>74</v>
      </c>
      <c r="BA707" t="s">
        <v>74</v>
      </c>
      <c r="BB707">
        <v>501</v>
      </c>
      <c r="BC707">
        <v>509</v>
      </c>
      <c r="BD707" t="s">
        <v>74</v>
      </c>
      <c r="BE707" t="s">
        <v>8273</v>
      </c>
      <c r="BF707" t="str">
        <f>HYPERLINK("http://dx.doi.org/10.3189/S0022143000003488","http://dx.doi.org/10.3189/S0022143000003488")</f>
        <v>http://dx.doi.org/10.3189/S0022143000003488</v>
      </c>
      <c r="BG707" t="s">
        <v>74</v>
      </c>
      <c r="BH707" t="s">
        <v>74</v>
      </c>
      <c r="BI707">
        <v>9</v>
      </c>
      <c r="BJ707" t="s">
        <v>907</v>
      </c>
      <c r="BK707" t="s">
        <v>93</v>
      </c>
      <c r="BL707" t="s">
        <v>908</v>
      </c>
      <c r="BM707" t="s">
        <v>8251</v>
      </c>
      <c r="BN707" t="s">
        <v>74</v>
      </c>
      <c r="BO707" t="s">
        <v>161</v>
      </c>
      <c r="BP707" t="s">
        <v>74</v>
      </c>
      <c r="BQ707" t="s">
        <v>74</v>
      </c>
      <c r="BR707" t="s">
        <v>96</v>
      </c>
      <c r="BS707" t="s">
        <v>8274</v>
      </c>
      <c r="BT707" t="str">
        <f>HYPERLINK("https%3A%2F%2Fwww.webofscience.com%2Fwos%2Fwoscc%2Ffull-record%2FWOS:A1996WE62400011","View Full Record in Web of Science")</f>
        <v>View Full Record in Web of Science</v>
      </c>
    </row>
    <row r="708" spans="1:72" x14ac:dyDescent="0.15">
      <c r="A708" t="s">
        <v>72</v>
      </c>
      <c r="B708" t="s">
        <v>8275</v>
      </c>
      <c r="C708" t="s">
        <v>74</v>
      </c>
      <c r="D708" t="s">
        <v>74</v>
      </c>
      <c r="E708" t="s">
        <v>74</v>
      </c>
      <c r="F708" t="s">
        <v>8275</v>
      </c>
      <c r="G708" t="s">
        <v>74</v>
      </c>
      <c r="H708" t="s">
        <v>74</v>
      </c>
      <c r="I708" t="s">
        <v>8276</v>
      </c>
      <c r="J708" t="s">
        <v>8197</v>
      </c>
      <c r="K708" t="s">
        <v>74</v>
      </c>
      <c r="L708" t="s">
        <v>74</v>
      </c>
      <c r="M708" t="s">
        <v>77</v>
      </c>
      <c r="N708" t="s">
        <v>78</v>
      </c>
      <c r="O708" t="s">
        <v>74</v>
      </c>
      <c r="P708" t="s">
        <v>74</v>
      </c>
      <c r="Q708" t="s">
        <v>74</v>
      </c>
      <c r="R708" t="s">
        <v>74</v>
      </c>
      <c r="S708" t="s">
        <v>74</v>
      </c>
      <c r="T708" t="s">
        <v>74</v>
      </c>
      <c r="U708" t="s">
        <v>74</v>
      </c>
      <c r="V708" t="s">
        <v>8277</v>
      </c>
      <c r="W708" t="s">
        <v>8278</v>
      </c>
      <c r="X708" t="s">
        <v>8279</v>
      </c>
      <c r="Y708" t="s">
        <v>8280</v>
      </c>
      <c r="Z708" t="s">
        <v>74</v>
      </c>
      <c r="AA708" t="s">
        <v>8281</v>
      </c>
      <c r="AB708" t="s">
        <v>8282</v>
      </c>
      <c r="AC708" t="s">
        <v>74</v>
      </c>
      <c r="AD708" t="s">
        <v>74</v>
      </c>
      <c r="AE708" t="s">
        <v>74</v>
      </c>
      <c r="AF708" t="s">
        <v>74</v>
      </c>
      <c r="AG708">
        <v>11</v>
      </c>
      <c r="AH708">
        <v>21</v>
      </c>
      <c r="AI708">
        <v>22</v>
      </c>
      <c r="AJ708">
        <v>0</v>
      </c>
      <c r="AK708">
        <v>1</v>
      </c>
      <c r="AL708" t="s">
        <v>8205</v>
      </c>
      <c r="AM708" t="s">
        <v>485</v>
      </c>
      <c r="AN708" t="s">
        <v>7096</v>
      </c>
      <c r="AO708" t="s">
        <v>8206</v>
      </c>
      <c r="AP708" t="s">
        <v>74</v>
      </c>
      <c r="AQ708" t="s">
        <v>74</v>
      </c>
      <c r="AR708" t="s">
        <v>8207</v>
      </c>
      <c r="AS708" t="s">
        <v>8208</v>
      </c>
      <c r="AT708" t="s">
        <v>74</v>
      </c>
      <c r="AU708">
        <v>1996</v>
      </c>
      <c r="AV708">
        <v>42</v>
      </c>
      <c r="AW708">
        <v>142</v>
      </c>
      <c r="AX708" t="s">
        <v>74</v>
      </c>
      <c r="AY708" t="s">
        <v>74</v>
      </c>
      <c r="AZ708" t="s">
        <v>74</v>
      </c>
      <c r="BA708" t="s">
        <v>74</v>
      </c>
      <c r="BB708">
        <v>510</v>
      </c>
      <c r="BC708">
        <v>518</v>
      </c>
      <c r="BD708" t="s">
        <v>74</v>
      </c>
      <c r="BE708" t="s">
        <v>8283</v>
      </c>
      <c r="BF708" t="str">
        <f>HYPERLINK("http://dx.doi.org/10.3189/S002214300000349X","http://dx.doi.org/10.3189/S002214300000349X")</f>
        <v>http://dx.doi.org/10.3189/S002214300000349X</v>
      </c>
      <c r="BG708" t="s">
        <v>74</v>
      </c>
      <c r="BH708" t="s">
        <v>74</v>
      </c>
      <c r="BI708">
        <v>9</v>
      </c>
      <c r="BJ708" t="s">
        <v>907</v>
      </c>
      <c r="BK708" t="s">
        <v>93</v>
      </c>
      <c r="BL708" t="s">
        <v>908</v>
      </c>
      <c r="BM708" t="s">
        <v>8251</v>
      </c>
      <c r="BN708" t="s">
        <v>74</v>
      </c>
      <c r="BO708" t="s">
        <v>161</v>
      </c>
      <c r="BP708" t="s">
        <v>74</v>
      </c>
      <c r="BQ708" t="s">
        <v>74</v>
      </c>
      <c r="BR708" t="s">
        <v>96</v>
      </c>
      <c r="BS708" t="s">
        <v>8284</v>
      </c>
      <c r="BT708" t="str">
        <f>HYPERLINK("https%3A%2F%2Fwww.webofscience.com%2Fwos%2Fwoscc%2Ffull-record%2FWOS:A1996WE62400012","View Full Record in Web of Science")</f>
        <v>View Full Record in Web of Science</v>
      </c>
    </row>
    <row r="709" spans="1:72" x14ac:dyDescent="0.15">
      <c r="A709" t="s">
        <v>72</v>
      </c>
      <c r="B709" t="s">
        <v>8285</v>
      </c>
      <c r="C709" t="s">
        <v>74</v>
      </c>
      <c r="D709" t="s">
        <v>74</v>
      </c>
      <c r="E709" t="s">
        <v>74</v>
      </c>
      <c r="F709" t="s">
        <v>8285</v>
      </c>
      <c r="G709" t="s">
        <v>74</v>
      </c>
      <c r="H709" t="s">
        <v>74</v>
      </c>
      <c r="I709" t="s">
        <v>8286</v>
      </c>
      <c r="J709" t="s">
        <v>640</v>
      </c>
      <c r="K709" t="s">
        <v>74</v>
      </c>
      <c r="L709" t="s">
        <v>74</v>
      </c>
      <c r="M709" t="s">
        <v>77</v>
      </c>
      <c r="N709" t="s">
        <v>78</v>
      </c>
      <c r="O709" t="s">
        <v>74</v>
      </c>
      <c r="P709" t="s">
        <v>74</v>
      </c>
      <c r="Q709" t="s">
        <v>74</v>
      </c>
      <c r="R709" t="s">
        <v>74</v>
      </c>
      <c r="S709" t="s">
        <v>74</v>
      </c>
      <c r="T709" t="s">
        <v>8287</v>
      </c>
      <c r="U709" t="s">
        <v>74</v>
      </c>
      <c r="V709" t="s">
        <v>8288</v>
      </c>
      <c r="W709" t="s">
        <v>8289</v>
      </c>
      <c r="X709" t="s">
        <v>74</v>
      </c>
      <c r="Y709" t="s">
        <v>8290</v>
      </c>
      <c r="Z709" t="s">
        <v>74</v>
      </c>
      <c r="AA709" t="s">
        <v>8291</v>
      </c>
      <c r="AB709" t="s">
        <v>8292</v>
      </c>
      <c r="AC709" t="s">
        <v>74</v>
      </c>
      <c r="AD709" t="s">
        <v>74</v>
      </c>
      <c r="AE709" t="s">
        <v>74</v>
      </c>
      <c r="AF709" t="s">
        <v>74</v>
      </c>
      <c r="AG709">
        <v>12</v>
      </c>
      <c r="AH709">
        <v>0</v>
      </c>
      <c r="AI709">
        <v>0</v>
      </c>
      <c r="AJ709">
        <v>0</v>
      </c>
      <c r="AK709">
        <v>0</v>
      </c>
      <c r="AL709" t="s">
        <v>644</v>
      </c>
      <c r="AM709" t="s">
        <v>436</v>
      </c>
      <c r="AN709" t="s">
        <v>645</v>
      </c>
      <c r="AO709" t="s">
        <v>646</v>
      </c>
      <c r="AP709" t="s">
        <v>74</v>
      </c>
      <c r="AQ709" t="s">
        <v>74</v>
      </c>
      <c r="AR709" t="s">
        <v>647</v>
      </c>
      <c r="AS709" t="s">
        <v>648</v>
      </c>
      <c r="AT709" t="s">
        <v>6957</v>
      </c>
      <c r="AU709">
        <v>1996</v>
      </c>
      <c r="AV709">
        <v>30</v>
      </c>
      <c r="AW709">
        <v>1</v>
      </c>
      <c r="AX709" t="s">
        <v>74</v>
      </c>
      <c r="AY709" t="s">
        <v>74</v>
      </c>
      <c r="AZ709" t="s">
        <v>74</v>
      </c>
      <c r="BA709" t="s">
        <v>74</v>
      </c>
      <c r="BB709">
        <v>1</v>
      </c>
      <c r="BC709">
        <v>10</v>
      </c>
      <c r="BD709" t="s">
        <v>74</v>
      </c>
      <c r="BE709" t="s">
        <v>8293</v>
      </c>
      <c r="BF709" t="str">
        <f>HYPERLINK("http://dx.doi.org/10.1080/00222939600770011","http://dx.doi.org/10.1080/00222939600770011")</f>
        <v>http://dx.doi.org/10.1080/00222939600770011</v>
      </c>
      <c r="BG709" t="s">
        <v>74</v>
      </c>
      <c r="BH709" t="s">
        <v>74</v>
      </c>
      <c r="BI709">
        <v>10</v>
      </c>
      <c r="BJ709" t="s">
        <v>650</v>
      </c>
      <c r="BK709" t="s">
        <v>93</v>
      </c>
      <c r="BL709" t="s">
        <v>651</v>
      </c>
      <c r="BM709" t="s">
        <v>8294</v>
      </c>
      <c r="BN709" t="s">
        <v>74</v>
      </c>
      <c r="BO709" t="s">
        <v>74</v>
      </c>
      <c r="BP709" t="s">
        <v>74</v>
      </c>
      <c r="BQ709" t="s">
        <v>74</v>
      </c>
      <c r="BR709" t="s">
        <v>96</v>
      </c>
      <c r="BS709" t="s">
        <v>8295</v>
      </c>
      <c r="BT709" t="str">
        <f>HYPERLINK("https%3A%2F%2Fwww.webofscience.com%2Fwos%2Fwoscc%2Ffull-record%2FWOS:A1996TM74700001","View Full Record in Web of Science")</f>
        <v>View Full Record in Web of Science</v>
      </c>
    </row>
    <row r="710" spans="1:72" x14ac:dyDescent="0.15">
      <c r="A710" t="s">
        <v>72</v>
      </c>
      <c r="B710" t="s">
        <v>8296</v>
      </c>
      <c r="C710" t="s">
        <v>74</v>
      </c>
      <c r="D710" t="s">
        <v>74</v>
      </c>
      <c r="E710" t="s">
        <v>74</v>
      </c>
      <c r="F710" t="s">
        <v>8296</v>
      </c>
      <c r="G710" t="s">
        <v>74</v>
      </c>
      <c r="H710" t="s">
        <v>74</v>
      </c>
      <c r="I710" t="s">
        <v>8297</v>
      </c>
      <c r="J710" t="s">
        <v>3988</v>
      </c>
      <c r="K710" t="s">
        <v>74</v>
      </c>
      <c r="L710" t="s">
        <v>74</v>
      </c>
      <c r="M710" t="s">
        <v>77</v>
      </c>
      <c r="N710" t="s">
        <v>78</v>
      </c>
      <c r="O710" t="s">
        <v>74</v>
      </c>
      <c r="P710" t="s">
        <v>74</v>
      </c>
      <c r="Q710" t="s">
        <v>74</v>
      </c>
      <c r="R710" t="s">
        <v>74</v>
      </c>
      <c r="S710" t="s">
        <v>74</v>
      </c>
      <c r="T710" t="s">
        <v>74</v>
      </c>
      <c r="U710" t="s">
        <v>8298</v>
      </c>
      <c r="V710" t="s">
        <v>8299</v>
      </c>
      <c r="W710" t="s">
        <v>74</v>
      </c>
      <c r="X710" t="s">
        <v>74</v>
      </c>
      <c r="Y710" t="s">
        <v>8300</v>
      </c>
      <c r="Z710" t="s">
        <v>74</v>
      </c>
      <c r="AA710" t="s">
        <v>8301</v>
      </c>
      <c r="AB710" t="s">
        <v>74</v>
      </c>
      <c r="AC710" t="s">
        <v>74</v>
      </c>
      <c r="AD710" t="s">
        <v>74</v>
      </c>
      <c r="AE710" t="s">
        <v>74</v>
      </c>
      <c r="AF710" t="s">
        <v>74</v>
      </c>
      <c r="AG710">
        <v>36</v>
      </c>
      <c r="AH710">
        <v>34</v>
      </c>
      <c r="AI710">
        <v>35</v>
      </c>
      <c r="AJ710">
        <v>1</v>
      </c>
      <c r="AK710">
        <v>15</v>
      </c>
      <c r="AL710" t="s">
        <v>203</v>
      </c>
      <c r="AM710" t="s">
        <v>85</v>
      </c>
      <c r="AN710" t="s">
        <v>204</v>
      </c>
      <c r="AO710" t="s">
        <v>3992</v>
      </c>
      <c r="AP710" t="s">
        <v>74</v>
      </c>
      <c r="AQ710" t="s">
        <v>74</v>
      </c>
      <c r="AR710" t="s">
        <v>3993</v>
      </c>
      <c r="AS710" t="s">
        <v>3994</v>
      </c>
      <c r="AT710" t="s">
        <v>7361</v>
      </c>
      <c r="AU710">
        <v>1996</v>
      </c>
      <c r="AV710">
        <v>9</v>
      </c>
      <c r="AW710" t="s">
        <v>684</v>
      </c>
      <c r="AX710" t="s">
        <v>74</v>
      </c>
      <c r="AY710" t="s">
        <v>74</v>
      </c>
      <c r="AZ710" t="s">
        <v>74</v>
      </c>
      <c r="BA710" t="s">
        <v>74</v>
      </c>
      <c r="BB710">
        <v>43</v>
      </c>
      <c r="BC710">
        <v>58</v>
      </c>
      <c r="BD710" t="s">
        <v>74</v>
      </c>
      <c r="BE710" t="s">
        <v>8302</v>
      </c>
      <c r="BF710" t="str">
        <f>HYPERLINK("http://dx.doi.org/10.1016/0895-9811(96)00026-0","http://dx.doi.org/10.1016/0895-9811(96)00026-0")</f>
        <v>http://dx.doi.org/10.1016/0895-9811(96)00026-0</v>
      </c>
      <c r="BG710" t="s">
        <v>74</v>
      </c>
      <c r="BH710" t="s">
        <v>74</v>
      </c>
      <c r="BI710">
        <v>16</v>
      </c>
      <c r="BJ710" t="s">
        <v>364</v>
      </c>
      <c r="BK710" t="s">
        <v>93</v>
      </c>
      <c r="BL710" t="s">
        <v>365</v>
      </c>
      <c r="BM710" t="s">
        <v>8303</v>
      </c>
      <c r="BN710" t="s">
        <v>74</v>
      </c>
      <c r="BO710" t="s">
        <v>74</v>
      </c>
      <c r="BP710" t="s">
        <v>74</v>
      </c>
      <c r="BQ710" t="s">
        <v>74</v>
      </c>
      <c r="BR710" t="s">
        <v>96</v>
      </c>
      <c r="BS710" t="s">
        <v>8304</v>
      </c>
      <c r="BT710" t="str">
        <f>HYPERLINK("https%3A%2F%2Fwww.webofscience.com%2Fwos%2Fwoscc%2Ffull-record%2FWOS:A1996VH32700004","View Full Record in Web of Science")</f>
        <v>View Full Record in Web of Science</v>
      </c>
    </row>
    <row r="711" spans="1:72" x14ac:dyDescent="0.15">
      <c r="A711" t="s">
        <v>72</v>
      </c>
      <c r="B711" t="s">
        <v>8305</v>
      </c>
      <c r="C711" t="s">
        <v>74</v>
      </c>
      <c r="D711" t="s">
        <v>74</v>
      </c>
      <c r="E711" t="s">
        <v>74</v>
      </c>
      <c r="F711" t="s">
        <v>8305</v>
      </c>
      <c r="G711" t="s">
        <v>74</v>
      </c>
      <c r="H711" t="s">
        <v>74</v>
      </c>
      <c r="I711" t="s">
        <v>8306</v>
      </c>
      <c r="J711" t="s">
        <v>3988</v>
      </c>
      <c r="K711" t="s">
        <v>74</v>
      </c>
      <c r="L711" t="s">
        <v>74</v>
      </c>
      <c r="M711" t="s">
        <v>77</v>
      </c>
      <c r="N711" t="s">
        <v>78</v>
      </c>
      <c r="O711" t="s">
        <v>74</v>
      </c>
      <c r="P711" t="s">
        <v>74</v>
      </c>
      <c r="Q711" t="s">
        <v>74</v>
      </c>
      <c r="R711" t="s">
        <v>74</v>
      </c>
      <c r="S711" t="s">
        <v>74</v>
      </c>
      <c r="T711" t="s">
        <v>74</v>
      </c>
      <c r="U711" t="s">
        <v>8307</v>
      </c>
      <c r="V711" t="s">
        <v>8308</v>
      </c>
      <c r="W711" t="s">
        <v>74</v>
      </c>
      <c r="X711" t="s">
        <v>74</v>
      </c>
      <c r="Y711" t="s">
        <v>8309</v>
      </c>
      <c r="Z711" t="s">
        <v>74</v>
      </c>
      <c r="AA711" t="s">
        <v>8310</v>
      </c>
      <c r="AB711" t="s">
        <v>74</v>
      </c>
      <c r="AC711" t="s">
        <v>74</v>
      </c>
      <c r="AD711" t="s">
        <v>74</v>
      </c>
      <c r="AE711" t="s">
        <v>74</v>
      </c>
      <c r="AF711" t="s">
        <v>74</v>
      </c>
      <c r="AG711">
        <v>44</v>
      </c>
      <c r="AH711">
        <v>25</v>
      </c>
      <c r="AI711">
        <v>28</v>
      </c>
      <c r="AJ711">
        <v>0</v>
      </c>
      <c r="AK711">
        <v>0</v>
      </c>
      <c r="AL711" t="s">
        <v>203</v>
      </c>
      <c r="AM711" t="s">
        <v>85</v>
      </c>
      <c r="AN711" t="s">
        <v>204</v>
      </c>
      <c r="AO711" t="s">
        <v>3992</v>
      </c>
      <c r="AP711" t="s">
        <v>74</v>
      </c>
      <c r="AQ711" t="s">
        <v>74</v>
      </c>
      <c r="AR711" t="s">
        <v>3993</v>
      </c>
      <c r="AS711" t="s">
        <v>3994</v>
      </c>
      <c r="AT711" t="s">
        <v>7361</v>
      </c>
      <c r="AU711">
        <v>1996</v>
      </c>
      <c r="AV711">
        <v>9</v>
      </c>
      <c r="AW711" t="s">
        <v>684</v>
      </c>
      <c r="AX711" t="s">
        <v>74</v>
      </c>
      <c r="AY711" t="s">
        <v>74</v>
      </c>
      <c r="AZ711" t="s">
        <v>74</v>
      </c>
      <c r="BA711" t="s">
        <v>74</v>
      </c>
      <c r="BB711">
        <v>121</v>
      </c>
      <c r="BC711">
        <v>129</v>
      </c>
      <c r="BD711" t="s">
        <v>74</v>
      </c>
      <c r="BE711" t="s">
        <v>8311</v>
      </c>
      <c r="BF711" t="str">
        <f>HYPERLINK("http://dx.doi.org/10.1016/0895-9811(96)00032-6","http://dx.doi.org/10.1016/0895-9811(96)00032-6")</f>
        <v>http://dx.doi.org/10.1016/0895-9811(96)00032-6</v>
      </c>
      <c r="BG711" t="s">
        <v>74</v>
      </c>
      <c r="BH711" t="s">
        <v>74</v>
      </c>
      <c r="BI711">
        <v>9</v>
      </c>
      <c r="BJ711" t="s">
        <v>364</v>
      </c>
      <c r="BK711" t="s">
        <v>93</v>
      </c>
      <c r="BL711" t="s">
        <v>365</v>
      </c>
      <c r="BM711" t="s">
        <v>8303</v>
      </c>
      <c r="BN711" t="s">
        <v>74</v>
      </c>
      <c r="BO711" t="s">
        <v>74</v>
      </c>
      <c r="BP711" t="s">
        <v>74</v>
      </c>
      <c r="BQ711" t="s">
        <v>74</v>
      </c>
      <c r="BR711" t="s">
        <v>96</v>
      </c>
      <c r="BS711" t="s">
        <v>8312</v>
      </c>
      <c r="BT711" t="str">
        <f>HYPERLINK("https%3A%2F%2Fwww.webofscience.com%2Fwos%2Fwoscc%2Ffull-record%2FWOS:A1996VH32700010","View Full Record in Web of Science")</f>
        <v>View Full Record in Web of Science</v>
      </c>
    </row>
    <row r="712" spans="1:72" x14ac:dyDescent="0.15">
      <c r="A712" t="s">
        <v>72</v>
      </c>
      <c r="B712" t="s">
        <v>8313</v>
      </c>
      <c r="C712" t="s">
        <v>74</v>
      </c>
      <c r="D712" t="s">
        <v>74</v>
      </c>
      <c r="E712" t="s">
        <v>74</v>
      </c>
      <c r="F712" t="s">
        <v>8313</v>
      </c>
      <c r="G712" t="s">
        <v>74</v>
      </c>
      <c r="H712" t="s">
        <v>74</v>
      </c>
      <c r="I712" t="s">
        <v>8314</v>
      </c>
      <c r="J712" t="s">
        <v>2275</v>
      </c>
      <c r="K712" t="s">
        <v>74</v>
      </c>
      <c r="L712" t="s">
        <v>74</v>
      </c>
      <c r="M712" t="s">
        <v>77</v>
      </c>
      <c r="N712" t="s">
        <v>78</v>
      </c>
      <c r="O712" t="s">
        <v>74</v>
      </c>
      <c r="P712" t="s">
        <v>74</v>
      </c>
      <c r="Q712" t="s">
        <v>74</v>
      </c>
      <c r="R712" t="s">
        <v>74</v>
      </c>
      <c r="S712" t="s">
        <v>74</v>
      </c>
      <c r="T712" t="s">
        <v>8315</v>
      </c>
      <c r="U712" t="s">
        <v>8316</v>
      </c>
      <c r="V712" t="s">
        <v>8317</v>
      </c>
      <c r="W712" t="s">
        <v>8318</v>
      </c>
      <c r="X712" t="s">
        <v>8319</v>
      </c>
      <c r="Y712" t="s">
        <v>8320</v>
      </c>
      <c r="Z712" t="s">
        <v>74</v>
      </c>
      <c r="AA712" t="s">
        <v>74</v>
      </c>
      <c r="AB712" t="s">
        <v>74</v>
      </c>
      <c r="AC712" t="s">
        <v>74</v>
      </c>
      <c r="AD712" t="s">
        <v>74</v>
      </c>
      <c r="AE712" t="s">
        <v>74</v>
      </c>
      <c r="AF712" t="s">
        <v>74</v>
      </c>
      <c r="AG712">
        <v>45</v>
      </c>
      <c r="AH712">
        <v>4</v>
      </c>
      <c r="AI712">
        <v>5</v>
      </c>
      <c r="AJ712">
        <v>0</v>
      </c>
      <c r="AK712">
        <v>2</v>
      </c>
      <c r="AL712" t="s">
        <v>2283</v>
      </c>
      <c r="AM712" t="s">
        <v>2284</v>
      </c>
      <c r="AN712" t="s">
        <v>2285</v>
      </c>
      <c r="AO712" t="s">
        <v>2286</v>
      </c>
      <c r="AP712" t="s">
        <v>74</v>
      </c>
      <c r="AQ712" t="s">
        <v>74</v>
      </c>
      <c r="AR712" t="s">
        <v>2287</v>
      </c>
      <c r="AS712" t="s">
        <v>2288</v>
      </c>
      <c r="AT712" t="s">
        <v>6957</v>
      </c>
      <c r="AU712">
        <v>1996</v>
      </c>
      <c r="AV712">
        <v>153</v>
      </c>
      <c r="AW712" t="s">
        <v>74</v>
      </c>
      <c r="AX712">
        <v>1</v>
      </c>
      <c r="AY712" t="s">
        <v>74</v>
      </c>
      <c r="AZ712" t="s">
        <v>74</v>
      </c>
      <c r="BA712" t="s">
        <v>74</v>
      </c>
      <c r="BB712">
        <v>51</v>
      </c>
      <c r="BC712">
        <v>63</v>
      </c>
      <c r="BD712" t="s">
        <v>74</v>
      </c>
      <c r="BE712" t="s">
        <v>8321</v>
      </c>
      <c r="BF712" t="str">
        <f>HYPERLINK("http://dx.doi.org/10.1144/gsjgs.153.1.0051","http://dx.doi.org/10.1144/gsjgs.153.1.0051")</f>
        <v>http://dx.doi.org/10.1144/gsjgs.153.1.0051</v>
      </c>
      <c r="BG712" t="s">
        <v>74</v>
      </c>
      <c r="BH712" t="s">
        <v>74</v>
      </c>
      <c r="BI712">
        <v>13</v>
      </c>
      <c r="BJ712" t="s">
        <v>364</v>
      </c>
      <c r="BK712" t="s">
        <v>93</v>
      </c>
      <c r="BL712" t="s">
        <v>365</v>
      </c>
      <c r="BM712" t="s">
        <v>8322</v>
      </c>
      <c r="BN712" t="s">
        <v>74</v>
      </c>
      <c r="BO712" t="s">
        <v>74</v>
      </c>
      <c r="BP712" t="s">
        <v>74</v>
      </c>
      <c r="BQ712" t="s">
        <v>74</v>
      </c>
      <c r="BR712" t="s">
        <v>96</v>
      </c>
      <c r="BS712" t="s">
        <v>8323</v>
      </c>
      <c r="BT712" t="str">
        <f>HYPERLINK("https%3A%2F%2Fwww.webofscience.com%2Fwos%2Fwoscc%2Ffull-record%2FWOS:A1996TN51000008","View Full Record in Web of Science")</f>
        <v>View Full Record in Web of Science</v>
      </c>
    </row>
    <row r="713" spans="1:72" x14ac:dyDescent="0.15">
      <c r="A713" t="s">
        <v>72</v>
      </c>
      <c r="B713" t="s">
        <v>8324</v>
      </c>
      <c r="C713" t="s">
        <v>74</v>
      </c>
      <c r="D713" t="s">
        <v>74</v>
      </c>
      <c r="E713" t="s">
        <v>74</v>
      </c>
      <c r="F713" t="s">
        <v>8324</v>
      </c>
      <c r="G713" t="s">
        <v>74</v>
      </c>
      <c r="H713" t="s">
        <v>74</v>
      </c>
      <c r="I713" t="s">
        <v>8325</v>
      </c>
      <c r="J713" t="s">
        <v>2275</v>
      </c>
      <c r="K713" t="s">
        <v>74</v>
      </c>
      <c r="L713" t="s">
        <v>74</v>
      </c>
      <c r="M713" t="s">
        <v>77</v>
      </c>
      <c r="N713" t="s">
        <v>78</v>
      </c>
      <c r="O713" t="s">
        <v>74</v>
      </c>
      <c r="P713" t="s">
        <v>74</v>
      </c>
      <c r="Q713" t="s">
        <v>74</v>
      </c>
      <c r="R713" t="s">
        <v>74</v>
      </c>
      <c r="S713" t="s">
        <v>74</v>
      </c>
      <c r="T713" t="s">
        <v>8326</v>
      </c>
      <c r="U713" t="s">
        <v>8327</v>
      </c>
      <c r="V713" t="s">
        <v>8328</v>
      </c>
      <c r="W713" t="s">
        <v>8329</v>
      </c>
      <c r="X713" t="s">
        <v>356</v>
      </c>
      <c r="Y713" t="s">
        <v>8330</v>
      </c>
      <c r="Z713" t="s">
        <v>74</v>
      </c>
      <c r="AA713" t="s">
        <v>8331</v>
      </c>
      <c r="AB713" t="s">
        <v>8332</v>
      </c>
      <c r="AC713" t="s">
        <v>74</v>
      </c>
      <c r="AD713" t="s">
        <v>74</v>
      </c>
      <c r="AE713" t="s">
        <v>74</v>
      </c>
      <c r="AF713" t="s">
        <v>74</v>
      </c>
      <c r="AG713">
        <v>60</v>
      </c>
      <c r="AH713">
        <v>33</v>
      </c>
      <c r="AI713">
        <v>34</v>
      </c>
      <c r="AJ713">
        <v>0</v>
      </c>
      <c r="AK713">
        <v>1</v>
      </c>
      <c r="AL713" t="s">
        <v>2283</v>
      </c>
      <c r="AM713" t="s">
        <v>2284</v>
      </c>
      <c r="AN713" t="s">
        <v>2285</v>
      </c>
      <c r="AO713" t="s">
        <v>2286</v>
      </c>
      <c r="AP713" t="s">
        <v>74</v>
      </c>
      <c r="AQ713" t="s">
        <v>74</v>
      </c>
      <c r="AR713" t="s">
        <v>2287</v>
      </c>
      <c r="AS713" t="s">
        <v>2288</v>
      </c>
      <c r="AT713" t="s">
        <v>6957</v>
      </c>
      <c r="AU713">
        <v>1996</v>
      </c>
      <c r="AV713">
        <v>153</v>
      </c>
      <c r="AW713" t="s">
        <v>74</v>
      </c>
      <c r="AX713">
        <v>1</v>
      </c>
      <c r="AY713" t="s">
        <v>74</v>
      </c>
      <c r="AZ713" t="s">
        <v>74</v>
      </c>
      <c r="BA713" t="s">
        <v>74</v>
      </c>
      <c r="BB713">
        <v>65</v>
      </c>
      <c r="BC713">
        <v>82</v>
      </c>
      <c r="BD713" t="s">
        <v>74</v>
      </c>
      <c r="BE713" t="s">
        <v>8333</v>
      </c>
      <c r="BF713" t="str">
        <f>HYPERLINK("http://dx.doi.org/10.1144/gsjgs.153.1.0065","http://dx.doi.org/10.1144/gsjgs.153.1.0065")</f>
        <v>http://dx.doi.org/10.1144/gsjgs.153.1.0065</v>
      </c>
      <c r="BG713" t="s">
        <v>74</v>
      </c>
      <c r="BH713" t="s">
        <v>74</v>
      </c>
      <c r="BI713">
        <v>18</v>
      </c>
      <c r="BJ713" t="s">
        <v>364</v>
      </c>
      <c r="BK713" t="s">
        <v>93</v>
      </c>
      <c r="BL713" t="s">
        <v>365</v>
      </c>
      <c r="BM713" t="s">
        <v>8322</v>
      </c>
      <c r="BN713" t="s">
        <v>74</v>
      </c>
      <c r="BO713" t="s">
        <v>74</v>
      </c>
      <c r="BP713" t="s">
        <v>74</v>
      </c>
      <c r="BQ713" t="s">
        <v>74</v>
      </c>
      <c r="BR713" t="s">
        <v>96</v>
      </c>
      <c r="BS713" t="s">
        <v>8334</v>
      </c>
      <c r="BT713" t="str">
        <f>HYPERLINK("https%3A%2F%2Fwww.webofscience.com%2Fwos%2Fwoscc%2Ffull-record%2FWOS:A1996TN51000009","View Full Record in Web of Science")</f>
        <v>View Full Record in Web of Science</v>
      </c>
    </row>
    <row r="714" spans="1:72" x14ac:dyDescent="0.15">
      <c r="A714" t="s">
        <v>72</v>
      </c>
      <c r="B714" t="s">
        <v>8335</v>
      </c>
      <c r="C714" t="s">
        <v>74</v>
      </c>
      <c r="D714" t="s">
        <v>74</v>
      </c>
      <c r="E714" t="s">
        <v>74</v>
      </c>
      <c r="F714" t="s">
        <v>8335</v>
      </c>
      <c r="G714" t="s">
        <v>74</v>
      </c>
      <c r="H714" t="s">
        <v>74</v>
      </c>
      <c r="I714" t="s">
        <v>8336</v>
      </c>
      <c r="J714" t="s">
        <v>2275</v>
      </c>
      <c r="K714" t="s">
        <v>74</v>
      </c>
      <c r="L714" t="s">
        <v>74</v>
      </c>
      <c r="M714" t="s">
        <v>77</v>
      </c>
      <c r="N714" t="s">
        <v>78</v>
      </c>
      <c r="O714" t="s">
        <v>74</v>
      </c>
      <c r="P714" t="s">
        <v>74</v>
      </c>
      <c r="Q714" t="s">
        <v>74</v>
      </c>
      <c r="R714" t="s">
        <v>74</v>
      </c>
      <c r="S714" t="s">
        <v>74</v>
      </c>
      <c r="T714" t="s">
        <v>8337</v>
      </c>
      <c r="U714" t="s">
        <v>8338</v>
      </c>
      <c r="V714" t="s">
        <v>8339</v>
      </c>
      <c r="W714" t="s">
        <v>8340</v>
      </c>
      <c r="X714" t="s">
        <v>8341</v>
      </c>
      <c r="Y714" t="s">
        <v>74</v>
      </c>
      <c r="Z714" t="s">
        <v>74</v>
      </c>
      <c r="AA714" t="s">
        <v>74</v>
      </c>
      <c r="AB714" t="s">
        <v>74</v>
      </c>
      <c r="AC714" t="s">
        <v>74</v>
      </c>
      <c r="AD714" t="s">
        <v>74</v>
      </c>
      <c r="AE714" t="s">
        <v>74</v>
      </c>
      <c r="AF714" t="s">
        <v>74</v>
      </c>
      <c r="AG714">
        <v>49</v>
      </c>
      <c r="AH714">
        <v>21</v>
      </c>
      <c r="AI714">
        <v>22</v>
      </c>
      <c r="AJ714">
        <v>0</v>
      </c>
      <c r="AK714">
        <v>5</v>
      </c>
      <c r="AL714" t="s">
        <v>2283</v>
      </c>
      <c r="AM714" t="s">
        <v>2284</v>
      </c>
      <c r="AN714" t="s">
        <v>2285</v>
      </c>
      <c r="AO714" t="s">
        <v>2286</v>
      </c>
      <c r="AP714" t="s">
        <v>74</v>
      </c>
      <c r="AQ714" t="s">
        <v>74</v>
      </c>
      <c r="AR714" t="s">
        <v>2287</v>
      </c>
      <c r="AS714" t="s">
        <v>2288</v>
      </c>
      <c r="AT714" t="s">
        <v>6957</v>
      </c>
      <c r="AU714">
        <v>1996</v>
      </c>
      <c r="AV714">
        <v>153</v>
      </c>
      <c r="AW714" t="s">
        <v>74</v>
      </c>
      <c r="AX714">
        <v>1</v>
      </c>
      <c r="AY714" t="s">
        <v>74</v>
      </c>
      <c r="AZ714" t="s">
        <v>74</v>
      </c>
      <c r="BA714" t="s">
        <v>74</v>
      </c>
      <c r="BB714">
        <v>139</v>
      </c>
      <c r="BC714">
        <v>149</v>
      </c>
      <c r="BD714" t="s">
        <v>74</v>
      </c>
      <c r="BE714" t="s">
        <v>8342</v>
      </c>
      <c r="BF714" t="str">
        <f>HYPERLINK("http://dx.doi.org/10.1144/gsjgs.153.1.0139","http://dx.doi.org/10.1144/gsjgs.153.1.0139")</f>
        <v>http://dx.doi.org/10.1144/gsjgs.153.1.0139</v>
      </c>
      <c r="BG714" t="s">
        <v>74</v>
      </c>
      <c r="BH714" t="s">
        <v>74</v>
      </c>
      <c r="BI714">
        <v>11</v>
      </c>
      <c r="BJ714" t="s">
        <v>364</v>
      </c>
      <c r="BK714" t="s">
        <v>93</v>
      </c>
      <c r="BL714" t="s">
        <v>365</v>
      </c>
      <c r="BM714" t="s">
        <v>8322</v>
      </c>
      <c r="BN714" t="s">
        <v>74</v>
      </c>
      <c r="BO714" t="s">
        <v>74</v>
      </c>
      <c r="BP714" t="s">
        <v>74</v>
      </c>
      <c r="BQ714" t="s">
        <v>74</v>
      </c>
      <c r="BR714" t="s">
        <v>96</v>
      </c>
      <c r="BS714" t="s">
        <v>8343</v>
      </c>
      <c r="BT714" t="str">
        <f>HYPERLINK("https%3A%2F%2Fwww.webofscience.com%2Fwos%2Fwoscc%2Ffull-record%2FWOS:A1996TN51000016","View Full Record in Web of Science")</f>
        <v>View Full Record in Web of Science</v>
      </c>
    </row>
    <row r="715" spans="1:72" x14ac:dyDescent="0.15">
      <c r="A715" t="s">
        <v>72</v>
      </c>
      <c r="B715" t="s">
        <v>8344</v>
      </c>
      <c r="C715" t="s">
        <v>74</v>
      </c>
      <c r="D715" t="s">
        <v>74</v>
      </c>
      <c r="E715" t="s">
        <v>74</v>
      </c>
      <c r="F715" t="s">
        <v>8344</v>
      </c>
      <c r="G715" t="s">
        <v>74</v>
      </c>
      <c r="H715" t="s">
        <v>74</v>
      </c>
      <c r="I715" t="s">
        <v>8345</v>
      </c>
      <c r="J715" t="s">
        <v>1631</v>
      </c>
      <c r="K715" t="s">
        <v>74</v>
      </c>
      <c r="L715" t="s">
        <v>74</v>
      </c>
      <c r="M715" t="s">
        <v>77</v>
      </c>
      <c r="N715" t="s">
        <v>78</v>
      </c>
      <c r="O715" t="s">
        <v>74</v>
      </c>
      <c r="P715" t="s">
        <v>74</v>
      </c>
      <c r="Q715" t="s">
        <v>74</v>
      </c>
      <c r="R715" t="s">
        <v>74</v>
      </c>
      <c r="S715" t="s">
        <v>74</v>
      </c>
      <c r="T715" t="s">
        <v>74</v>
      </c>
      <c r="U715" t="s">
        <v>8346</v>
      </c>
      <c r="V715" t="s">
        <v>8347</v>
      </c>
      <c r="W715" t="s">
        <v>8348</v>
      </c>
      <c r="X715" t="s">
        <v>8349</v>
      </c>
      <c r="Y715" t="s">
        <v>74</v>
      </c>
      <c r="Z715" t="s">
        <v>74</v>
      </c>
      <c r="AA715" t="s">
        <v>8350</v>
      </c>
      <c r="AB715" t="s">
        <v>8351</v>
      </c>
      <c r="AC715" t="s">
        <v>74</v>
      </c>
      <c r="AD715" t="s">
        <v>74</v>
      </c>
      <c r="AE715" t="s">
        <v>74</v>
      </c>
      <c r="AF715" t="s">
        <v>74</v>
      </c>
      <c r="AG715">
        <v>30</v>
      </c>
      <c r="AH715">
        <v>20</v>
      </c>
      <c r="AI715">
        <v>21</v>
      </c>
      <c r="AJ715">
        <v>1</v>
      </c>
      <c r="AK715">
        <v>11</v>
      </c>
      <c r="AL715" t="s">
        <v>1532</v>
      </c>
      <c r="AM715" t="s">
        <v>85</v>
      </c>
      <c r="AN715" t="s">
        <v>1533</v>
      </c>
      <c r="AO715" t="s">
        <v>1638</v>
      </c>
      <c r="AP715" t="s">
        <v>74</v>
      </c>
      <c r="AQ715" t="s">
        <v>74</v>
      </c>
      <c r="AR715" t="s">
        <v>1640</v>
      </c>
      <c r="AS715" t="s">
        <v>1641</v>
      </c>
      <c r="AT715" t="s">
        <v>6957</v>
      </c>
      <c r="AU715">
        <v>1996</v>
      </c>
      <c r="AV715">
        <v>238</v>
      </c>
      <c r="AW715" t="s">
        <v>74</v>
      </c>
      <c r="AX715">
        <v>1</v>
      </c>
      <c r="AY715" t="s">
        <v>74</v>
      </c>
      <c r="AZ715" t="s">
        <v>74</v>
      </c>
      <c r="BA715" t="s">
        <v>74</v>
      </c>
      <c r="BB715">
        <v>157</v>
      </c>
      <c r="BC715">
        <v>165</v>
      </c>
      <c r="BD715" t="s">
        <v>74</v>
      </c>
      <c r="BE715" t="s">
        <v>8352</v>
      </c>
      <c r="BF715" t="str">
        <f>HYPERLINK("http://dx.doi.org/10.1111/j.1469-7998.1996.tb05386.x","http://dx.doi.org/10.1111/j.1469-7998.1996.tb05386.x")</f>
        <v>http://dx.doi.org/10.1111/j.1469-7998.1996.tb05386.x</v>
      </c>
      <c r="BG715" t="s">
        <v>74</v>
      </c>
      <c r="BH715" t="s">
        <v>74</v>
      </c>
      <c r="BI715">
        <v>9</v>
      </c>
      <c r="BJ715" t="s">
        <v>176</v>
      </c>
      <c r="BK715" t="s">
        <v>93</v>
      </c>
      <c r="BL715" t="s">
        <v>176</v>
      </c>
      <c r="BM715" t="s">
        <v>8353</v>
      </c>
      <c r="BN715" t="s">
        <v>74</v>
      </c>
      <c r="BO715" t="s">
        <v>74</v>
      </c>
      <c r="BP715" t="s">
        <v>74</v>
      </c>
      <c r="BQ715" t="s">
        <v>74</v>
      </c>
      <c r="BR715" t="s">
        <v>96</v>
      </c>
      <c r="BS715" t="s">
        <v>8354</v>
      </c>
      <c r="BT715" t="str">
        <f>HYPERLINK("https%3A%2F%2Fwww.webofscience.com%2Fwos%2Fwoscc%2Ffull-record%2FWOS:A1996TT38900012","View Full Record in Web of Science")</f>
        <v>View Full Record in Web of Science</v>
      </c>
    </row>
    <row r="716" spans="1:72" x14ac:dyDescent="0.15">
      <c r="A716" t="s">
        <v>8355</v>
      </c>
      <c r="B716" t="s">
        <v>8356</v>
      </c>
      <c r="C716" t="s">
        <v>74</v>
      </c>
      <c r="D716" t="s">
        <v>8357</v>
      </c>
      <c r="E716" t="s">
        <v>74</v>
      </c>
      <c r="F716" t="s">
        <v>8356</v>
      </c>
      <c r="G716" t="s">
        <v>74</v>
      </c>
      <c r="H716" t="s">
        <v>74</v>
      </c>
      <c r="I716" t="s">
        <v>8358</v>
      </c>
      <c r="J716" t="s">
        <v>8359</v>
      </c>
      <c r="K716" t="s">
        <v>7369</v>
      </c>
      <c r="L716" t="s">
        <v>74</v>
      </c>
      <c r="M716" t="s">
        <v>77</v>
      </c>
      <c r="N716" t="s">
        <v>472</v>
      </c>
      <c r="O716" t="s">
        <v>8360</v>
      </c>
      <c r="P716" t="s">
        <v>8361</v>
      </c>
      <c r="Q716" t="s">
        <v>8362</v>
      </c>
      <c r="R716" t="s">
        <v>74</v>
      </c>
      <c r="S716" t="s">
        <v>74</v>
      </c>
      <c r="T716" t="s">
        <v>74</v>
      </c>
      <c r="U716" t="s">
        <v>8363</v>
      </c>
      <c r="V716" t="s">
        <v>8364</v>
      </c>
      <c r="W716" t="s">
        <v>74</v>
      </c>
      <c r="X716" t="s">
        <v>74</v>
      </c>
      <c r="Y716" t="s">
        <v>8365</v>
      </c>
      <c r="Z716" t="s">
        <v>74</v>
      </c>
      <c r="AA716" t="s">
        <v>74</v>
      </c>
      <c r="AB716" t="s">
        <v>74</v>
      </c>
      <c r="AC716" t="s">
        <v>74</v>
      </c>
      <c r="AD716" t="s">
        <v>74</v>
      </c>
      <c r="AE716" t="s">
        <v>74</v>
      </c>
      <c r="AF716" t="s">
        <v>74</v>
      </c>
      <c r="AG716">
        <v>46</v>
      </c>
      <c r="AH716">
        <v>25</v>
      </c>
      <c r="AI716">
        <v>30</v>
      </c>
      <c r="AJ716">
        <v>0</v>
      </c>
      <c r="AK716">
        <v>15</v>
      </c>
      <c r="AL716" t="s">
        <v>7374</v>
      </c>
      <c r="AM716" t="s">
        <v>85</v>
      </c>
      <c r="AN716" t="s">
        <v>7375</v>
      </c>
      <c r="AO716" t="s">
        <v>7376</v>
      </c>
      <c r="AP716" t="s">
        <v>74</v>
      </c>
      <c r="AQ716" t="s">
        <v>8366</v>
      </c>
      <c r="AR716" t="s">
        <v>7377</v>
      </c>
      <c r="AS716" t="s">
        <v>74</v>
      </c>
      <c r="AT716" t="s">
        <v>74</v>
      </c>
      <c r="AU716">
        <v>1996</v>
      </c>
      <c r="AV716">
        <v>18</v>
      </c>
      <c r="AW716">
        <v>12</v>
      </c>
      <c r="AX716" t="s">
        <v>74</v>
      </c>
      <c r="AY716" t="s">
        <v>74</v>
      </c>
      <c r="AZ716" t="s">
        <v>74</v>
      </c>
      <c r="BA716" t="s">
        <v>74</v>
      </c>
      <c r="BB716">
        <v>87</v>
      </c>
      <c r="BC716">
        <v>95</v>
      </c>
      <c r="BD716" t="s">
        <v>74</v>
      </c>
      <c r="BE716" t="s">
        <v>8367</v>
      </c>
      <c r="BF716" t="str">
        <f>HYPERLINK("http://dx.doi.org/10.1016/0273-1177(96)00003-8","http://dx.doi.org/10.1016/0273-1177(96)00003-8")</f>
        <v>http://dx.doi.org/10.1016/0273-1177(96)00003-8</v>
      </c>
      <c r="BG716" t="s">
        <v>74</v>
      </c>
      <c r="BH716" t="s">
        <v>74</v>
      </c>
      <c r="BI716">
        <v>9</v>
      </c>
      <c r="BJ716" t="s">
        <v>7380</v>
      </c>
      <c r="BK716" t="s">
        <v>492</v>
      </c>
      <c r="BL716" t="s">
        <v>7381</v>
      </c>
      <c r="BM716" t="s">
        <v>8368</v>
      </c>
      <c r="BN716" t="s">
        <v>74</v>
      </c>
      <c r="BO716" t="s">
        <v>74</v>
      </c>
      <c r="BP716" t="s">
        <v>74</v>
      </c>
      <c r="BQ716" t="s">
        <v>74</v>
      </c>
      <c r="BR716" t="s">
        <v>96</v>
      </c>
      <c r="BS716" t="s">
        <v>8369</v>
      </c>
      <c r="BT716" t="str">
        <f>HYPERLINK("https%3A%2F%2Fwww.webofscience.com%2Fwos%2Fwoscc%2Ffull-record%2FWOS:A1996BG71B00011","View Full Record in Web of Science")</f>
        <v>View Full Record in Web of Science</v>
      </c>
    </row>
    <row r="717" spans="1:72" x14ac:dyDescent="0.15">
      <c r="A717" t="s">
        <v>8355</v>
      </c>
      <c r="B717" t="s">
        <v>8370</v>
      </c>
      <c r="C717" t="s">
        <v>74</v>
      </c>
      <c r="D717" t="s">
        <v>8357</v>
      </c>
      <c r="E717" t="s">
        <v>74</v>
      </c>
      <c r="F717" t="s">
        <v>8370</v>
      </c>
      <c r="G717" t="s">
        <v>74</v>
      </c>
      <c r="H717" t="s">
        <v>74</v>
      </c>
      <c r="I717" t="s">
        <v>8371</v>
      </c>
      <c r="J717" t="s">
        <v>8359</v>
      </c>
      <c r="K717" t="s">
        <v>7369</v>
      </c>
      <c r="L717" t="s">
        <v>74</v>
      </c>
      <c r="M717" t="s">
        <v>77</v>
      </c>
      <c r="N717" t="s">
        <v>472</v>
      </c>
      <c r="O717" t="s">
        <v>8360</v>
      </c>
      <c r="P717" t="s">
        <v>8361</v>
      </c>
      <c r="Q717" t="s">
        <v>8362</v>
      </c>
      <c r="R717" t="s">
        <v>74</v>
      </c>
      <c r="S717" t="s">
        <v>74</v>
      </c>
      <c r="T717" t="s">
        <v>74</v>
      </c>
      <c r="U717" t="s">
        <v>8372</v>
      </c>
      <c r="V717" t="s">
        <v>8373</v>
      </c>
      <c r="W717" t="s">
        <v>8374</v>
      </c>
      <c r="X717" t="s">
        <v>8375</v>
      </c>
      <c r="Y717" t="s">
        <v>8376</v>
      </c>
      <c r="Z717" t="s">
        <v>74</v>
      </c>
      <c r="AA717" t="s">
        <v>8377</v>
      </c>
      <c r="AB717" t="s">
        <v>8378</v>
      </c>
      <c r="AC717" t="s">
        <v>74</v>
      </c>
      <c r="AD717" t="s">
        <v>74</v>
      </c>
      <c r="AE717" t="s">
        <v>74</v>
      </c>
      <c r="AF717" t="s">
        <v>74</v>
      </c>
      <c r="AG717">
        <v>32</v>
      </c>
      <c r="AH717">
        <v>50</v>
      </c>
      <c r="AI717">
        <v>61</v>
      </c>
      <c r="AJ717">
        <v>1</v>
      </c>
      <c r="AK717">
        <v>24</v>
      </c>
      <c r="AL717" t="s">
        <v>7374</v>
      </c>
      <c r="AM717" t="s">
        <v>85</v>
      </c>
      <c r="AN717" t="s">
        <v>7375</v>
      </c>
      <c r="AO717" t="s">
        <v>7376</v>
      </c>
      <c r="AP717" t="s">
        <v>74</v>
      </c>
      <c r="AQ717" t="s">
        <v>8366</v>
      </c>
      <c r="AR717" t="s">
        <v>7377</v>
      </c>
      <c r="AS717" t="s">
        <v>74</v>
      </c>
      <c r="AT717" t="s">
        <v>74</v>
      </c>
      <c r="AU717">
        <v>1996</v>
      </c>
      <c r="AV717">
        <v>18</v>
      </c>
      <c r="AW717">
        <v>12</v>
      </c>
      <c r="AX717" t="s">
        <v>74</v>
      </c>
      <c r="AY717" t="s">
        <v>74</v>
      </c>
      <c r="AZ717" t="s">
        <v>74</v>
      </c>
      <c r="BA717" t="s">
        <v>74</v>
      </c>
      <c r="BB717">
        <v>119</v>
      </c>
      <c r="BC717">
        <v>128</v>
      </c>
      <c r="BD717" t="s">
        <v>74</v>
      </c>
      <c r="BE717" t="s">
        <v>8379</v>
      </c>
      <c r="BF717" t="str">
        <f>HYPERLINK("http://dx.doi.org/10.1016/0273-1177(96)00007-5","http://dx.doi.org/10.1016/0273-1177(96)00007-5")</f>
        <v>http://dx.doi.org/10.1016/0273-1177(96)00007-5</v>
      </c>
      <c r="BG717" t="s">
        <v>74</v>
      </c>
      <c r="BH717" t="s">
        <v>74</v>
      </c>
      <c r="BI717">
        <v>10</v>
      </c>
      <c r="BJ717" t="s">
        <v>7380</v>
      </c>
      <c r="BK717" t="s">
        <v>492</v>
      </c>
      <c r="BL717" t="s">
        <v>7381</v>
      </c>
      <c r="BM717" t="s">
        <v>8368</v>
      </c>
      <c r="BN717" t="s">
        <v>74</v>
      </c>
      <c r="BO717" t="s">
        <v>74</v>
      </c>
      <c r="BP717" t="s">
        <v>74</v>
      </c>
      <c r="BQ717" t="s">
        <v>74</v>
      </c>
      <c r="BR717" t="s">
        <v>96</v>
      </c>
      <c r="BS717" t="s">
        <v>8380</v>
      </c>
      <c r="BT717" t="str">
        <f>HYPERLINK("https%3A%2F%2Fwww.webofscience.com%2Fwos%2Fwoscc%2Ffull-record%2FWOS:A1996BG71B00015","View Full Record in Web of Science")</f>
        <v>View Full Record in Web of Science</v>
      </c>
    </row>
    <row r="718" spans="1:72" x14ac:dyDescent="0.15">
      <c r="A718" t="s">
        <v>8355</v>
      </c>
      <c r="B718" t="s">
        <v>8381</v>
      </c>
      <c r="C718" t="s">
        <v>74</v>
      </c>
      <c r="D718" t="s">
        <v>8357</v>
      </c>
      <c r="E718" t="s">
        <v>74</v>
      </c>
      <c r="F718" t="s">
        <v>8381</v>
      </c>
      <c r="G718" t="s">
        <v>74</v>
      </c>
      <c r="H718" t="s">
        <v>74</v>
      </c>
      <c r="I718" t="s">
        <v>8382</v>
      </c>
      <c r="J718" t="s">
        <v>8359</v>
      </c>
      <c r="K718" t="s">
        <v>7369</v>
      </c>
      <c r="L718" t="s">
        <v>74</v>
      </c>
      <c r="M718" t="s">
        <v>77</v>
      </c>
      <c r="N718" t="s">
        <v>472</v>
      </c>
      <c r="O718" t="s">
        <v>8360</v>
      </c>
      <c r="P718" t="s">
        <v>8361</v>
      </c>
      <c r="Q718" t="s">
        <v>8362</v>
      </c>
      <c r="R718" t="s">
        <v>74</v>
      </c>
      <c r="S718" t="s">
        <v>74</v>
      </c>
      <c r="T718" t="s">
        <v>74</v>
      </c>
      <c r="U718" t="s">
        <v>74</v>
      </c>
      <c r="V718" t="s">
        <v>8383</v>
      </c>
      <c r="W718" t="s">
        <v>74</v>
      </c>
      <c r="X718" t="s">
        <v>74</v>
      </c>
      <c r="Y718" t="s">
        <v>8384</v>
      </c>
      <c r="Z718" t="s">
        <v>74</v>
      </c>
      <c r="AA718" t="s">
        <v>74</v>
      </c>
      <c r="AB718" t="s">
        <v>74</v>
      </c>
      <c r="AC718" t="s">
        <v>74</v>
      </c>
      <c r="AD718" t="s">
        <v>74</v>
      </c>
      <c r="AE718" t="s">
        <v>74</v>
      </c>
      <c r="AF718" t="s">
        <v>74</v>
      </c>
      <c r="AG718">
        <v>12</v>
      </c>
      <c r="AH718">
        <v>5</v>
      </c>
      <c r="AI718">
        <v>5</v>
      </c>
      <c r="AJ718">
        <v>0</v>
      </c>
      <c r="AK718">
        <v>4</v>
      </c>
      <c r="AL718" t="s">
        <v>7374</v>
      </c>
      <c r="AM718" t="s">
        <v>85</v>
      </c>
      <c r="AN718" t="s">
        <v>7375</v>
      </c>
      <c r="AO718" t="s">
        <v>7376</v>
      </c>
      <c r="AP718" t="s">
        <v>74</v>
      </c>
      <c r="AQ718" t="s">
        <v>8366</v>
      </c>
      <c r="AR718" t="s">
        <v>7377</v>
      </c>
      <c r="AS718" t="s">
        <v>74</v>
      </c>
      <c r="AT718" t="s">
        <v>74</v>
      </c>
      <c r="AU718">
        <v>1996</v>
      </c>
      <c r="AV718">
        <v>18</v>
      </c>
      <c r="AW718">
        <v>12</v>
      </c>
      <c r="AX718" t="s">
        <v>74</v>
      </c>
      <c r="AY718" t="s">
        <v>74</v>
      </c>
      <c r="AZ718" t="s">
        <v>74</v>
      </c>
      <c r="BA718" t="s">
        <v>74</v>
      </c>
      <c r="BB718">
        <v>129</v>
      </c>
      <c r="BC718">
        <v>133</v>
      </c>
      <c r="BD718" t="s">
        <v>74</v>
      </c>
      <c r="BE718" t="s">
        <v>8385</v>
      </c>
      <c r="BF718" t="str">
        <f>HYPERLINK("http://dx.doi.org/10.1016/0273-1177(96)00008-7","http://dx.doi.org/10.1016/0273-1177(96)00008-7")</f>
        <v>http://dx.doi.org/10.1016/0273-1177(96)00008-7</v>
      </c>
      <c r="BG718" t="s">
        <v>74</v>
      </c>
      <c r="BH718" t="s">
        <v>74</v>
      </c>
      <c r="BI718">
        <v>5</v>
      </c>
      <c r="BJ718" t="s">
        <v>7380</v>
      </c>
      <c r="BK718" t="s">
        <v>492</v>
      </c>
      <c r="BL718" t="s">
        <v>7381</v>
      </c>
      <c r="BM718" t="s">
        <v>8368</v>
      </c>
      <c r="BN718" t="s">
        <v>74</v>
      </c>
      <c r="BO718" t="s">
        <v>74</v>
      </c>
      <c r="BP718" t="s">
        <v>74</v>
      </c>
      <c r="BQ718" t="s">
        <v>74</v>
      </c>
      <c r="BR718" t="s">
        <v>96</v>
      </c>
      <c r="BS718" t="s">
        <v>8386</v>
      </c>
      <c r="BT718" t="str">
        <f>HYPERLINK("https%3A%2F%2Fwww.webofscience.com%2Fwos%2Fwoscc%2Ffull-record%2FWOS:A1996BG71B00016","View Full Record in Web of Science")</f>
        <v>View Full Record in Web of Science</v>
      </c>
    </row>
    <row r="719" spans="1:72" x14ac:dyDescent="0.15">
      <c r="A719" t="s">
        <v>72</v>
      </c>
      <c r="B719" t="s">
        <v>8387</v>
      </c>
      <c r="C719" t="s">
        <v>74</v>
      </c>
      <c r="D719" t="s">
        <v>74</v>
      </c>
      <c r="E719" t="s">
        <v>74</v>
      </c>
      <c r="F719" t="s">
        <v>8387</v>
      </c>
      <c r="G719" t="s">
        <v>74</v>
      </c>
      <c r="H719" t="s">
        <v>74</v>
      </c>
      <c r="I719" t="s">
        <v>8388</v>
      </c>
      <c r="J719" t="s">
        <v>8389</v>
      </c>
      <c r="K719" t="s">
        <v>74</v>
      </c>
      <c r="L719" t="s">
        <v>74</v>
      </c>
      <c r="M719" t="s">
        <v>77</v>
      </c>
      <c r="N719" t="s">
        <v>78</v>
      </c>
      <c r="O719" t="s">
        <v>74</v>
      </c>
      <c r="P719" t="s">
        <v>74</v>
      </c>
      <c r="Q719" t="s">
        <v>74</v>
      </c>
      <c r="R719" t="s">
        <v>74</v>
      </c>
      <c r="S719" t="s">
        <v>74</v>
      </c>
      <c r="T719" t="s">
        <v>8390</v>
      </c>
      <c r="U719" t="s">
        <v>8391</v>
      </c>
      <c r="V719" t="s">
        <v>8392</v>
      </c>
      <c r="W719" t="s">
        <v>5024</v>
      </c>
      <c r="X719" t="s">
        <v>5025</v>
      </c>
      <c r="Y719" t="s">
        <v>8393</v>
      </c>
      <c r="Z719" t="s">
        <v>74</v>
      </c>
      <c r="AA719" t="s">
        <v>74</v>
      </c>
      <c r="AB719" t="s">
        <v>74</v>
      </c>
      <c r="AC719" t="s">
        <v>74</v>
      </c>
      <c r="AD719" t="s">
        <v>74</v>
      </c>
      <c r="AE719" t="s">
        <v>74</v>
      </c>
      <c r="AF719" t="s">
        <v>74</v>
      </c>
      <c r="AG719">
        <v>38</v>
      </c>
      <c r="AH719">
        <v>9</v>
      </c>
      <c r="AI719">
        <v>12</v>
      </c>
      <c r="AJ719">
        <v>0</v>
      </c>
      <c r="AK719">
        <v>6</v>
      </c>
      <c r="AL719" t="s">
        <v>644</v>
      </c>
      <c r="AM719" t="s">
        <v>3663</v>
      </c>
      <c r="AN719" t="s">
        <v>7994</v>
      </c>
      <c r="AO719" t="s">
        <v>8394</v>
      </c>
      <c r="AP719" t="s">
        <v>8395</v>
      </c>
      <c r="AQ719" t="s">
        <v>74</v>
      </c>
      <c r="AR719" t="s">
        <v>8396</v>
      </c>
      <c r="AS719" t="s">
        <v>8397</v>
      </c>
      <c r="AT719" t="s">
        <v>74</v>
      </c>
      <c r="AU719">
        <v>1996</v>
      </c>
      <c r="AV719">
        <v>28</v>
      </c>
      <c r="AW719">
        <v>3</v>
      </c>
      <c r="AX719" t="s">
        <v>74</v>
      </c>
      <c r="AY719" t="s">
        <v>74</v>
      </c>
      <c r="AZ719" t="s">
        <v>74</v>
      </c>
      <c r="BA719" t="s">
        <v>74</v>
      </c>
      <c r="BB719">
        <v>183</v>
      </c>
      <c r="BC719">
        <v>194</v>
      </c>
      <c r="BD719" t="s">
        <v>74</v>
      </c>
      <c r="BE719" t="s">
        <v>8398</v>
      </c>
      <c r="BF719" t="str">
        <f>HYPERLINK("http://dx.doi.org/10.1080/10236249609378989","http://dx.doi.org/10.1080/10236249609378989")</f>
        <v>http://dx.doi.org/10.1080/10236249609378989</v>
      </c>
      <c r="BG719" t="s">
        <v>74</v>
      </c>
      <c r="BH719" t="s">
        <v>74</v>
      </c>
      <c r="BI719">
        <v>12</v>
      </c>
      <c r="BJ719" t="s">
        <v>740</v>
      </c>
      <c r="BK719" t="s">
        <v>93</v>
      </c>
      <c r="BL719" t="s">
        <v>740</v>
      </c>
      <c r="BM719" t="s">
        <v>8399</v>
      </c>
      <c r="BN719" t="s">
        <v>74</v>
      </c>
      <c r="BO719" t="s">
        <v>74</v>
      </c>
      <c r="BP719" t="s">
        <v>74</v>
      </c>
      <c r="BQ719" t="s">
        <v>74</v>
      </c>
      <c r="BR719" t="s">
        <v>96</v>
      </c>
      <c r="BS719" t="s">
        <v>8400</v>
      </c>
      <c r="BT719" t="str">
        <f>HYPERLINK("https%3A%2F%2Fwww.webofscience.com%2Fwos%2Fwoscc%2Ffull-record%2FWOS:A1996WN44700004","View Full Record in Web of Science")</f>
        <v>View Full Record in Web of Science</v>
      </c>
    </row>
    <row r="720" spans="1:72" x14ac:dyDescent="0.15">
      <c r="A720" t="s">
        <v>72</v>
      </c>
      <c r="B720" t="s">
        <v>8401</v>
      </c>
      <c r="C720" t="s">
        <v>74</v>
      </c>
      <c r="D720" t="s">
        <v>74</v>
      </c>
      <c r="E720" t="s">
        <v>74</v>
      </c>
      <c r="F720" t="s">
        <v>8401</v>
      </c>
      <c r="G720" t="s">
        <v>74</v>
      </c>
      <c r="H720" t="s">
        <v>74</v>
      </c>
      <c r="I720" t="s">
        <v>8402</v>
      </c>
      <c r="J720" t="s">
        <v>8403</v>
      </c>
      <c r="K720" t="s">
        <v>74</v>
      </c>
      <c r="L720" t="s">
        <v>74</v>
      </c>
      <c r="M720" t="s">
        <v>77</v>
      </c>
      <c r="N720" t="s">
        <v>78</v>
      </c>
      <c r="O720" t="s">
        <v>74</v>
      </c>
      <c r="P720" t="s">
        <v>74</v>
      </c>
      <c r="Q720" t="s">
        <v>74</v>
      </c>
      <c r="R720" t="s">
        <v>74</v>
      </c>
      <c r="S720" t="s">
        <v>74</v>
      </c>
      <c r="T720" t="s">
        <v>74</v>
      </c>
      <c r="U720" t="s">
        <v>8404</v>
      </c>
      <c r="V720" t="s">
        <v>8405</v>
      </c>
      <c r="W720" t="s">
        <v>8406</v>
      </c>
      <c r="X720" t="s">
        <v>8407</v>
      </c>
      <c r="Y720" t="s">
        <v>8408</v>
      </c>
      <c r="Z720" t="s">
        <v>74</v>
      </c>
      <c r="AA720" t="s">
        <v>750</v>
      </c>
      <c r="AB720" t="s">
        <v>751</v>
      </c>
      <c r="AC720" t="s">
        <v>74</v>
      </c>
      <c r="AD720" t="s">
        <v>74</v>
      </c>
      <c r="AE720" t="s">
        <v>74</v>
      </c>
      <c r="AF720" t="s">
        <v>74</v>
      </c>
      <c r="AG720">
        <v>59</v>
      </c>
      <c r="AH720">
        <v>56</v>
      </c>
      <c r="AI720">
        <v>64</v>
      </c>
      <c r="AJ720">
        <v>1</v>
      </c>
      <c r="AK720">
        <v>39</v>
      </c>
      <c r="AL720" t="s">
        <v>7211</v>
      </c>
      <c r="AM720" t="s">
        <v>7212</v>
      </c>
      <c r="AN720" t="s">
        <v>7213</v>
      </c>
      <c r="AO720" t="s">
        <v>8409</v>
      </c>
      <c r="AP720" t="s">
        <v>74</v>
      </c>
      <c r="AQ720" t="s">
        <v>74</v>
      </c>
      <c r="AR720" t="s">
        <v>8410</v>
      </c>
      <c r="AS720" t="s">
        <v>8411</v>
      </c>
      <c r="AT720" t="s">
        <v>74</v>
      </c>
      <c r="AU720">
        <v>1996</v>
      </c>
      <c r="AV720">
        <v>47</v>
      </c>
      <c r="AW720">
        <v>1</v>
      </c>
      <c r="AX720" t="s">
        <v>74</v>
      </c>
      <c r="AY720" t="s">
        <v>74</v>
      </c>
      <c r="AZ720" t="s">
        <v>74</v>
      </c>
      <c r="BA720" t="s">
        <v>74</v>
      </c>
      <c r="BB720">
        <v>27</v>
      </c>
      <c r="BC720">
        <v>41</v>
      </c>
      <c r="BD720" t="s">
        <v>74</v>
      </c>
      <c r="BE720" t="s">
        <v>8412</v>
      </c>
      <c r="BF720" t="str">
        <f>HYPERLINK("http://dx.doi.org/10.1071/MF9960027","http://dx.doi.org/10.1071/MF9960027")</f>
        <v>http://dx.doi.org/10.1071/MF9960027</v>
      </c>
      <c r="BG720" t="s">
        <v>74</v>
      </c>
      <c r="BH720" t="s">
        <v>74</v>
      </c>
      <c r="BI720">
        <v>15</v>
      </c>
      <c r="BJ720" t="s">
        <v>8413</v>
      </c>
      <c r="BK720" t="s">
        <v>93</v>
      </c>
      <c r="BL720" t="s">
        <v>3234</v>
      </c>
      <c r="BM720" t="s">
        <v>8414</v>
      </c>
      <c r="BN720" t="s">
        <v>74</v>
      </c>
      <c r="BO720" t="s">
        <v>74</v>
      </c>
      <c r="BP720" t="s">
        <v>74</v>
      </c>
      <c r="BQ720" t="s">
        <v>74</v>
      </c>
      <c r="BR720" t="s">
        <v>96</v>
      </c>
      <c r="BS720" t="s">
        <v>8415</v>
      </c>
      <c r="BT720" t="str">
        <f>HYPERLINK("https%3A%2F%2Fwww.webofscience.com%2Fwos%2Fwoscc%2Ffull-record%2FWOS:A1996UB06800004","View Full Record in Web of Science")</f>
        <v>View Full Record in Web of Science</v>
      </c>
    </row>
    <row r="721" spans="1:72" x14ac:dyDescent="0.15">
      <c r="A721" t="s">
        <v>72</v>
      </c>
      <c r="B721" t="s">
        <v>8416</v>
      </c>
      <c r="C721" t="s">
        <v>74</v>
      </c>
      <c r="D721" t="s">
        <v>74</v>
      </c>
      <c r="E721" t="s">
        <v>74</v>
      </c>
      <c r="F721" t="s">
        <v>8416</v>
      </c>
      <c r="G721" t="s">
        <v>74</v>
      </c>
      <c r="H721" t="s">
        <v>74</v>
      </c>
      <c r="I721" t="s">
        <v>8417</v>
      </c>
      <c r="J721" t="s">
        <v>770</v>
      </c>
      <c r="K721" t="s">
        <v>74</v>
      </c>
      <c r="L721" t="s">
        <v>74</v>
      </c>
      <c r="M721" t="s">
        <v>77</v>
      </c>
      <c r="N721" t="s">
        <v>78</v>
      </c>
      <c r="O721" t="s">
        <v>74</v>
      </c>
      <c r="P721" t="s">
        <v>74</v>
      </c>
      <c r="Q721" t="s">
        <v>74</v>
      </c>
      <c r="R721" t="s">
        <v>74</v>
      </c>
      <c r="S721" t="s">
        <v>74</v>
      </c>
      <c r="T721" t="s">
        <v>8418</v>
      </c>
      <c r="U721" t="s">
        <v>8419</v>
      </c>
      <c r="V721" t="s">
        <v>8420</v>
      </c>
      <c r="W721" t="s">
        <v>74</v>
      </c>
      <c r="X721" t="s">
        <v>74</v>
      </c>
      <c r="Y721" t="s">
        <v>8421</v>
      </c>
      <c r="Z721" t="s">
        <v>74</v>
      </c>
      <c r="AA721" t="s">
        <v>74</v>
      </c>
      <c r="AB721" t="s">
        <v>74</v>
      </c>
      <c r="AC721" t="s">
        <v>74</v>
      </c>
      <c r="AD721" t="s">
        <v>74</v>
      </c>
      <c r="AE721" t="s">
        <v>74</v>
      </c>
      <c r="AF721" t="s">
        <v>74</v>
      </c>
      <c r="AG721">
        <v>86</v>
      </c>
      <c r="AH721">
        <v>27</v>
      </c>
      <c r="AI721">
        <v>32</v>
      </c>
      <c r="AJ721">
        <v>3</v>
      </c>
      <c r="AK721">
        <v>27</v>
      </c>
      <c r="AL721" t="s">
        <v>775</v>
      </c>
      <c r="AM721" t="s">
        <v>776</v>
      </c>
      <c r="AN721" t="s">
        <v>777</v>
      </c>
      <c r="AO721" t="s">
        <v>778</v>
      </c>
      <c r="AP721" t="s">
        <v>74</v>
      </c>
      <c r="AQ721" t="s">
        <v>74</v>
      </c>
      <c r="AR721" t="s">
        <v>779</v>
      </c>
      <c r="AS721" t="s">
        <v>780</v>
      </c>
      <c r="AT721" t="s">
        <v>6957</v>
      </c>
      <c r="AU721">
        <v>1996</v>
      </c>
      <c r="AV721">
        <v>130</v>
      </c>
      <c r="AW721" t="s">
        <v>781</v>
      </c>
      <c r="AX721" t="s">
        <v>74</v>
      </c>
      <c r="AY721" t="s">
        <v>74</v>
      </c>
      <c r="AZ721" t="s">
        <v>74</v>
      </c>
      <c r="BA721" t="s">
        <v>74</v>
      </c>
      <c r="BB721">
        <v>47</v>
      </c>
      <c r="BC721">
        <v>59</v>
      </c>
      <c r="BD721" t="s">
        <v>74</v>
      </c>
      <c r="BE721" t="s">
        <v>8422</v>
      </c>
      <c r="BF721" t="str">
        <f>HYPERLINK("http://dx.doi.org/10.3354/meps130047","http://dx.doi.org/10.3354/meps130047")</f>
        <v>http://dx.doi.org/10.3354/meps130047</v>
      </c>
      <c r="BG721" t="s">
        <v>74</v>
      </c>
      <c r="BH721" t="s">
        <v>74</v>
      </c>
      <c r="BI721">
        <v>13</v>
      </c>
      <c r="BJ721" t="s">
        <v>783</v>
      </c>
      <c r="BK721" t="s">
        <v>93</v>
      </c>
      <c r="BL721" t="s">
        <v>784</v>
      </c>
      <c r="BM721" t="s">
        <v>8423</v>
      </c>
      <c r="BN721" t="s">
        <v>74</v>
      </c>
      <c r="BO721" t="s">
        <v>161</v>
      </c>
      <c r="BP721" t="s">
        <v>74</v>
      </c>
      <c r="BQ721" t="s">
        <v>74</v>
      </c>
      <c r="BR721" t="s">
        <v>96</v>
      </c>
      <c r="BS721" t="s">
        <v>8424</v>
      </c>
      <c r="BT721" t="str">
        <f>HYPERLINK("https%3A%2F%2Fwww.webofscience.com%2Fwos%2Fwoscc%2Ffull-record%2FWOS:A1996TW29500005","View Full Record in Web of Science")</f>
        <v>View Full Record in Web of Science</v>
      </c>
    </row>
    <row r="722" spans="1:72" x14ac:dyDescent="0.15">
      <c r="A722" t="s">
        <v>72</v>
      </c>
      <c r="B722" t="s">
        <v>8425</v>
      </c>
      <c r="C722" t="s">
        <v>74</v>
      </c>
      <c r="D722" t="s">
        <v>74</v>
      </c>
      <c r="E722" t="s">
        <v>74</v>
      </c>
      <c r="F722" t="s">
        <v>8425</v>
      </c>
      <c r="G722" t="s">
        <v>74</v>
      </c>
      <c r="H722" t="s">
        <v>74</v>
      </c>
      <c r="I722" t="s">
        <v>8426</v>
      </c>
      <c r="J722" t="s">
        <v>770</v>
      </c>
      <c r="K722" t="s">
        <v>74</v>
      </c>
      <c r="L722" t="s">
        <v>74</v>
      </c>
      <c r="M722" t="s">
        <v>77</v>
      </c>
      <c r="N722" t="s">
        <v>78</v>
      </c>
      <c r="O722" t="s">
        <v>74</v>
      </c>
      <c r="P722" t="s">
        <v>74</v>
      </c>
      <c r="Q722" t="s">
        <v>74</v>
      </c>
      <c r="R722" t="s">
        <v>74</v>
      </c>
      <c r="S722" t="s">
        <v>74</v>
      </c>
      <c r="T722" t="s">
        <v>8427</v>
      </c>
      <c r="U722" t="s">
        <v>8428</v>
      </c>
      <c r="V722" t="s">
        <v>8429</v>
      </c>
      <c r="W722" t="s">
        <v>74</v>
      </c>
      <c r="X722" t="s">
        <v>74</v>
      </c>
      <c r="Y722" t="s">
        <v>8430</v>
      </c>
      <c r="Z722" t="s">
        <v>74</v>
      </c>
      <c r="AA722" t="s">
        <v>8431</v>
      </c>
      <c r="AB722" t="s">
        <v>74</v>
      </c>
      <c r="AC722" t="s">
        <v>74</v>
      </c>
      <c r="AD722" t="s">
        <v>74</v>
      </c>
      <c r="AE722" t="s">
        <v>74</v>
      </c>
      <c r="AF722" t="s">
        <v>74</v>
      </c>
      <c r="AG722">
        <v>55</v>
      </c>
      <c r="AH722">
        <v>217</v>
      </c>
      <c r="AI722">
        <v>235</v>
      </c>
      <c r="AJ722">
        <v>1</v>
      </c>
      <c r="AK722">
        <v>28</v>
      </c>
      <c r="AL722" t="s">
        <v>775</v>
      </c>
      <c r="AM722" t="s">
        <v>776</v>
      </c>
      <c r="AN722" t="s">
        <v>777</v>
      </c>
      <c r="AO722" t="s">
        <v>778</v>
      </c>
      <c r="AP722" t="s">
        <v>74</v>
      </c>
      <c r="AQ722" t="s">
        <v>74</v>
      </c>
      <c r="AR722" t="s">
        <v>779</v>
      </c>
      <c r="AS722" t="s">
        <v>780</v>
      </c>
      <c r="AT722" t="s">
        <v>6957</v>
      </c>
      <c r="AU722">
        <v>1996</v>
      </c>
      <c r="AV722">
        <v>130</v>
      </c>
      <c r="AW722" t="s">
        <v>781</v>
      </c>
      <c r="AX722" t="s">
        <v>74</v>
      </c>
      <c r="AY722" t="s">
        <v>74</v>
      </c>
      <c r="AZ722" t="s">
        <v>74</v>
      </c>
      <c r="BA722" t="s">
        <v>74</v>
      </c>
      <c r="BB722">
        <v>85</v>
      </c>
      <c r="BC722">
        <v>96</v>
      </c>
      <c r="BD722" t="s">
        <v>74</v>
      </c>
      <c r="BE722" t="s">
        <v>8432</v>
      </c>
      <c r="BF722" t="str">
        <f>HYPERLINK("http://dx.doi.org/10.3354/meps130085","http://dx.doi.org/10.3354/meps130085")</f>
        <v>http://dx.doi.org/10.3354/meps130085</v>
      </c>
      <c r="BG722" t="s">
        <v>74</v>
      </c>
      <c r="BH722" t="s">
        <v>74</v>
      </c>
      <c r="BI722">
        <v>12</v>
      </c>
      <c r="BJ722" t="s">
        <v>783</v>
      </c>
      <c r="BK722" t="s">
        <v>93</v>
      </c>
      <c r="BL722" t="s">
        <v>784</v>
      </c>
      <c r="BM722" t="s">
        <v>8423</v>
      </c>
      <c r="BN722" t="s">
        <v>74</v>
      </c>
      <c r="BO722" t="s">
        <v>161</v>
      </c>
      <c r="BP722" t="s">
        <v>74</v>
      </c>
      <c r="BQ722" t="s">
        <v>74</v>
      </c>
      <c r="BR722" t="s">
        <v>96</v>
      </c>
      <c r="BS722" t="s">
        <v>8433</v>
      </c>
      <c r="BT722" t="str">
        <f>HYPERLINK("https%3A%2F%2Fwww.webofscience.com%2Fwos%2Fwoscc%2Ffull-record%2FWOS:A1996TW29500008","View Full Record in Web of Science")</f>
        <v>View Full Record in Web of Science</v>
      </c>
    </row>
    <row r="723" spans="1:72" x14ac:dyDescent="0.15">
      <c r="A723" t="s">
        <v>72</v>
      </c>
      <c r="B723" t="s">
        <v>8434</v>
      </c>
      <c r="C723" t="s">
        <v>74</v>
      </c>
      <c r="D723" t="s">
        <v>74</v>
      </c>
      <c r="E723" t="s">
        <v>74</v>
      </c>
      <c r="F723" t="s">
        <v>8434</v>
      </c>
      <c r="G723" t="s">
        <v>74</v>
      </c>
      <c r="H723" t="s">
        <v>74</v>
      </c>
      <c r="I723" t="s">
        <v>8435</v>
      </c>
      <c r="J723" t="s">
        <v>8436</v>
      </c>
      <c r="K723" t="s">
        <v>74</v>
      </c>
      <c r="L723" t="s">
        <v>74</v>
      </c>
      <c r="M723" t="s">
        <v>77</v>
      </c>
      <c r="N723" t="s">
        <v>472</v>
      </c>
      <c r="O723" t="s">
        <v>8437</v>
      </c>
      <c r="P723" t="s">
        <v>8438</v>
      </c>
      <c r="Q723" t="s">
        <v>8439</v>
      </c>
      <c r="R723" t="s">
        <v>74</v>
      </c>
      <c r="S723" t="s">
        <v>8440</v>
      </c>
      <c r="T723" t="s">
        <v>8441</v>
      </c>
      <c r="U723" t="s">
        <v>8442</v>
      </c>
      <c r="V723" t="s">
        <v>8443</v>
      </c>
      <c r="W723" t="s">
        <v>74</v>
      </c>
      <c r="X723" t="s">
        <v>74</v>
      </c>
      <c r="Y723" t="s">
        <v>8444</v>
      </c>
      <c r="Z723" t="s">
        <v>74</v>
      </c>
      <c r="AA723" t="s">
        <v>8445</v>
      </c>
      <c r="AB723" t="s">
        <v>8446</v>
      </c>
      <c r="AC723" t="s">
        <v>74</v>
      </c>
      <c r="AD723" t="s">
        <v>74</v>
      </c>
      <c r="AE723" t="s">
        <v>74</v>
      </c>
      <c r="AF723" t="s">
        <v>74</v>
      </c>
      <c r="AG723">
        <v>57</v>
      </c>
      <c r="AH723">
        <v>24</v>
      </c>
      <c r="AI723">
        <v>28</v>
      </c>
      <c r="AJ723">
        <v>1</v>
      </c>
      <c r="AK723">
        <v>13</v>
      </c>
      <c r="AL723" t="s">
        <v>884</v>
      </c>
      <c r="AM723" t="s">
        <v>885</v>
      </c>
      <c r="AN723" t="s">
        <v>886</v>
      </c>
      <c r="AO723" t="s">
        <v>8447</v>
      </c>
      <c r="AP723" t="s">
        <v>74</v>
      </c>
      <c r="AQ723" t="s">
        <v>74</v>
      </c>
      <c r="AR723" t="s">
        <v>8448</v>
      </c>
      <c r="AS723" t="s">
        <v>8449</v>
      </c>
      <c r="AT723" t="s">
        <v>74</v>
      </c>
      <c r="AU723">
        <v>1996</v>
      </c>
      <c r="AV723">
        <v>17</v>
      </c>
      <c r="AW723" t="s">
        <v>781</v>
      </c>
      <c r="AX723" t="s">
        <v>74</v>
      </c>
      <c r="AY723" t="s">
        <v>74</v>
      </c>
      <c r="AZ723" t="s">
        <v>74</v>
      </c>
      <c r="BA723" t="s">
        <v>74</v>
      </c>
      <c r="BB723">
        <v>99</v>
      </c>
      <c r="BC723">
        <v>115</v>
      </c>
      <c r="BD723" t="s">
        <v>74</v>
      </c>
      <c r="BE723" t="s">
        <v>8450</v>
      </c>
      <c r="BF723" t="str">
        <f>HYPERLINK("http://dx.doi.org/10.1111/j.1439-0485.1996.tb00493.x","http://dx.doi.org/10.1111/j.1439-0485.1996.tb00493.x")</f>
        <v>http://dx.doi.org/10.1111/j.1439-0485.1996.tb00493.x</v>
      </c>
      <c r="BG723" t="s">
        <v>74</v>
      </c>
      <c r="BH723" t="s">
        <v>74</v>
      </c>
      <c r="BI723">
        <v>17</v>
      </c>
      <c r="BJ723" t="s">
        <v>740</v>
      </c>
      <c r="BK723" t="s">
        <v>1874</v>
      </c>
      <c r="BL723" t="s">
        <v>740</v>
      </c>
      <c r="BM723" t="s">
        <v>8451</v>
      </c>
      <c r="BN723" t="s">
        <v>74</v>
      </c>
      <c r="BO723" t="s">
        <v>74</v>
      </c>
      <c r="BP723" t="s">
        <v>74</v>
      </c>
      <c r="BQ723" t="s">
        <v>74</v>
      </c>
      <c r="BR723" t="s">
        <v>96</v>
      </c>
      <c r="BS723" t="s">
        <v>8452</v>
      </c>
      <c r="BT723" t="str">
        <f>HYPERLINK("https%3A%2F%2Fwww.webofscience.com%2Fwos%2Fwoscc%2Ffull-record%2FWOS:A1996VL82400009","View Full Record in Web of Science")</f>
        <v>View Full Record in Web of Science</v>
      </c>
    </row>
    <row r="724" spans="1:72" x14ac:dyDescent="0.15">
      <c r="A724" t="s">
        <v>72</v>
      </c>
      <c r="B724" t="s">
        <v>8453</v>
      </c>
      <c r="C724" t="s">
        <v>74</v>
      </c>
      <c r="D724" t="s">
        <v>74</v>
      </c>
      <c r="E724" t="s">
        <v>74</v>
      </c>
      <c r="F724" t="s">
        <v>8453</v>
      </c>
      <c r="G724" t="s">
        <v>74</v>
      </c>
      <c r="H724" t="s">
        <v>74</v>
      </c>
      <c r="I724" t="s">
        <v>8454</v>
      </c>
      <c r="J724" t="s">
        <v>8436</v>
      </c>
      <c r="K724" t="s">
        <v>74</v>
      </c>
      <c r="L724" t="s">
        <v>74</v>
      </c>
      <c r="M724" t="s">
        <v>77</v>
      </c>
      <c r="N724" t="s">
        <v>472</v>
      </c>
      <c r="O724" t="s">
        <v>8437</v>
      </c>
      <c r="P724" t="s">
        <v>8438</v>
      </c>
      <c r="Q724" t="s">
        <v>8439</v>
      </c>
      <c r="R724" t="s">
        <v>74</v>
      </c>
      <c r="S724" t="s">
        <v>8440</v>
      </c>
      <c r="T724" t="s">
        <v>8455</v>
      </c>
      <c r="U724" t="s">
        <v>8456</v>
      </c>
      <c r="V724" t="s">
        <v>8457</v>
      </c>
      <c r="W724" t="s">
        <v>8458</v>
      </c>
      <c r="X724" t="s">
        <v>1773</v>
      </c>
      <c r="Y724" t="s">
        <v>8459</v>
      </c>
      <c r="Z724" t="s">
        <v>74</v>
      </c>
      <c r="AA724" t="s">
        <v>74</v>
      </c>
      <c r="AB724" t="s">
        <v>74</v>
      </c>
      <c r="AC724" t="s">
        <v>74</v>
      </c>
      <c r="AD724" t="s">
        <v>74</v>
      </c>
      <c r="AE724" t="s">
        <v>74</v>
      </c>
      <c r="AF724" t="s">
        <v>74</v>
      </c>
      <c r="AG724">
        <v>103</v>
      </c>
      <c r="AH724">
        <v>19</v>
      </c>
      <c r="AI724">
        <v>24</v>
      </c>
      <c r="AJ724">
        <v>2</v>
      </c>
      <c r="AK724">
        <v>8</v>
      </c>
      <c r="AL724" t="s">
        <v>884</v>
      </c>
      <c r="AM724" t="s">
        <v>885</v>
      </c>
      <c r="AN724" t="s">
        <v>886</v>
      </c>
      <c r="AO724" t="s">
        <v>8447</v>
      </c>
      <c r="AP724" t="s">
        <v>74</v>
      </c>
      <c r="AQ724" t="s">
        <v>74</v>
      </c>
      <c r="AR724" t="s">
        <v>8448</v>
      </c>
      <c r="AS724" t="s">
        <v>8449</v>
      </c>
      <c r="AT724" t="s">
        <v>74</v>
      </c>
      <c r="AU724">
        <v>1996</v>
      </c>
      <c r="AV724">
        <v>17</v>
      </c>
      <c r="AW724" t="s">
        <v>781</v>
      </c>
      <c r="AX724" t="s">
        <v>74</v>
      </c>
      <c r="AY724" t="s">
        <v>74</v>
      </c>
      <c r="AZ724" t="s">
        <v>74</v>
      </c>
      <c r="BA724" t="s">
        <v>74</v>
      </c>
      <c r="BB724">
        <v>519</v>
      </c>
      <c r="BC724">
        <v>541</v>
      </c>
      <c r="BD724" t="s">
        <v>74</v>
      </c>
      <c r="BE724" t="s">
        <v>8460</v>
      </c>
      <c r="BF724" t="str">
        <f>HYPERLINK("http://dx.doi.org/10.1111/j.1439-0485.1996.tb00525.x","http://dx.doi.org/10.1111/j.1439-0485.1996.tb00525.x")</f>
        <v>http://dx.doi.org/10.1111/j.1439-0485.1996.tb00525.x</v>
      </c>
      <c r="BG724" t="s">
        <v>74</v>
      </c>
      <c r="BH724" t="s">
        <v>74</v>
      </c>
      <c r="BI724">
        <v>23</v>
      </c>
      <c r="BJ724" t="s">
        <v>740</v>
      </c>
      <c r="BK724" t="s">
        <v>1874</v>
      </c>
      <c r="BL724" t="s">
        <v>740</v>
      </c>
      <c r="BM724" t="s">
        <v>8451</v>
      </c>
      <c r="BN724" t="s">
        <v>74</v>
      </c>
      <c r="BO724" t="s">
        <v>74</v>
      </c>
      <c r="BP724" t="s">
        <v>74</v>
      </c>
      <c r="BQ724" t="s">
        <v>74</v>
      </c>
      <c r="BR724" t="s">
        <v>96</v>
      </c>
      <c r="BS724" t="s">
        <v>8461</v>
      </c>
      <c r="BT724" t="str">
        <f>HYPERLINK("https%3A%2F%2Fwww.webofscience.com%2Fwos%2Fwoscc%2Ffull-record%2FWOS:A1996VL82400041","View Full Record in Web of Science")</f>
        <v>View Full Record in Web of Science</v>
      </c>
    </row>
    <row r="725" spans="1:72" x14ac:dyDescent="0.15">
      <c r="A725" t="s">
        <v>72</v>
      </c>
      <c r="B725" t="s">
        <v>8462</v>
      </c>
      <c r="C725" t="s">
        <v>74</v>
      </c>
      <c r="D725" t="s">
        <v>74</v>
      </c>
      <c r="E725" t="s">
        <v>74</v>
      </c>
      <c r="F725" t="s">
        <v>8462</v>
      </c>
      <c r="G725" t="s">
        <v>74</v>
      </c>
      <c r="H725" t="s">
        <v>74</v>
      </c>
      <c r="I725" t="s">
        <v>8463</v>
      </c>
      <c r="J725" t="s">
        <v>8464</v>
      </c>
      <c r="K725" t="s">
        <v>74</v>
      </c>
      <c r="L725" t="s">
        <v>74</v>
      </c>
      <c r="M725" t="s">
        <v>77</v>
      </c>
      <c r="N725" t="s">
        <v>78</v>
      </c>
      <c r="O725" t="s">
        <v>74</v>
      </c>
      <c r="P725" t="s">
        <v>74</v>
      </c>
      <c r="Q725" t="s">
        <v>74</v>
      </c>
      <c r="R725" t="s">
        <v>74</v>
      </c>
      <c r="S725" t="s">
        <v>74</v>
      </c>
      <c r="T725" t="s">
        <v>74</v>
      </c>
      <c r="U725" t="s">
        <v>8465</v>
      </c>
      <c r="V725" t="s">
        <v>8466</v>
      </c>
      <c r="W725" t="s">
        <v>6175</v>
      </c>
      <c r="X725" t="s">
        <v>1773</v>
      </c>
      <c r="Y725" t="s">
        <v>74</v>
      </c>
      <c r="Z725" t="s">
        <v>74</v>
      </c>
      <c r="AA725" t="s">
        <v>74</v>
      </c>
      <c r="AB725" t="s">
        <v>74</v>
      </c>
      <c r="AC725" t="s">
        <v>74</v>
      </c>
      <c r="AD725" t="s">
        <v>74</v>
      </c>
      <c r="AE725" t="s">
        <v>74</v>
      </c>
      <c r="AF725" t="s">
        <v>74</v>
      </c>
      <c r="AG725">
        <v>36</v>
      </c>
      <c r="AH725">
        <v>51</v>
      </c>
      <c r="AI725">
        <v>62</v>
      </c>
      <c r="AJ725">
        <v>0</v>
      </c>
      <c r="AK725">
        <v>20</v>
      </c>
      <c r="AL725" t="s">
        <v>3888</v>
      </c>
      <c r="AM725" t="s">
        <v>85</v>
      </c>
      <c r="AN725" t="s">
        <v>3889</v>
      </c>
      <c r="AO725" t="s">
        <v>8467</v>
      </c>
      <c r="AP725" t="s">
        <v>74</v>
      </c>
      <c r="AQ725" t="s">
        <v>74</v>
      </c>
      <c r="AR725" t="s">
        <v>8468</v>
      </c>
      <c r="AS725" t="s">
        <v>8469</v>
      </c>
      <c r="AT725" t="s">
        <v>74</v>
      </c>
      <c r="AU725">
        <v>1996</v>
      </c>
      <c r="AV725">
        <v>41</v>
      </c>
      <c r="AW725">
        <v>2</v>
      </c>
      <c r="AX725" t="s">
        <v>74</v>
      </c>
      <c r="AY725" t="s">
        <v>74</v>
      </c>
      <c r="AZ725" t="s">
        <v>74</v>
      </c>
      <c r="BA725" t="s">
        <v>74</v>
      </c>
      <c r="BB725">
        <v>169</v>
      </c>
      <c r="BC725">
        <v>181</v>
      </c>
      <c r="BD725" t="s">
        <v>74</v>
      </c>
      <c r="BE725" t="s">
        <v>8470</v>
      </c>
      <c r="BF725" t="str">
        <f>HYPERLINK("http://dx.doi.org/10.1016/0141-1136(95)00017-8","http://dx.doi.org/10.1016/0141-1136(95)00017-8")</f>
        <v>http://dx.doi.org/10.1016/0141-1136(95)00017-8</v>
      </c>
      <c r="BG725" t="s">
        <v>74</v>
      </c>
      <c r="BH725" t="s">
        <v>74</v>
      </c>
      <c r="BI725">
        <v>13</v>
      </c>
      <c r="BJ725" t="s">
        <v>8471</v>
      </c>
      <c r="BK725" t="s">
        <v>93</v>
      </c>
      <c r="BL725" t="s">
        <v>8472</v>
      </c>
      <c r="BM725" t="s">
        <v>8473</v>
      </c>
      <c r="BN725" t="s">
        <v>74</v>
      </c>
      <c r="BO725" t="s">
        <v>74</v>
      </c>
      <c r="BP725" t="s">
        <v>74</v>
      </c>
      <c r="BQ725" t="s">
        <v>74</v>
      </c>
      <c r="BR725" t="s">
        <v>96</v>
      </c>
      <c r="BS725" t="s">
        <v>8474</v>
      </c>
      <c r="BT725" t="str">
        <f>HYPERLINK("https%3A%2F%2Fwww.webofscience.com%2Fwos%2Fwoscc%2Ffull-record%2FWOS:A1996TR46400004","View Full Record in Web of Science")</f>
        <v>View Full Record in Web of Science</v>
      </c>
    </row>
    <row r="726" spans="1:72" x14ac:dyDescent="0.15">
      <c r="A726" t="s">
        <v>72</v>
      </c>
      <c r="B726" t="s">
        <v>8475</v>
      </c>
      <c r="C726" t="s">
        <v>74</v>
      </c>
      <c r="D726" t="s">
        <v>74</v>
      </c>
      <c r="E726" t="s">
        <v>74</v>
      </c>
      <c r="F726" t="s">
        <v>8475</v>
      </c>
      <c r="G726" t="s">
        <v>74</v>
      </c>
      <c r="H726" t="s">
        <v>74</v>
      </c>
      <c r="I726" t="s">
        <v>8476</v>
      </c>
      <c r="J726" t="s">
        <v>2402</v>
      </c>
      <c r="K726" t="s">
        <v>74</v>
      </c>
      <c r="L726" t="s">
        <v>74</v>
      </c>
      <c r="M726" t="s">
        <v>77</v>
      </c>
      <c r="N726" t="s">
        <v>78</v>
      </c>
      <c r="O726" t="s">
        <v>74</v>
      </c>
      <c r="P726" t="s">
        <v>74</v>
      </c>
      <c r="Q726" t="s">
        <v>74</v>
      </c>
      <c r="R726" t="s">
        <v>74</v>
      </c>
      <c r="S726" t="s">
        <v>74</v>
      </c>
      <c r="T726" t="s">
        <v>74</v>
      </c>
      <c r="U726" t="s">
        <v>8477</v>
      </c>
      <c r="V726" t="s">
        <v>8478</v>
      </c>
      <c r="W726" t="s">
        <v>8479</v>
      </c>
      <c r="X726" t="s">
        <v>8480</v>
      </c>
      <c r="Y726" t="s">
        <v>8481</v>
      </c>
      <c r="Z726" t="s">
        <v>74</v>
      </c>
      <c r="AA726" t="s">
        <v>8482</v>
      </c>
      <c r="AB726" t="s">
        <v>74</v>
      </c>
      <c r="AC726" t="s">
        <v>74</v>
      </c>
      <c r="AD726" t="s">
        <v>74</v>
      </c>
      <c r="AE726" t="s">
        <v>74</v>
      </c>
      <c r="AF726" t="s">
        <v>74</v>
      </c>
      <c r="AG726">
        <v>34</v>
      </c>
      <c r="AH726">
        <v>57</v>
      </c>
      <c r="AI726">
        <v>59</v>
      </c>
      <c r="AJ726">
        <v>0</v>
      </c>
      <c r="AK726">
        <v>8</v>
      </c>
      <c r="AL726" t="s">
        <v>4826</v>
      </c>
      <c r="AM726" t="s">
        <v>262</v>
      </c>
      <c r="AN726" t="s">
        <v>4827</v>
      </c>
      <c r="AO726" t="s">
        <v>2410</v>
      </c>
      <c r="AP726" t="s">
        <v>5792</v>
      </c>
      <c r="AQ726" t="s">
        <v>74</v>
      </c>
      <c r="AR726" t="s">
        <v>2411</v>
      </c>
      <c r="AS726" t="s">
        <v>2412</v>
      </c>
      <c r="AT726" t="s">
        <v>6957</v>
      </c>
      <c r="AU726">
        <v>1996</v>
      </c>
      <c r="AV726">
        <v>129</v>
      </c>
      <c r="AW726" t="s">
        <v>3143</v>
      </c>
      <c r="AX726" t="s">
        <v>74</v>
      </c>
      <c r="AY726" t="s">
        <v>74</v>
      </c>
      <c r="AZ726" t="s">
        <v>74</v>
      </c>
      <c r="BA726" t="s">
        <v>74</v>
      </c>
      <c r="BB726">
        <v>313</v>
      </c>
      <c r="BC726">
        <v>330</v>
      </c>
      <c r="BD726" t="s">
        <v>74</v>
      </c>
      <c r="BE726" t="s">
        <v>8483</v>
      </c>
      <c r="BF726" t="str">
        <f>HYPERLINK("http://dx.doi.org/10.1016/0025-3227(96)83350-0","http://dx.doi.org/10.1016/0025-3227(96)83350-0")</f>
        <v>http://dx.doi.org/10.1016/0025-3227(96)83350-0</v>
      </c>
      <c r="BG726" t="s">
        <v>74</v>
      </c>
      <c r="BH726" t="s">
        <v>74</v>
      </c>
      <c r="BI726">
        <v>18</v>
      </c>
      <c r="BJ726" t="s">
        <v>335</v>
      </c>
      <c r="BK726" t="s">
        <v>93</v>
      </c>
      <c r="BL726" t="s">
        <v>336</v>
      </c>
      <c r="BM726" t="s">
        <v>8484</v>
      </c>
      <c r="BN726" t="s">
        <v>74</v>
      </c>
      <c r="BO726" t="s">
        <v>74</v>
      </c>
      <c r="BP726" t="s">
        <v>74</v>
      </c>
      <c r="BQ726" t="s">
        <v>74</v>
      </c>
      <c r="BR726" t="s">
        <v>96</v>
      </c>
      <c r="BS726" t="s">
        <v>8485</v>
      </c>
      <c r="BT726" t="str">
        <f>HYPERLINK("https%3A%2F%2Fwww.webofscience.com%2Fwos%2Fwoscc%2Ffull-record%2FWOS:A1996TV77400007","View Full Record in Web of Science")</f>
        <v>View Full Record in Web of Science</v>
      </c>
    </row>
    <row r="727" spans="1:72" x14ac:dyDescent="0.15">
      <c r="A727" t="s">
        <v>72</v>
      </c>
      <c r="B727" t="s">
        <v>8486</v>
      </c>
      <c r="C727" t="s">
        <v>74</v>
      </c>
      <c r="D727" t="s">
        <v>74</v>
      </c>
      <c r="E727" t="s">
        <v>74</v>
      </c>
      <c r="F727" t="s">
        <v>8486</v>
      </c>
      <c r="G727" t="s">
        <v>74</v>
      </c>
      <c r="H727" t="s">
        <v>74</v>
      </c>
      <c r="I727" t="s">
        <v>8487</v>
      </c>
      <c r="J727" t="s">
        <v>2418</v>
      </c>
      <c r="K727" t="s">
        <v>74</v>
      </c>
      <c r="L727" t="s">
        <v>74</v>
      </c>
      <c r="M727" t="s">
        <v>77</v>
      </c>
      <c r="N727" t="s">
        <v>78</v>
      </c>
      <c r="O727" t="s">
        <v>74</v>
      </c>
      <c r="P727" t="s">
        <v>74</v>
      </c>
      <c r="Q727" t="s">
        <v>74</v>
      </c>
      <c r="R727" t="s">
        <v>74</v>
      </c>
      <c r="S727" t="s">
        <v>74</v>
      </c>
      <c r="T727" t="s">
        <v>8488</v>
      </c>
      <c r="U727" t="s">
        <v>8489</v>
      </c>
      <c r="V727" t="s">
        <v>8490</v>
      </c>
      <c r="W727" t="s">
        <v>8491</v>
      </c>
      <c r="X727" t="s">
        <v>74</v>
      </c>
      <c r="Y727" t="s">
        <v>8492</v>
      </c>
      <c r="Z727" t="s">
        <v>74</v>
      </c>
      <c r="AA727" t="s">
        <v>74</v>
      </c>
      <c r="AB727" t="s">
        <v>74</v>
      </c>
      <c r="AC727" t="s">
        <v>74</v>
      </c>
      <c r="AD727" t="s">
        <v>74</v>
      </c>
      <c r="AE727" t="s">
        <v>74</v>
      </c>
      <c r="AF727" t="s">
        <v>74</v>
      </c>
      <c r="AG727">
        <v>23</v>
      </c>
      <c r="AH727">
        <v>15</v>
      </c>
      <c r="AI727">
        <v>19</v>
      </c>
      <c r="AJ727">
        <v>0</v>
      </c>
      <c r="AK727">
        <v>5</v>
      </c>
      <c r="AL727" t="s">
        <v>2422</v>
      </c>
      <c r="AM727" t="s">
        <v>570</v>
      </c>
      <c r="AN727" t="s">
        <v>2423</v>
      </c>
      <c r="AO727" t="s">
        <v>2424</v>
      </c>
      <c r="AP727" t="s">
        <v>74</v>
      </c>
      <c r="AQ727" t="s">
        <v>74</v>
      </c>
      <c r="AR727" t="s">
        <v>2425</v>
      </c>
      <c r="AS727" t="s">
        <v>2426</v>
      </c>
      <c r="AT727" t="s">
        <v>6957</v>
      </c>
      <c r="AU727">
        <v>1996</v>
      </c>
      <c r="AV727">
        <v>12</v>
      </c>
      <c r="AW727">
        <v>1</v>
      </c>
      <c r="AX727" t="s">
        <v>74</v>
      </c>
      <c r="AY727" t="s">
        <v>74</v>
      </c>
      <c r="AZ727" t="s">
        <v>74</v>
      </c>
      <c r="BA727" t="s">
        <v>74</v>
      </c>
      <c r="BB727">
        <v>28</v>
      </c>
      <c r="BC727">
        <v>37</v>
      </c>
      <c r="BD727" t="s">
        <v>74</v>
      </c>
      <c r="BE727" t="s">
        <v>8493</v>
      </c>
      <c r="BF727" t="str">
        <f>HYPERLINK("http://dx.doi.org/10.1111/j.1748-7692.1996.tb00303.x","http://dx.doi.org/10.1111/j.1748-7692.1996.tb00303.x")</f>
        <v>http://dx.doi.org/10.1111/j.1748-7692.1996.tb00303.x</v>
      </c>
      <c r="BG727" t="s">
        <v>74</v>
      </c>
      <c r="BH727" t="s">
        <v>74</v>
      </c>
      <c r="BI727">
        <v>10</v>
      </c>
      <c r="BJ727" t="s">
        <v>1521</v>
      </c>
      <c r="BK727" t="s">
        <v>93</v>
      </c>
      <c r="BL727" t="s">
        <v>1521</v>
      </c>
      <c r="BM727" t="s">
        <v>8494</v>
      </c>
      <c r="BN727" t="s">
        <v>74</v>
      </c>
      <c r="BO727" t="s">
        <v>74</v>
      </c>
      <c r="BP727" t="s">
        <v>74</v>
      </c>
      <c r="BQ727" t="s">
        <v>74</v>
      </c>
      <c r="BR727" t="s">
        <v>96</v>
      </c>
      <c r="BS727" t="s">
        <v>8495</v>
      </c>
      <c r="BT727" t="str">
        <f>HYPERLINK("https%3A%2F%2Fwww.webofscience.com%2Fwos%2Fwoscc%2Ffull-record%2FWOS:A1996TQ36100003","View Full Record in Web of Science")</f>
        <v>View Full Record in Web of Science</v>
      </c>
    </row>
    <row r="728" spans="1:72" x14ac:dyDescent="0.15">
      <c r="A728" t="s">
        <v>72</v>
      </c>
      <c r="B728" t="s">
        <v>8496</v>
      </c>
      <c r="C728" t="s">
        <v>74</v>
      </c>
      <c r="D728" t="s">
        <v>74</v>
      </c>
      <c r="E728" t="s">
        <v>74</v>
      </c>
      <c r="F728" t="s">
        <v>8496</v>
      </c>
      <c r="G728" t="s">
        <v>74</v>
      </c>
      <c r="H728" t="s">
        <v>74</v>
      </c>
      <c r="I728" t="s">
        <v>8497</v>
      </c>
      <c r="J728" t="s">
        <v>816</v>
      </c>
      <c r="K728" t="s">
        <v>74</v>
      </c>
      <c r="L728" t="s">
        <v>74</v>
      </c>
      <c r="M728" t="s">
        <v>77</v>
      </c>
      <c r="N728" t="s">
        <v>78</v>
      </c>
      <c r="O728" t="s">
        <v>74</v>
      </c>
      <c r="P728" t="s">
        <v>74</v>
      </c>
      <c r="Q728" t="s">
        <v>74</v>
      </c>
      <c r="R728" t="s">
        <v>74</v>
      </c>
      <c r="S728" t="s">
        <v>74</v>
      </c>
      <c r="T728" t="s">
        <v>74</v>
      </c>
      <c r="U728" t="s">
        <v>8498</v>
      </c>
      <c r="V728" t="s">
        <v>8499</v>
      </c>
      <c r="W728" t="s">
        <v>74</v>
      </c>
      <c r="X728" t="s">
        <v>74</v>
      </c>
      <c r="Y728" t="s">
        <v>8500</v>
      </c>
      <c r="Z728" t="s">
        <v>74</v>
      </c>
      <c r="AA728" t="s">
        <v>74</v>
      </c>
      <c r="AB728" t="s">
        <v>74</v>
      </c>
      <c r="AC728" t="s">
        <v>74</v>
      </c>
      <c r="AD728" t="s">
        <v>74</v>
      </c>
      <c r="AE728" t="s">
        <v>74</v>
      </c>
      <c r="AF728" t="s">
        <v>74</v>
      </c>
      <c r="AG728">
        <v>37</v>
      </c>
      <c r="AH728">
        <v>17</v>
      </c>
      <c r="AI728">
        <v>18</v>
      </c>
      <c r="AJ728">
        <v>0</v>
      </c>
      <c r="AK728">
        <v>0</v>
      </c>
      <c r="AL728" t="s">
        <v>821</v>
      </c>
      <c r="AM728" t="s">
        <v>822</v>
      </c>
      <c r="AN728" t="s">
        <v>823</v>
      </c>
      <c r="AO728" t="s">
        <v>824</v>
      </c>
      <c r="AP728" t="s">
        <v>74</v>
      </c>
      <c r="AQ728" t="s">
        <v>74</v>
      </c>
      <c r="AR728" t="s">
        <v>825</v>
      </c>
      <c r="AS728" t="s">
        <v>826</v>
      </c>
      <c r="AT728" t="s">
        <v>6957</v>
      </c>
      <c r="AU728">
        <v>1996</v>
      </c>
      <c r="AV728">
        <v>31</v>
      </c>
      <c r="AW728">
        <v>1</v>
      </c>
      <c r="AX728" t="s">
        <v>74</v>
      </c>
      <c r="AY728" t="s">
        <v>74</v>
      </c>
      <c r="AZ728" t="s">
        <v>74</v>
      </c>
      <c r="BA728" t="s">
        <v>74</v>
      </c>
      <c r="BB728">
        <v>81</v>
      </c>
      <c r="BC728">
        <v>86</v>
      </c>
      <c r="BD728" t="s">
        <v>74</v>
      </c>
      <c r="BE728" t="s">
        <v>8501</v>
      </c>
      <c r="BF728" t="str">
        <f>HYPERLINK("http://dx.doi.org/10.1111/j.1945-5100.1996.tb02057.x","http://dx.doi.org/10.1111/j.1945-5100.1996.tb02057.x")</f>
        <v>http://dx.doi.org/10.1111/j.1945-5100.1996.tb02057.x</v>
      </c>
      <c r="BG728" t="s">
        <v>74</v>
      </c>
      <c r="BH728" t="s">
        <v>74</v>
      </c>
      <c r="BI728">
        <v>6</v>
      </c>
      <c r="BJ728" t="s">
        <v>270</v>
      </c>
      <c r="BK728" t="s">
        <v>93</v>
      </c>
      <c r="BL728" t="s">
        <v>270</v>
      </c>
      <c r="BM728" t="s">
        <v>8502</v>
      </c>
      <c r="BN728" t="s">
        <v>74</v>
      </c>
      <c r="BO728" t="s">
        <v>74</v>
      </c>
      <c r="BP728" t="s">
        <v>74</v>
      </c>
      <c r="BQ728" t="s">
        <v>74</v>
      </c>
      <c r="BR728" t="s">
        <v>96</v>
      </c>
      <c r="BS728" t="s">
        <v>8503</v>
      </c>
      <c r="BT728" t="str">
        <f>HYPERLINK("https%3A%2F%2Fwww.webofscience.com%2Fwos%2Fwoscc%2Ffull-record%2FWOS:A1996TY45400012","View Full Record in Web of Science")</f>
        <v>View Full Record in Web of Science</v>
      </c>
    </row>
    <row r="729" spans="1:72" x14ac:dyDescent="0.15">
      <c r="A729" t="s">
        <v>72</v>
      </c>
      <c r="B729" t="s">
        <v>8504</v>
      </c>
      <c r="C729" t="s">
        <v>74</v>
      </c>
      <c r="D729" t="s">
        <v>74</v>
      </c>
      <c r="E729" t="s">
        <v>74</v>
      </c>
      <c r="F729" t="s">
        <v>8504</v>
      </c>
      <c r="G729" t="s">
        <v>74</v>
      </c>
      <c r="H729" t="s">
        <v>74</v>
      </c>
      <c r="I729" t="s">
        <v>8505</v>
      </c>
      <c r="J729" t="s">
        <v>8506</v>
      </c>
      <c r="K729" t="s">
        <v>74</v>
      </c>
      <c r="L729" t="s">
        <v>74</v>
      </c>
      <c r="M729" t="s">
        <v>77</v>
      </c>
      <c r="N729" t="s">
        <v>78</v>
      </c>
      <c r="O729" t="s">
        <v>74</v>
      </c>
      <c r="P729" t="s">
        <v>74</v>
      </c>
      <c r="Q729" t="s">
        <v>74</v>
      </c>
      <c r="R729" t="s">
        <v>74</v>
      </c>
      <c r="S729" t="s">
        <v>74</v>
      </c>
      <c r="T729" t="s">
        <v>74</v>
      </c>
      <c r="U729" t="s">
        <v>8507</v>
      </c>
      <c r="V729" t="s">
        <v>8508</v>
      </c>
      <c r="W729" t="s">
        <v>8509</v>
      </c>
      <c r="X729" t="s">
        <v>8510</v>
      </c>
      <c r="Y729" t="s">
        <v>74</v>
      </c>
      <c r="Z729" t="s">
        <v>74</v>
      </c>
      <c r="AA729" t="s">
        <v>74</v>
      </c>
      <c r="AB729" t="s">
        <v>74</v>
      </c>
      <c r="AC729" t="s">
        <v>74</v>
      </c>
      <c r="AD729" t="s">
        <v>74</v>
      </c>
      <c r="AE729" t="s">
        <v>74</v>
      </c>
      <c r="AF729" t="s">
        <v>74</v>
      </c>
      <c r="AG729">
        <v>40</v>
      </c>
      <c r="AH729">
        <v>0</v>
      </c>
      <c r="AI729">
        <v>0</v>
      </c>
      <c r="AJ729">
        <v>0</v>
      </c>
      <c r="AK729">
        <v>5</v>
      </c>
      <c r="AL729" t="s">
        <v>8511</v>
      </c>
      <c r="AM729" t="s">
        <v>7446</v>
      </c>
      <c r="AN729" t="s">
        <v>8512</v>
      </c>
      <c r="AO729" t="s">
        <v>8513</v>
      </c>
      <c r="AP729" t="s">
        <v>74</v>
      </c>
      <c r="AQ729" t="s">
        <v>74</v>
      </c>
      <c r="AR729" t="s">
        <v>8514</v>
      </c>
      <c r="AS729" t="s">
        <v>8515</v>
      </c>
      <c r="AT729" t="s">
        <v>74</v>
      </c>
      <c r="AU729">
        <v>1996</v>
      </c>
      <c r="AV729">
        <v>61</v>
      </c>
      <c r="AW729" t="s">
        <v>684</v>
      </c>
      <c r="AX729" t="s">
        <v>74</v>
      </c>
      <c r="AY729" t="s">
        <v>74</v>
      </c>
      <c r="AZ729" t="s">
        <v>74</v>
      </c>
      <c r="BA729" t="s">
        <v>74</v>
      </c>
      <c r="BB729">
        <v>1</v>
      </c>
      <c r="BC729">
        <v>18</v>
      </c>
      <c r="BD729" t="s">
        <v>74</v>
      </c>
      <c r="BE729" t="s">
        <v>8516</v>
      </c>
      <c r="BF729" t="str">
        <f>HYPERLINK("http://dx.doi.org/10.1007/BF01029707","http://dx.doi.org/10.1007/BF01029707")</f>
        <v>http://dx.doi.org/10.1007/BF01029707</v>
      </c>
      <c r="BG729" t="s">
        <v>74</v>
      </c>
      <c r="BH729" t="s">
        <v>74</v>
      </c>
      <c r="BI729">
        <v>18</v>
      </c>
      <c r="BJ729" t="s">
        <v>159</v>
      </c>
      <c r="BK729" t="s">
        <v>93</v>
      </c>
      <c r="BL729" t="s">
        <v>159</v>
      </c>
      <c r="BM729" t="s">
        <v>8517</v>
      </c>
      <c r="BN729" t="s">
        <v>74</v>
      </c>
      <c r="BO729" t="s">
        <v>74</v>
      </c>
      <c r="BP729" t="s">
        <v>74</v>
      </c>
      <c r="BQ729" t="s">
        <v>74</v>
      </c>
      <c r="BR729" t="s">
        <v>96</v>
      </c>
      <c r="BS729" t="s">
        <v>8518</v>
      </c>
      <c r="BT729" t="str">
        <f>HYPERLINK("https%3A%2F%2Fwww.webofscience.com%2Fwos%2Fwoscc%2Ffull-record%2FWOS:A1996VW94400001","View Full Record in Web of Science")</f>
        <v>View Full Record in Web of Science</v>
      </c>
    </row>
    <row r="730" spans="1:72" x14ac:dyDescent="0.15">
      <c r="A730" t="s">
        <v>72</v>
      </c>
      <c r="B730" t="s">
        <v>8504</v>
      </c>
      <c r="C730" t="s">
        <v>74</v>
      </c>
      <c r="D730" t="s">
        <v>74</v>
      </c>
      <c r="E730" t="s">
        <v>74</v>
      </c>
      <c r="F730" t="s">
        <v>8504</v>
      </c>
      <c r="G730" t="s">
        <v>74</v>
      </c>
      <c r="H730" t="s">
        <v>74</v>
      </c>
      <c r="I730" t="s">
        <v>8519</v>
      </c>
      <c r="J730" t="s">
        <v>8506</v>
      </c>
      <c r="K730" t="s">
        <v>74</v>
      </c>
      <c r="L730" t="s">
        <v>74</v>
      </c>
      <c r="M730" t="s">
        <v>77</v>
      </c>
      <c r="N730" t="s">
        <v>78</v>
      </c>
      <c r="O730" t="s">
        <v>74</v>
      </c>
      <c r="P730" t="s">
        <v>74</v>
      </c>
      <c r="Q730" t="s">
        <v>74</v>
      </c>
      <c r="R730" t="s">
        <v>74</v>
      </c>
      <c r="S730" t="s">
        <v>74</v>
      </c>
      <c r="T730" t="s">
        <v>74</v>
      </c>
      <c r="U730" t="s">
        <v>8520</v>
      </c>
      <c r="V730" t="s">
        <v>8521</v>
      </c>
      <c r="W730" t="s">
        <v>8522</v>
      </c>
      <c r="X730" t="s">
        <v>8523</v>
      </c>
      <c r="Y730" t="s">
        <v>74</v>
      </c>
      <c r="Z730" t="s">
        <v>74</v>
      </c>
      <c r="AA730" t="s">
        <v>74</v>
      </c>
      <c r="AB730" t="s">
        <v>74</v>
      </c>
      <c r="AC730" t="s">
        <v>74</v>
      </c>
      <c r="AD730" t="s">
        <v>74</v>
      </c>
      <c r="AE730" t="s">
        <v>74</v>
      </c>
      <c r="AF730" t="s">
        <v>74</v>
      </c>
      <c r="AG730">
        <v>31</v>
      </c>
      <c r="AH730">
        <v>2</v>
      </c>
      <c r="AI730">
        <v>2</v>
      </c>
      <c r="AJ730">
        <v>0</v>
      </c>
      <c r="AK730">
        <v>5</v>
      </c>
      <c r="AL730" t="s">
        <v>8511</v>
      </c>
      <c r="AM730" t="s">
        <v>7446</v>
      </c>
      <c r="AN730" t="s">
        <v>8512</v>
      </c>
      <c r="AO730" t="s">
        <v>8513</v>
      </c>
      <c r="AP730" t="s">
        <v>74</v>
      </c>
      <c r="AQ730" t="s">
        <v>74</v>
      </c>
      <c r="AR730" t="s">
        <v>8514</v>
      </c>
      <c r="AS730" t="s">
        <v>8515</v>
      </c>
      <c r="AT730" t="s">
        <v>74</v>
      </c>
      <c r="AU730">
        <v>1996</v>
      </c>
      <c r="AV730">
        <v>58</v>
      </c>
      <c r="AW730" t="s">
        <v>268</v>
      </c>
      <c r="AX730" t="s">
        <v>74</v>
      </c>
      <c r="AY730" t="s">
        <v>74</v>
      </c>
      <c r="AZ730" t="s">
        <v>74</v>
      </c>
      <c r="BA730" t="s">
        <v>74</v>
      </c>
      <c r="BB730">
        <v>51</v>
      </c>
      <c r="BC730">
        <v>63</v>
      </c>
      <c r="BD730" t="s">
        <v>74</v>
      </c>
      <c r="BE730" t="s">
        <v>8524</v>
      </c>
      <c r="BF730" t="str">
        <f>HYPERLINK("http://dx.doi.org/10.1007/BF01027556","http://dx.doi.org/10.1007/BF01027556")</f>
        <v>http://dx.doi.org/10.1007/BF01027556</v>
      </c>
      <c r="BG730" t="s">
        <v>74</v>
      </c>
      <c r="BH730" t="s">
        <v>74</v>
      </c>
      <c r="BI730">
        <v>13</v>
      </c>
      <c r="BJ730" t="s">
        <v>159</v>
      </c>
      <c r="BK730" t="s">
        <v>93</v>
      </c>
      <c r="BL730" t="s">
        <v>159</v>
      </c>
      <c r="BM730" t="s">
        <v>8525</v>
      </c>
      <c r="BN730" t="s">
        <v>74</v>
      </c>
      <c r="BO730" t="s">
        <v>74</v>
      </c>
      <c r="BP730" t="s">
        <v>74</v>
      </c>
      <c r="BQ730" t="s">
        <v>74</v>
      </c>
      <c r="BR730" t="s">
        <v>96</v>
      </c>
      <c r="BS730" t="s">
        <v>8526</v>
      </c>
      <c r="BT730" t="str">
        <f>HYPERLINK("https%3A%2F%2Fwww.webofscience.com%2Fwos%2Fwoscc%2Ffull-record%2FWOS:A1996TJ67600005","View Full Record in Web of Science")</f>
        <v>View Full Record in Web of Science</v>
      </c>
    </row>
    <row r="731" spans="1:72" x14ac:dyDescent="0.15">
      <c r="A731" t="s">
        <v>72</v>
      </c>
      <c r="B731" t="s">
        <v>8527</v>
      </c>
      <c r="C731" t="s">
        <v>74</v>
      </c>
      <c r="D731" t="s">
        <v>74</v>
      </c>
      <c r="E731" t="s">
        <v>74</v>
      </c>
      <c r="F731" t="s">
        <v>8527</v>
      </c>
      <c r="G731" t="s">
        <v>74</v>
      </c>
      <c r="H731" t="s">
        <v>74</v>
      </c>
      <c r="I731" t="s">
        <v>8528</v>
      </c>
      <c r="J731" t="s">
        <v>8506</v>
      </c>
      <c r="K731" t="s">
        <v>74</v>
      </c>
      <c r="L731" t="s">
        <v>74</v>
      </c>
      <c r="M731" t="s">
        <v>77</v>
      </c>
      <c r="N731" t="s">
        <v>78</v>
      </c>
      <c r="O731" t="s">
        <v>74</v>
      </c>
      <c r="P731" t="s">
        <v>74</v>
      </c>
      <c r="Q731" t="s">
        <v>74</v>
      </c>
      <c r="R731" t="s">
        <v>74</v>
      </c>
      <c r="S731" t="s">
        <v>74</v>
      </c>
      <c r="T731" t="s">
        <v>74</v>
      </c>
      <c r="U731" t="s">
        <v>8529</v>
      </c>
      <c r="V731" t="s">
        <v>8530</v>
      </c>
      <c r="W731" t="s">
        <v>74</v>
      </c>
      <c r="X731" t="s">
        <v>74</v>
      </c>
      <c r="Y731" t="s">
        <v>8531</v>
      </c>
      <c r="Z731" t="s">
        <v>74</v>
      </c>
      <c r="AA731" t="s">
        <v>74</v>
      </c>
      <c r="AB731" t="s">
        <v>74</v>
      </c>
      <c r="AC731" t="s">
        <v>74</v>
      </c>
      <c r="AD731" t="s">
        <v>74</v>
      </c>
      <c r="AE731" t="s">
        <v>74</v>
      </c>
      <c r="AF731" t="s">
        <v>74</v>
      </c>
      <c r="AG731">
        <v>44</v>
      </c>
      <c r="AH731">
        <v>12</v>
      </c>
      <c r="AI731">
        <v>13</v>
      </c>
      <c r="AJ731">
        <v>0</v>
      </c>
      <c r="AK731">
        <v>1</v>
      </c>
      <c r="AL731" t="s">
        <v>8532</v>
      </c>
      <c r="AM731" t="s">
        <v>8533</v>
      </c>
      <c r="AN731" t="s">
        <v>8534</v>
      </c>
      <c r="AO731" t="s">
        <v>8513</v>
      </c>
      <c r="AP731" t="s">
        <v>8535</v>
      </c>
      <c r="AQ731" t="s">
        <v>74</v>
      </c>
      <c r="AR731" t="s">
        <v>8514</v>
      </c>
      <c r="AS731" t="s">
        <v>8515</v>
      </c>
      <c r="AT731" t="s">
        <v>74</v>
      </c>
      <c r="AU731">
        <v>1996</v>
      </c>
      <c r="AV731">
        <v>58</v>
      </c>
      <c r="AW731" t="s">
        <v>268</v>
      </c>
      <c r="AX731" t="s">
        <v>74</v>
      </c>
      <c r="AY731" t="s">
        <v>74</v>
      </c>
      <c r="AZ731" t="s">
        <v>74</v>
      </c>
      <c r="BA731" t="s">
        <v>74</v>
      </c>
      <c r="BB731">
        <v>83</v>
      </c>
      <c r="BC731">
        <v>102</v>
      </c>
      <c r="BD731" t="s">
        <v>74</v>
      </c>
      <c r="BE731" t="s">
        <v>8536</v>
      </c>
      <c r="BF731" t="str">
        <f>HYPERLINK("http://dx.doi.org/10.1007/BF01027558","http://dx.doi.org/10.1007/BF01027558")</f>
        <v>http://dx.doi.org/10.1007/BF01027558</v>
      </c>
      <c r="BG731" t="s">
        <v>74</v>
      </c>
      <c r="BH731" t="s">
        <v>74</v>
      </c>
      <c r="BI731">
        <v>20</v>
      </c>
      <c r="BJ731" t="s">
        <v>159</v>
      </c>
      <c r="BK731" t="s">
        <v>93</v>
      </c>
      <c r="BL731" t="s">
        <v>159</v>
      </c>
      <c r="BM731" t="s">
        <v>8525</v>
      </c>
      <c r="BN731" t="s">
        <v>74</v>
      </c>
      <c r="BO731" t="s">
        <v>74</v>
      </c>
      <c r="BP731" t="s">
        <v>74</v>
      </c>
      <c r="BQ731" t="s">
        <v>74</v>
      </c>
      <c r="BR731" t="s">
        <v>96</v>
      </c>
      <c r="BS731" t="s">
        <v>8537</v>
      </c>
      <c r="BT731" t="str">
        <f>HYPERLINK("https%3A%2F%2Fwww.webofscience.com%2Fwos%2Fwoscc%2Ffull-record%2FWOS:A1996TJ67600007","View Full Record in Web of Science")</f>
        <v>View Full Record in Web of Science</v>
      </c>
    </row>
    <row r="732" spans="1:72" x14ac:dyDescent="0.15">
      <c r="A732" t="s">
        <v>72</v>
      </c>
      <c r="B732" t="s">
        <v>8538</v>
      </c>
      <c r="C732" t="s">
        <v>74</v>
      </c>
      <c r="D732" t="s">
        <v>74</v>
      </c>
      <c r="E732" t="s">
        <v>74</v>
      </c>
      <c r="F732" t="s">
        <v>8538</v>
      </c>
      <c r="G732" t="s">
        <v>74</v>
      </c>
      <c r="H732" t="s">
        <v>74</v>
      </c>
      <c r="I732" t="s">
        <v>8539</v>
      </c>
      <c r="J732" t="s">
        <v>8540</v>
      </c>
      <c r="K732" t="s">
        <v>74</v>
      </c>
      <c r="L732" t="s">
        <v>74</v>
      </c>
      <c r="M732" t="s">
        <v>77</v>
      </c>
      <c r="N732" t="s">
        <v>78</v>
      </c>
      <c r="O732" t="s">
        <v>74</v>
      </c>
      <c r="P732" t="s">
        <v>74</v>
      </c>
      <c r="Q732" t="s">
        <v>74</v>
      </c>
      <c r="R732" t="s">
        <v>74</v>
      </c>
      <c r="S732" t="s">
        <v>74</v>
      </c>
      <c r="T732" t="s">
        <v>8541</v>
      </c>
      <c r="U732" t="s">
        <v>8542</v>
      </c>
      <c r="V732" t="s">
        <v>8543</v>
      </c>
      <c r="W732" t="s">
        <v>74</v>
      </c>
      <c r="X732" t="s">
        <v>74</v>
      </c>
      <c r="Y732" t="s">
        <v>8544</v>
      </c>
      <c r="Z732" t="s">
        <v>74</v>
      </c>
      <c r="AA732" t="s">
        <v>8545</v>
      </c>
      <c r="AB732" t="s">
        <v>8546</v>
      </c>
      <c r="AC732" t="s">
        <v>74</v>
      </c>
      <c r="AD732" t="s">
        <v>74</v>
      </c>
      <c r="AE732" t="s">
        <v>74</v>
      </c>
      <c r="AF732" t="s">
        <v>74</v>
      </c>
      <c r="AG732">
        <v>29</v>
      </c>
      <c r="AH732">
        <v>23</v>
      </c>
      <c r="AI732">
        <v>23</v>
      </c>
      <c r="AJ732">
        <v>0</v>
      </c>
      <c r="AK732">
        <v>2</v>
      </c>
      <c r="AL732" t="s">
        <v>8547</v>
      </c>
      <c r="AM732" t="s">
        <v>8548</v>
      </c>
      <c r="AN732" t="s">
        <v>8549</v>
      </c>
      <c r="AO732" t="s">
        <v>8550</v>
      </c>
      <c r="AP732" t="s">
        <v>74</v>
      </c>
      <c r="AQ732" t="s">
        <v>74</v>
      </c>
      <c r="AR732" t="s">
        <v>8540</v>
      </c>
      <c r="AS732" t="s">
        <v>8551</v>
      </c>
      <c r="AT732" t="s">
        <v>6957</v>
      </c>
      <c r="AU732">
        <v>1996</v>
      </c>
      <c r="AV732">
        <v>19</v>
      </c>
      <c r="AW732">
        <v>1</v>
      </c>
      <c r="AX732" t="s">
        <v>74</v>
      </c>
      <c r="AY732" t="s">
        <v>74</v>
      </c>
      <c r="AZ732" t="s">
        <v>74</v>
      </c>
      <c r="BA732" t="s">
        <v>74</v>
      </c>
      <c r="BB732">
        <v>67</v>
      </c>
      <c r="BC732">
        <v>76</v>
      </c>
      <c r="BD732" t="s">
        <v>74</v>
      </c>
      <c r="BE732" t="s">
        <v>74</v>
      </c>
      <c r="BF732" t="s">
        <v>74</v>
      </c>
      <c r="BG732" t="s">
        <v>74</v>
      </c>
      <c r="BH732" t="s">
        <v>74</v>
      </c>
      <c r="BI732">
        <v>10</v>
      </c>
      <c r="BJ732" t="s">
        <v>2141</v>
      </c>
      <c r="BK732" t="s">
        <v>93</v>
      </c>
      <c r="BL732" t="s">
        <v>2141</v>
      </c>
      <c r="BM732" t="s">
        <v>8552</v>
      </c>
      <c r="BN732">
        <v>8673854</v>
      </c>
      <c r="BO732" t="s">
        <v>74</v>
      </c>
      <c r="BP732" t="s">
        <v>74</v>
      </c>
      <c r="BQ732" t="s">
        <v>74</v>
      </c>
      <c r="BR732" t="s">
        <v>96</v>
      </c>
      <c r="BS732" t="s">
        <v>8553</v>
      </c>
      <c r="BT732" t="str">
        <f>HYPERLINK("https%3A%2F%2Fwww.webofscience.com%2Fwos%2Fwoscc%2Ffull-record%2FWOS:A1996TT16500009","View Full Record in Web of Science")</f>
        <v>View Full Record in Web of Science</v>
      </c>
    </row>
    <row r="733" spans="1:72" x14ac:dyDescent="0.15">
      <c r="A733" t="s">
        <v>72</v>
      </c>
      <c r="B733" t="s">
        <v>8554</v>
      </c>
      <c r="C733" t="s">
        <v>74</v>
      </c>
      <c r="D733" t="s">
        <v>74</v>
      </c>
      <c r="E733" t="s">
        <v>74</v>
      </c>
      <c r="F733" t="s">
        <v>8554</v>
      </c>
      <c r="G733" t="s">
        <v>74</v>
      </c>
      <c r="H733" t="s">
        <v>74</v>
      </c>
      <c r="I733" t="s">
        <v>8555</v>
      </c>
      <c r="J733" t="s">
        <v>8556</v>
      </c>
      <c r="K733" t="s">
        <v>74</v>
      </c>
      <c r="L733" t="s">
        <v>74</v>
      </c>
      <c r="M733" t="s">
        <v>77</v>
      </c>
      <c r="N733" t="s">
        <v>78</v>
      </c>
      <c r="O733" t="s">
        <v>74</v>
      </c>
      <c r="P733" t="s">
        <v>74</v>
      </c>
      <c r="Q733" t="s">
        <v>74</v>
      </c>
      <c r="R733" t="s">
        <v>74</v>
      </c>
      <c r="S733" t="s">
        <v>74</v>
      </c>
      <c r="T733" t="s">
        <v>8557</v>
      </c>
      <c r="U733" t="s">
        <v>8558</v>
      </c>
      <c r="V733" t="s">
        <v>8559</v>
      </c>
      <c r="W733" t="s">
        <v>8560</v>
      </c>
      <c r="X733" t="s">
        <v>8561</v>
      </c>
      <c r="Y733" t="s">
        <v>8562</v>
      </c>
      <c r="Z733" t="s">
        <v>74</v>
      </c>
      <c r="AA733" t="s">
        <v>74</v>
      </c>
      <c r="AB733" t="s">
        <v>74</v>
      </c>
      <c r="AC733" t="s">
        <v>74</v>
      </c>
      <c r="AD733" t="s">
        <v>74</v>
      </c>
      <c r="AE733" t="s">
        <v>74</v>
      </c>
      <c r="AF733" t="s">
        <v>74</v>
      </c>
      <c r="AG733">
        <v>20</v>
      </c>
      <c r="AH733">
        <v>6</v>
      </c>
      <c r="AI733">
        <v>6</v>
      </c>
      <c r="AJ733">
        <v>0</v>
      </c>
      <c r="AK733">
        <v>0</v>
      </c>
      <c r="AL733" t="s">
        <v>8563</v>
      </c>
      <c r="AM733" t="s">
        <v>7340</v>
      </c>
      <c r="AN733" t="s">
        <v>8564</v>
      </c>
      <c r="AO733" t="s">
        <v>8565</v>
      </c>
      <c r="AP733" t="s">
        <v>74</v>
      </c>
      <c r="AQ733" t="s">
        <v>74</v>
      </c>
      <c r="AR733" t="s">
        <v>8566</v>
      </c>
      <c r="AS733" t="s">
        <v>8567</v>
      </c>
      <c r="AT733" t="s">
        <v>74</v>
      </c>
      <c r="AU733">
        <v>1996</v>
      </c>
      <c r="AV733">
        <v>40</v>
      </c>
      <c r="AW733">
        <v>2</v>
      </c>
      <c r="AX733" t="s">
        <v>74</v>
      </c>
      <c r="AY733" t="s">
        <v>74</v>
      </c>
      <c r="AZ733" t="s">
        <v>74</v>
      </c>
      <c r="BA733" t="s">
        <v>74</v>
      </c>
      <c r="BB733">
        <v>141</v>
      </c>
      <c r="BC733">
        <v>145</v>
      </c>
      <c r="BD733" t="s">
        <v>74</v>
      </c>
      <c r="BE733" t="s">
        <v>8568</v>
      </c>
      <c r="BF733" t="str">
        <f>HYPERLINK("http://dx.doi.org/10.1111/j.1348-0421.1996.tb03329.x","http://dx.doi.org/10.1111/j.1348-0421.1996.tb03329.x")</f>
        <v>http://dx.doi.org/10.1111/j.1348-0421.1996.tb03329.x</v>
      </c>
      <c r="BG733" t="s">
        <v>74</v>
      </c>
      <c r="BH733" t="s">
        <v>74</v>
      </c>
      <c r="BI733">
        <v>5</v>
      </c>
      <c r="BJ733" t="s">
        <v>8569</v>
      </c>
      <c r="BK733" t="s">
        <v>93</v>
      </c>
      <c r="BL733" t="s">
        <v>8569</v>
      </c>
      <c r="BM733" t="s">
        <v>8570</v>
      </c>
      <c r="BN733">
        <v>8867610</v>
      </c>
      <c r="BO733" t="s">
        <v>161</v>
      </c>
      <c r="BP733" t="s">
        <v>74</v>
      </c>
      <c r="BQ733" t="s">
        <v>74</v>
      </c>
      <c r="BR733" t="s">
        <v>96</v>
      </c>
      <c r="BS733" t="s">
        <v>8571</v>
      </c>
      <c r="BT733" t="str">
        <f>HYPERLINK("https%3A%2F%2Fwww.webofscience.com%2Fwos%2Fwoscc%2Ffull-record%2FWOS:A1996TU82400008","View Full Record in Web of Science")</f>
        <v>View Full Record in Web of Science</v>
      </c>
    </row>
    <row r="734" spans="1:72" x14ac:dyDescent="0.15">
      <c r="A734" t="s">
        <v>72</v>
      </c>
      <c r="B734" t="s">
        <v>8572</v>
      </c>
      <c r="C734" t="s">
        <v>74</v>
      </c>
      <c r="D734" t="s">
        <v>74</v>
      </c>
      <c r="E734" t="s">
        <v>74</v>
      </c>
      <c r="F734" t="s">
        <v>8572</v>
      </c>
      <c r="G734" t="s">
        <v>74</v>
      </c>
      <c r="H734" t="s">
        <v>74</v>
      </c>
      <c r="I734" t="s">
        <v>8573</v>
      </c>
      <c r="J734" t="s">
        <v>8556</v>
      </c>
      <c r="K734" t="s">
        <v>74</v>
      </c>
      <c r="L734" t="s">
        <v>74</v>
      </c>
      <c r="M734" t="s">
        <v>77</v>
      </c>
      <c r="N734" t="s">
        <v>78</v>
      </c>
      <c r="O734" t="s">
        <v>74</v>
      </c>
      <c r="P734" t="s">
        <v>74</v>
      </c>
      <c r="Q734" t="s">
        <v>74</v>
      </c>
      <c r="R734" t="s">
        <v>74</v>
      </c>
      <c r="S734" t="s">
        <v>74</v>
      </c>
      <c r="T734" t="s">
        <v>8574</v>
      </c>
      <c r="U734" t="s">
        <v>8575</v>
      </c>
      <c r="V734" t="s">
        <v>8576</v>
      </c>
      <c r="W734" t="s">
        <v>8577</v>
      </c>
      <c r="X734" t="s">
        <v>8578</v>
      </c>
      <c r="Y734" t="s">
        <v>74</v>
      </c>
      <c r="Z734" t="s">
        <v>74</v>
      </c>
      <c r="AA734" t="s">
        <v>74</v>
      </c>
      <c r="AB734" t="s">
        <v>74</v>
      </c>
      <c r="AC734" t="s">
        <v>74</v>
      </c>
      <c r="AD734" t="s">
        <v>74</v>
      </c>
      <c r="AE734" t="s">
        <v>74</v>
      </c>
      <c r="AF734" t="s">
        <v>74</v>
      </c>
      <c r="AG734">
        <v>33</v>
      </c>
      <c r="AH734">
        <v>9</v>
      </c>
      <c r="AI734">
        <v>11</v>
      </c>
      <c r="AJ734">
        <v>1</v>
      </c>
      <c r="AK734">
        <v>3</v>
      </c>
      <c r="AL734" t="s">
        <v>1392</v>
      </c>
      <c r="AM734" t="s">
        <v>1393</v>
      </c>
      <c r="AN734" t="s">
        <v>1394</v>
      </c>
      <c r="AO734" t="s">
        <v>8565</v>
      </c>
      <c r="AP734" t="s">
        <v>8579</v>
      </c>
      <c r="AQ734" t="s">
        <v>74</v>
      </c>
      <c r="AR734" t="s">
        <v>8566</v>
      </c>
      <c r="AS734" t="s">
        <v>8567</v>
      </c>
      <c r="AT734" t="s">
        <v>74</v>
      </c>
      <c r="AU734">
        <v>1996</v>
      </c>
      <c r="AV734">
        <v>40</v>
      </c>
      <c r="AW734">
        <v>4</v>
      </c>
      <c r="AX734" t="s">
        <v>74</v>
      </c>
      <c r="AY734" t="s">
        <v>74</v>
      </c>
      <c r="AZ734" t="s">
        <v>74</v>
      </c>
      <c r="BA734" t="s">
        <v>74</v>
      </c>
      <c r="BB734">
        <v>255</v>
      </c>
      <c r="BC734">
        <v>263</v>
      </c>
      <c r="BD734" t="s">
        <v>74</v>
      </c>
      <c r="BE734" t="s">
        <v>8580</v>
      </c>
      <c r="BF734" t="str">
        <f>HYPERLINK("http://dx.doi.org/10.1111/j.1348-0421.1996.tb03344.x","http://dx.doi.org/10.1111/j.1348-0421.1996.tb03344.x")</f>
        <v>http://dx.doi.org/10.1111/j.1348-0421.1996.tb03344.x</v>
      </c>
      <c r="BG734" t="s">
        <v>74</v>
      </c>
      <c r="BH734" t="s">
        <v>74</v>
      </c>
      <c r="BI734">
        <v>9</v>
      </c>
      <c r="BJ734" t="s">
        <v>8569</v>
      </c>
      <c r="BK734" t="s">
        <v>93</v>
      </c>
      <c r="BL734" t="s">
        <v>8569</v>
      </c>
      <c r="BM734" t="s">
        <v>8581</v>
      </c>
      <c r="BN734">
        <v>8709860</v>
      </c>
      <c r="BO734" t="s">
        <v>74</v>
      </c>
      <c r="BP734" t="s">
        <v>74</v>
      </c>
      <c r="BQ734" t="s">
        <v>74</v>
      </c>
      <c r="BR734" t="s">
        <v>96</v>
      </c>
      <c r="BS734" t="s">
        <v>8582</v>
      </c>
      <c r="BT734" t="str">
        <f>HYPERLINK("https%3A%2F%2Fwww.webofscience.com%2Fwos%2Fwoscc%2Ffull-record%2FWOS:A1996UK45900002","View Full Record in Web of Science")</f>
        <v>View Full Record in Web of Science</v>
      </c>
    </row>
    <row r="735" spans="1:72" x14ac:dyDescent="0.15">
      <c r="A735" t="s">
        <v>72</v>
      </c>
      <c r="B735" t="s">
        <v>8583</v>
      </c>
      <c r="C735" t="s">
        <v>74</v>
      </c>
      <c r="D735" t="s">
        <v>74</v>
      </c>
      <c r="E735" t="s">
        <v>74</v>
      </c>
      <c r="F735" t="s">
        <v>8583</v>
      </c>
      <c r="G735" t="s">
        <v>74</v>
      </c>
      <c r="H735" t="s">
        <v>74</v>
      </c>
      <c r="I735" t="s">
        <v>8584</v>
      </c>
      <c r="J735" t="s">
        <v>8585</v>
      </c>
      <c r="K735" t="s">
        <v>74</v>
      </c>
      <c r="L735" t="s">
        <v>74</v>
      </c>
      <c r="M735" t="s">
        <v>77</v>
      </c>
      <c r="N735" t="s">
        <v>472</v>
      </c>
      <c r="O735" t="s">
        <v>8586</v>
      </c>
      <c r="P735" t="s">
        <v>8587</v>
      </c>
      <c r="Q735" t="s">
        <v>8588</v>
      </c>
      <c r="R735" t="s">
        <v>74</v>
      </c>
      <c r="S735" t="s">
        <v>74</v>
      </c>
      <c r="T735" t="s">
        <v>8589</v>
      </c>
      <c r="U735" t="s">
        <v>74</v>
      </c>
      <c r="V735" t="s">
        <v>8590</v>
      </c>
      <c r="W735" t="s">
        <v>8591</v>
      </c>
      <c r="X735" t="s">
        <v>8592</v>
      </c>
      <c r="Y735" t="s">
        <v>481</v>
      </c>
      <c r="Z735" t="s">
        <v>74</v>
      </c>
      <c r="AA735" t="s">
        <v>482</v>
      </c>
      <c r="AB735" t="s">
        <v>483</v>
      </c>
      <c r="AC735" t="s">
        <v>74</v>
      </c>
      <c r="AD735" t="s">
        <v>74</v>
      </c>
      <c r="AE735" t="s">
        <v>74</v>
      </c>
      <c r="AF735" t="s">
        <v>74</v>
      </c>
      <c r="AG735">
        <v>13</v>
      </c>
      <c r="AH735">
        <v>14</v>
      </c>
      <c r="AI735">
        <v>15</v>
      </c>
      <c r="AJ735">
        <v>0</v>
      </c>
      <c r="AK735">
        <v>2</v>
      </c>
      <c r="AL735" t="s">
        <v>8511</v>
      </c>
      <c r="AM735" t="s">
        <v>7446</v>
      </c>
      <c r="AN735" t="s">
        <v>8512</v>
      </c>
      <c r="AO735" t="s">
        <v>8593</v>
      </c>
      <c r="AP735" t="s">
        <v>74</v>
      </c>
      <c r="AQ735" t="s">
        <v>74</v>
      </c>
      <c r="AR735" t="s">
        <v>8594</v>
      </c>
      <c r="AS735" t="s">
        <v>8595</v>
      </c>
      <c r="AT735" t="s">
        <v>74</v>
      </c>
      <c r="AU735">
        <v>1996</v>
      </c>
      <c r="AV735">
        <v>123</v>
      </c>
      <c r="AW735" t="s">
        <v>268</v>
      </c>
      <c r="AX735" t="s">
        <v>74</v>
      </c>
      <c r="AY735" t="s">
        <v>74</v>
      </c>
      <c r="AZ735" t="s">
        <v>74</v>
      </c>
      <c r="BA735" t="s">
        <v>74</v>
      </c>
      <c r="BB735">
        <v>119</v>
      </c>
      <c r="BC735">
        <v>128</v>
      </c>
      <c r="BD735" t="s">
        <v>74</v>
      </c>
      <c r="BE735" t="s">
        <v>8596</v>
      </c>
      <c r="BF735" t="str">
        <f>HYPERLINK("http://dx.doi.org/10.1007/BF01244385","http://dx.doi.org/10.1007/BF01244385")</f>
        <v>http://dx.doi.org/10.1007/BF01244385</v>
      </c>
      <c r="BG735" t="s">
        <v>74</v>
      </c>
      <c r="BH735" t="s">
        <v>74</v>
      </c>
      <c r="BI735">
        <v>10</v>
      </c>
      <c r="BJ735" t="s">
        <v>3144</v>
      </c>
      <c r="BK735" t="s">
        <v>492</v>
      </c>
      <c r="BL735" t="s">
        <v>926</v>
      </c>
      <c r="BM735" t="s">
        <v>8597</v>
      </c>
      <c r="BN735" t="s">
        <v>74</v>
      </c>
      <c r="BO735" t="s">
        <v>74</v>
      </c>
      <c r="BP735" t="s">
        <v>74</v>
      </c>
      <c r="BQ735" t="s">
        <v>74</v>
      </c>
      <c r="BR735" t="s">
        <v>96</v>
      </c>
      <c r="BS735" t="s">
        <v>8598</v>
      </c>
      <c r="BT735" t="str">
        <f>HYPERLINK("https%3A%2F%2Fwww.webofscience.com%2Fwos%2Fwoscc%2Ffull-record%2FWOS:A1996UR89200015","View Full Record in Web of Science")</f>
        <v>View Full Record in Web of Science</v>
      </c>
    </row>
    <row r="736" spans="1:72" x14ac:dyDescent="0.15">
      <c r="A736" t="s">
        <v>72</v>
      </c>
      <c r="B736" t="s">
        <v>8599</v>
      </c>
      <c r="C736" t="s">
        <v>74</v>
      </c>
      <c r="D736" t="s">
        <v>74</v>
      </c>
      <c r="E736" t="s">
        <v>74</v>
      </c>
      <c r="F736" t="s">
        <v>8599</v>
      </c>
      <c r="G736" t="s">
        <v>74</v>
      </c>
      <c r="H736" t="s">
        <v>74</v>
      </c>
      <c r="I736" t="s">
        <v>8600</v>
      </c>
      <c r="J736" t="s">
        <v>8601</v>
      </c>
      <c r="K736" t="s">
        <v>74</v>
      </c>
      <c r="L736" t="s">
        <v>74</v>
      </c>
      <c r="M736" t="s">
        <v>77</v>
      </c>
      <c r="N736" t="s">
        <v>78</v>
      </c>
      <c r="O736" t="s">
        <v>74</v>
      </c>
      <c r="P736" t="s">
        <v>74</v>
      </c>
      <c r="Q736" t="s">
        <v>74</v>
      </c>
      <c r="R736" t="s">
        <v>74</v>
      </c>
      <c r="S736" t="s">
        <v>74</v>
      </c>
      <c r="T736" t="s">
        <v>74</v>
      </c>
      <c r="U736" t="s">
        <v>74</v>
      </c>
      <c r="V736" t="s">
        <v>8602</v>
      </c>
      <c r="W736" t="s">
        <v>8603</v>
      </c>
      <c r="X736" t="s">
        <v>8604</v>
      </c>
      <c r="Y736" t="s">
        <v>8605</v>
      </c>
      <c r="Z736" t="s">
        <v>74</v>
      </c>
      <c r="AA736" t="s">
        <v>74</v>
      </c>
      <c r="AB736" t="s">
        <v>74</v>
      </c>
      <c r="AC736" t="s">
        <v>74</v>
      </c>
      <c r="AD736" t="s">
        <v>74</v>
      </c>
      <c r="AE736" t="s">
        <v>74</v>
      </c>
      <c r="AF736" t="s">
        <v>74</v>
      </c>
      <c r="AG736">
        <v>4</v>
      </c>
      <c r="AH736">
        <v>0</v>
      </c>
      <c r="AI736">
        <v>0</v>
      </c>
      <c r="AJ736">
        <v>1</v>
      </c>
      <c r="AK736">
        <v>2</v>
      </c>
      <c r="AL736" t="s">
        <v>8606</v>
      </c>
      <c r="AM736" t="s">
        <v>8607</v>
      </c>
      <c r="AN736" t="s">
        <v>8608</v>
      </c>
      <c r="AO736" t="s">
        <v>8609</v>
      </c>
      <c r="AP736" t="s">
        <v>74</v>
      </c>
      <c r="AQ736" t="s">
        <v>74</v>
      </c>
      <c r="AR736" t="s">
        <v>8601</v>
      </c>
      <c r="AS736" t="s">
        <v>8610</v>
      </c>
      <c r="AT736" t="s">
        <v>7361</v>
      </c>
      <c r="AU736">
        <v>1996</v>
      </c>
      <c r="AV736">
        <v>57</v>
      </c>
      <c r="AW736" t="s">
        <v>74</v>
      </c>
      <c r="AX736" t="s">
        <v>74</v>
      </c>
      <c r="AY736" t="s">
        <v>74</v>
      </c>
      <c r="AZ736" t="s">
        <v>74</v>
      </c>
      <c r="BA736" t="s">
        <v>74</v>
      </c>
      <c r="BB736">
        <v>151</v>
      </c>
      <c r="BC736">
        <v>153</v>
      </c>
      <c r="BD736" t="s">
        <v>74</v>
      </c>
      <c r="BE736" t="s">
        <v>74</v>
      </c>
      <c r="BF736" t="s">
        <v>74</v>
      </c>
      <c r="BG736" t="s">
        <v>74</v>
      </c>
      <c r="BH736" t="s">
        <v>74</v>
      </c>
      <c r="BI736">
        <v>3</v>
      </c>
      <c r="BJ736" t="s">
        <v>8611</v>
      </c>
      <c r="BK736" t="s">
        <v>93</v>
      </c>
      <c r="BL736" t="s">
        <v>8611</v>
      </c>
      <c r="BM736" t="s">
        <v>8612</v>
      </c>
      <c r="BN736" t="s">
        <v>74</v>
      </c>
      <c r="BO736" t="s">
        <v>74</v>
      </c>
      <c r="BP736" t="s">
        <v>74</v>
      </c>
      <c r="BQ736" t="s">
        <v>74</v>
      </c>
      <c r="BR736" t="s">
        <v>96</v>
      </c>
      <c r="BS736" t="s">
        <v>8613</v>
      </c>
      <c r="BT736" t="str">
        <f>HYPERLINK("https%3A%2F%2Fwww.webofscience.com%2Fwos%2Fwoscc%2Ffull-record%2FWOS:A1996TW17600007","View Full Record in Web of Science")</f>
        <v>View Full Record in Web of Science</v>
      </c>
    </row>
    <row r="737" spans="1:72" x14ac:dyDescent="0.15">
      <c r="A737" t="s">
        <v>72</v>
      </c>
      <c r="B737" t="s">
        <v>8614</v>
      </c>
      <c r="C737" t="s">
        <v>74</v>
      </c>
      <c r="D737" t="s">
        <v>74</v>
      </c>
      <c r="E737" t="s">
        <v>74</v>
      </c>
      <c r="F737" t="s">
        <v>8614</v>
      </c>
      <c r="G737" t="s">
        <v>74</v>
      </c>
      <c r="H737" t="s">
        <v>74</v>
      </c>
      <c r="I737" t="s">
        <v>8615</v>
      </c>
      <c r="J737" t="s">
        <v>8616</v>
      </c>
      <c r="K737" t="s">
        <v>74</v>
      </c>
      <c r="L737" t="s">
        <v>74</v>
      </c>
      <c r="M737" t="s">
        <v>77</v>
      </c>
      <c r="N737" t="s">
        <v>78</v>
      </c>
      <c r="O737" t="s">
        <v>74</v>
      </c>
      <c r="P737" t="s">
        <v>74</v>
      </c>
      <c r="Q737" t="s">
        <v>74</v>
      </c>
      <c r="R737" t="s">
        <v>74</v>
      </c>
      <c r="S737" t="s">
        <v>74</v>
      </c>
      <c r="T737" t="s">
        <v>8617</v>
      </c>
      <c r="U737" t="s">
        <v>8618</v>
      </c>
      <c r="V737" t="s">
        <v>8619</v>
      </c>
      <c r="W737" t="s">
        <v>8620</v>
      </c>
      <c r="X737" t="s">
        <v>8621</v>
      </c>
      <c r="Y737" t="s">
        <v>74</v>
      </c>
      <c r="Z737" t="s">
        <v>74</v>
      </c>
      <c r="AA737" t="s">
        <v>74</v>
      </c>
      <c r="AB737" t="s">
        <v>74</v>
      </c>
      <c r="AC737" t="s">
        <v>74</v>
      </c>
      <c r="AD737" t="s">
        <v>74</v>
      </c>
      <c r="AE737" t="s">
        <v>74</v>
      </c>
      <c r="AF737" t="s">
        <v>74</v>
      </c>
      <c r="AG737">
        <v>65</v>
      </c>
      <c r="AH737">
        <v>28</v>
      </c>
      <c r="AI737">
        <v>30</v>
      </c>
      <c r="AJ737">
        <v>0</v>
      </c>
      <c r="AK737">
        <v>1</v>
      </c>
      <c r="AL737" t="s">
        <v>8622</v>
      </c>
      <c r="AM737" t="s">
        <v>6118</v>
      </c>
      <c r="AN737" t="s">
        <v>8623</v>
      </c>
      <c r="AO737" t="s">
        <v>8624</v>
      </c>
      <c r="AP737" t="s">
        <v>74</v>
      </c>
      <c r="AQ737" t="s">
        <v>74</v>
      </c>
      <c r="AR737" t="s">
        <v>8616</v>
      </c>
      <c r="AS737" t="s">
        <v>8625</v>
      </c>
      <c r="AT737" t="s">
        <v>74</v>
      </c>
      <c r="AU737">
        <v>1996</v>
      </c>
      <c r="AV737">
        <v>63</v>
      </c>
      <c r="AW737" t="s">
        <v>3143</v>
      </c>
      <c r="AX737" t="s">
        <v>74</v>
      </c>
      <c r="AY737" t="s">
        <v>74</v>
      </c>
      <c r="AZ737" t="s">
        <v>74</v>
      </c>
      <c r="BA737" t="s">
        <v>74</v>
      </c>
      <c r="BB737">
        <v>361</v>
      </c>
      <c r="BC737">
        <v>396</v>
      </c>
      <c r="BD737" t="s">
        <v>74</v>
      </c>
      <c r="BE737" t="s">
        <v>74</v>
      </c>
      <c r="BF737" t="s">
        <v>74</v>
      </c>
      <c r="BG737" t="s">
        <v>74</v>
      </c>
      <c r="BH737" t="s">
        <v>74</v>
      </c>
      <c r="BI737">
        <v>36</v>
      </c>
      <c r="BJ737" t="s">
        <v>859</v>
      </c>
      <c r="BK737" t="s">
        <v>93</v>
      </c>
      <c r="BL737" t="s">
        <v>859</v>
      </c>
      <c r="BM737" t="s">
        <v>8626</v>
      </c>
      <c r="BN737" t="s">
        <v>74</v>
      </c>
      <c r="BO737" t="s">
        <v>74</v>
      </c>
      <c r="BP737" t="s">
        <v>74</v>
      </c>
      <c r="BQ737" t="s">
        <v>74</v>
      </c>
      <c r="BR737" t="s">
        <v>96</v>
      </c>
      <c r="BS737" t="s">
        <v>8627</v>
      </c>
      <c r="BT737" t="str">
        <f>HYPERLINK("https%3A%2F%2Fwww.webofscience.com%2Fwos%2Fwoscc%2Ffull-record%2FWOS:A1996VU16500006","View Full Record in Web of Science")</f>
        <v>View Full Record in Web of Science</v>
      </c>
    </row>
    <row r="738" spans="1:72" x14ac:dyDescent="0.15">
      <c r="A738" t="s">
        <v>6690</v>
      </c>
      <c r="B738" t="s">
        <v>8628</v>
      </c>
      <c r="C738" t="s">
        <v>74</v>
      </c>
      <c r="D738" t="s">
        <v>8629</v>
      </c>
      <c r="E738" t="s">
        <v>74</v>
      </c>
      <c r="F738" t="s">
        <v>8628</v>
      </c>
      <c r="G738" t="s">
        <v>74</v>
      </c>
      <c r="H738" t="s">
        <v>74</v>
      </c>
      <c r="I738" t="s">
        <v>8630</v>
      </c>
      <c r="J738" t="s">
        <v>8631</v>
      </c>
      <c r="K738" t="s">
        <v>74</v>
      </c>
      <c r="L738" t="s">
        <v>74</v>
      </c>
      <c r="M738" t="s">
        <v>77</v>
      </c>
      <c r="N738" t="s">
        <v>6695</v>
      </c>
      <c r="O738" t="s">
        <v>8632</v>
      </c>
      <c r="P738" t="s">
        <v>8633</v>
      </c>
      <c r="Q738" t="s">
        <v>8634</v>
      </c>
      <c r="R738" t="s">
        <v>74</v>
      </c>
      <c r="S738" t="s">
        <v>74</v>
      </c>
      <c r="T738" t="s">
        <v>8635</v>
      </c>
      <c r="U738" t="s">
        <v>74</v>
      </c>
      <c r="V738" t="s">
        <v>8636</v>
      </c>
      <c r="W738" t="s">
        <v>74</v>
      </c>
      <c r="X738" t="s">
        <v>74</v>
      </c>
      <c r="Y738" t="s">
        <v>8637</v>
      </c>
      <c r="Z738" t="s">
        <v>74</v>
      </c>
      <c r="AA738" t="s">
        <v>74</v>
      </c>
      <c r="AB738" t="s">
        <v>74</v>
      </c>
      <c r="AC738" t="s">
        <v>74</v>
      </c>
      <c r="AD738" t="s">
        <v>74</v>
      </c>
      <c r="AE738" t="s">
        <v>74</v>
      </c>
      <c r="AF738" t="s">
        <v>74</v>
      </c>
      <c r="AG738">
        <v>0</v>
      </c>
      <c r="AH738">
        <v>0</v>
      </c>
      <c r="AI738">
        <v>0</v>
      </c>
      <c r="AJ738">
        <v>0</v>
      </c>
      <c r="AK738">
        <v>1</v>
      </c>
      <c r="AL738" t="s">
        <v>7374</v>
      </c>
      <c r="AM738" t="s">
        <v>85</v>
      </c>
      <c r="AN738" t="s">
        <v>7375</v>
      </c>
      <c r="AO738" t="s">
        <v>74</v>
      </c>
      <c r="AP738" t="s">
        <v>74</v>
      </c>
      <c r="AQ738" t="s">
        <v>8638</v>
      </c>
      <c r="AR738" t="s">
        <v>74</v>
      </c>
      <c r="AS738" t="s">
        <v>74</v>
      </c>
      <c r="AT738" t="s">
        <v>74</v>
      </c>
      <c r="AU738">
        <v>1996</v>
      </c>
      <c r="AV738" t="s">
        <v>74</v>
      </c>
      <c r="AW738" t="s">
        <v>74</v>
      </c>
      <c r="AX738" t="s">
        <v>74</v>
      </c>
      <c r="AY738" t="s">
        <v>74</v>
      </c>
      <c r="AZ738" t="s">
        <v>74</v>
      </c>
      <c r="BA738" t="s">
        <v>74</v>
      </c>
      <c r="BB738">
        <v>361</v>
      </c>
      <c r="BC738">
        <v>364</v>
      </c>
      <c r="BD738" t="s">
        <v>74</v>
      </c>
      <c r="BE738" t="s">
        <v>8639</v>
      </c>
      <c r="BF738" t="str">
        <f>HYPERLINK("http://dx.doi.org/10.1016/B978-008042030-1/50086-X","http://dx.doi.org/10.1016/B978-008042030-1/50086-X")</f>
        <v>http://dx.doi.org/10.1016/B978-008042030-1/50086-X</v>
      </c>
      <c r="BG738" t="s">
        <v>74</v>
      </c>
      <c r="BH738" t="s">
        <v>74</v>
      </c>
      <c r="BI738">
        <v>4</v>
      </c>
      <c r="BJ738" t="s">
        <v>542</v>
      </c>
      <c r="BK738" t="s">
        <v>6703</v>
      </c>
      <c r="BL738" t="s">
        <v>543</v>
      </c>
      <c r="BM738" t="s">
        <v>8640</v>
      </c>
      <c r="BN738" t="s">
        <v>74</v>
      </c>
      <c r="BO738" t="s">
        <v>74</v>
      </c>
      <c r="BP738" t="s">
        <v>74</v>
      </c>
      <c r="BQ738" t="s">
        <v>74</v>
      </c>
      <c r="BR738" t="s">
        <v>96</v>
      </c>
      <c r="BS738" t="s">
        <v>8641</v>
      </c>
      <c r="BT738" t="str">
        <f>HYPERLINK("https%3A%2F%2Fwww.webofscience.com%2Fwos%2Fwoscc%2Ffull-record%2FWOS:A1996BJ84C00086","View Full Record in Web of Science")</f>
        <v>View Full Record in Web of Science</v>
      </c>
    </row>
    <row r="739" spans="1:72" x14ac:dyDescent="0.15">
      <c r="A739" t="s">
        <v>6690</v>
      </c>
      <c r="B739" t="s">
        <v>8642</v>
      </c>
      <c r="C739" t="s">
        <v>74</v>
      </c>
      <c r="D739" t="s">
        <v>8629</v>
      </c>
      <c r="E739" t="s">
        <v>74</v>
      </c>
      <c r="F739" t="s">
        <v>8642</v>
      </c>
      <c r="G739" t="s">
        <v>74</v>
      </c>
      <c r="H739" t="s">
        <v>74</v>
      </c>
      <c r="I739" t="s">
        <v>8643</v>
      </c>
      <c r="J739" t="s">
        <v>8631</v>
      </c>
      <c r="K739" t="s">
        <v>74</v>
      </c>
      <c r="L739" t="s">
        <v>74</v>
      </c>
      <c r="M739" t="s">
        <v>77</v>
      </c>
      <c r="N739" t="s">
        <v>6695</v>
      </c>
      <c r="O739" t="s">
        <v>8632</v>
      </c>
      <c r="P739" t="s">
        <v>8633</v>
      </c>
      <c r="Q739" t="s">
        <v>8634</v>
      </c>
      <c r="R739" t="s">
        <v>74</v>
      </c>
      <c r="S739" t="s">
        <v>74</v>
      </c>
      <c r="T739" t="s">
        <v>8644</v>
      </c>
      <c r="U739" t="s">
        <v>74</v>
      </c>
      <c r="V739" t="s">
        <v>8645</v>
      </c>
      <c r="W739" t="s">
        <v>74</v>
      </c>
      <c r="X739" t="s">
        <v>74</v>
      </c>
      <c r="Y739" t="s">
        <v>8646</v>
      </c>
      <c r="Z739" t="s">
        <v>74</v>
      </c>
      <c r="AA739" t="s">
        <v>74</v>
      </c>
      <c r="AB739" t="s">
        <v>74</v>
      </c>
      <c r="AC739" t="s">
        <v>74</v>
      </c>
      <c r="AD739" t="s">
        <v>74</v>
      </c>
      <c r="AE739" t="s">
        <v>74</v>
      </c>
      <c r="AF739" t="s">
        <v>74</v>
      </c>
      <c r="AG739">
        <v>0</v>
      </c>
      <c r="AH739">
        <v>1</v>
      </c>
      <c r="AI739">
        <v>1</v>
      </c>
      <c r="AJ739">
        <v>0</v>
      </c>
      <c r="AK739">
        <v>0</v>
      </c>
      <c r="AL739" t="s">
        <v>7374</v>
      </c>
      <c r="AM739" t="s">
        <v>85</v>
      </c>
      <c r="AN739" t="s">
        <v>7375</v>
      </c>
      <c r="AO739" t="s">
        <v>74</v>
      </c>
      <c r="AP739" t="s">
        <v>74</v>
      </c>
      <c r="AQ739" t="s">
        <v>8638</v>
      </c>
      <c r="AR739" t="s">
        <v>74</v>
      </c>
      <c r="AS739" t="s">
        <v>74</v>
      </c>
      <c r="AT739" t="s">
        <v>74</v>
      </c>
      <c r="AU739">
        <v>1996</v>
      </c>
      <c r="AV739" t="s">
        <v>74</v>
      </c>
      <c r="AW739" t="s">
        <v>74</v>
      </c>
      <c r="AX739" t="s">
        <v>74</v>
      </c>
      <c r="AY739" t="s">
        <v>74</v>
      </c>
      <c r="AZ739" t="s">
        <v>74</v>
      </c>
      <c r="BA739" t="s">
        <v>74</v>
      </c>
      <c r="BB739">
        <v>435</v>
      </c>
      <c r="BC739">
        <v>438</v>
      </c>
      <c r="BD739" t="s">
        <v>74</v>
      </c>
      <c r="BE739" t="s">
        <v>8647</v>
      </c>
      <c r="BF739" t="str">
        <f>HYPERLINK("http://dx.doi.org/10.1016/B978-008042030-1/50103-7","http://dx.doi.org/10.1016/B978-008042030-1/50103-7")</f>
        <v>http://dx.doi.org/10.1016/B978-008042030-1/50103-7</v>
      </c>
      <c r="BG739" t="s">
        <v>74</v>
      </c>
      <c r="BH739" t="s">
        <v>74</v>
      </c>
      <c r="BI739">
        <v>4</v>
      </c>
      <c r="BJ739" t="s">
        <v>542</v>
      </c>
      <c r="BK739" t="s">
        <v>6703</v>
      </c>
      <c r="BL739" t="s">
        <v>543</v>
      </c>
      <c r="BM739" t="s">
        <v>8640</v>
      </c>
      <c r="BN739" t="s">
        <v>74</v>
      </c>
      <c r="BO739" t="s">
        <v>74</v>
      </c>
      <c r="BP739" t="s">
        <v>74</v>
      </c>
      <c r="BQ739" t="s">
        <v>74</v>
      </c>
      <c r="BR739" t="s">
        <v>96</v>
      </c>
      <c r="BS739" t="s">
        <v>8648</v>
      </c>
      <c r="BT739" t="str">
        <f>HYPERLINK("https%3A%2F%2Fwww.webofscience.com%2Fwos%2Fwoscc%2Ffull-record%2FWOS:A1996BJ84C00103","View Full Record in Web of Science")</f>
        <v>View Full Record in Web of Science</v>
      </c>
    </row>
    <row r="740" spans="1:72" x14ac:dyDescent="0.15">
      <c r="A740" t="s">
        <v>72</v>
      </c>
      <c r="B740" t="s">
        <v>8649</v>
      </c>
      <c r="C740" t="s">
        <v>74</v>
      </c>
      <c r="D740" t="s">
        <v>74</v>
      </c>
      <c r="E740" t="s">
        <v>74</v>
      </c>
      <c r="F740" t="s">
        <v>8649</v>
      </c>
      <c r="G740" t="s">
        <v>74</v>
      </c>
      <c r="H740" t="s">
        <v>74</v>
      </c>
      <c r="I740" t="s">
        <v>8650</v>
      </c>
      <c r="J740" t="s">
        <v>8651</v>
      </c>
      <c r="K740" t="s">
        <v>74</v>
      </c>
      <c r="L740" t="s">
        <v>74</v>
      </c>
      <c r="M740" t="s">
        <v>77</v>
      </c>
      <c r="N740" t="s">
        <v>472</v>
      </c>
      <c r="O740" t="s">
        <v>8652</v>
      </c>
      <c r="P740" t="s">
        <v>8653</v>
      </c>
      <c r="Q740" t="s">
        <v>8654</v>
      </c>
      <c r="R740" t="s">
        <v>74</v>
      </c>
      <c r="S740" t="s">
        <v>74</v>
      </c>
      <c r="T740" t="s">
        <v>74</v>
      </c>
      <c r="U740" t="s">
        <v>74</v>
      </c>
      <c r="V740" t="s">
        <v>8655</v>
      </c>
      <c r="W740" t="s">
        <v>74</v>
      </c>
      <c r="X740" t="s">
        <v>74</v>
      </c>
      <c r="Y740" t="s">
        <v>8656</v>
      </c>
      <c r="Z740" t="s">
        <v>74</v>
      </c>
      <c r="AA740" t="s">
        <v>74</v>
      </c>
      <c r="AB740" t="s">
        <v>74</v>
      </c>
      <c r="AC740" t="s">
        <v>74</v>
      </c>
      <c r="AD740" t="s">
        <v>74</v>
      </c>
      <c r="AE740" t="s">
        <v>74</v>
      </c>
      <c r="AF740" t="s">
        <v>74</v>
      </c>
      <c r="AG740">
        <v>29</v>
      </c>
      <c r="AH740">
        <v>3</v>
      </c>
      <c r="AI740">
        <v>3</v>
      </c>
      <c r="AJ740">
        <v>0</v>
      </c>
      <c r="AK740">
        <v>3</v>
      </c>
      <c r="AL740" t="s">
        <v>3888</v>
      </c>
      <c r="AM740" t="s">
        <v>85</v>
      </c>
      <c r="AN740" t="s">
        <v>3889</v>
      </c>
      <c r="AO740" t="s">
        <v>8657</v>
      </c>
      <c r="AP740" t="s">
        <v>74</v>
      </c>
      <c r="AQ740" t="s">
        <v>74</v>
      </c>
      <c r="AR740" t="s">
        <v>8658</v>
      </c>
      <c r="AS740" t="s">
        <v>8659</v>
      </c>
      <c r="AT740" t="s">
        <v>74</v>
      </c>
      <c r="AU740">
        <v>1996</v>
      </c>
      <c r="AV740">
        <v>33</v>
      </c>
      <c r="AW740" t="s">
        <v>781</v>
      </c>
      <c r="AX740" t="s">
        <v>74</v>
      </c>
      <c r="AY740" t="s">
        <v>74</v>
      </c>
      <c r="AZ740" t="s">
        <v>74</v>
      </c>
      <c r="BA740" t="s">
        <v>74</v>
      </c>
      <c r="BB740">
        <v>5</v>
      </c>
      <c r="BC740">
        <v>18</v>
      </c>
      <c r="BD740" t="s">
        <v>74</v>
      </c>
      <c r="BE740" t="s">
        <v>8660</v>
      </c>
      <c r="BF740" t="str">
        <f>HYPERLINK("http://dx.doi.org/10.1016/S0964-5691(96)00042-7","http://dx.doi.org/10.1016/S0964-5691(96)00042-7")</f>
        <v>http://dx.doi.org/10.1016/S0964-5691(96)00042-7</v>
      </c>
      <c r="BG740" t="s">
        <v>74</v>
      </c>
      <c r="BH740" t="s">
        <v>74</v>
      </c>
      <c r="BI740">
        <v>14</v>
      </c>
      <c r="BJ740" t="s">
        <v>8661</v>
      </c>
      <c r="BK740" t="s">
        <v>492</v>
      </c>
      <c r="BL740" t="s">
        <v>8661</v>
      </c>
      <c r="BM740" t="s">
        <v>8662</v>
      </c>
      <c r="BN740" t="s">
        <v>74</v>
      </c>
      <c r="BO740" t="s">
        <v>74</v>
      </c>
      <c r="BP740" t="s">
        <v>74</v>
      </c>
      <c r="BQ740" t="s">
        <v>74</v>
      </c>
      <c r="BR740" t="s">
        <v>96</v>
      </c>
      <c r="BS740" t="s">
        <v>8663</v>
      </c>
      <c r="BT740" t="str">
        <f>HYPERLINK("https%3A%2F%2Fwww.webofscience.com%2Fwos%2Fwoscc%2Ffull-record%2FWOS:A1996XA92200002","View Full Record in Web of Science")</f>
        <v>View Full Record in Web of Science</v>
      </c>
    </row>
    <row r="741" spans="1:72" x14ac:dyDescent="0.15">
      <c r="A741" t="s">
        <v>72</v>
      </c>
      <c r="B741" t="s">
        <v>8664</v>
      </c>
      <c r="C741" t="s">
        <v>74</v>
      </c>
      <c r="D741" t="s">
        <v>74</v>
      </c>
      <c r="E741" t="s">
        <v>74</v>
      </c>
      <c r="F741" t="s">
        <v>8664</v>
      </c>
      <c r="G741" t="s">
        <v>74</v>
      </c>
      <c r="H741" t="s">
        <v>74</v>
      </c>
      <c r="I741" t="s">
        <v>8665</v>
      </c>
      <c r="J741" t="s">
        <v>8651</v>
      </c>
      <c r="K741" t="s">
        <v>74</v>
      </c>
      <c r="L741" t="s">
        <v>74</v>
      </c>
      <c r="M741" t="s">
        <v>77</v>
      </c>
      <c r="N741" t="s">
        <v>472</v>
      </c>
      <c r="O741" t="s">
        <v>8652</v>
      </c>
      <c r="P741" t="s">
        <v>8653</v>
      </c>
      <c r="Q741" t="s">
        <v>8654</v>
      </c>
      <c r="R741" t="s">
        <v>74</v>
      </c>
      <c r="S741" t="s">
        <v>74</v>
      </c>
      <c r="T741" t="s">
        <v>74</v>
      </c>
      <c r="U741" t="s">
        <v>74</v>
      </c>
      <c r="V741" t="s">
        <v>8666</v>
      </c>
      <c r="W741" t="s">
        <v>74</v>
      </c>
      <c r="X741" t="s">
        <v>74</v>
      </c>
      <c r="Y741" t="s">
        <v>8667</v>
      </c>
      <c r="Z741" t="s">
        <v>74</v>
      </c>
      <c r="AA741" t="s">
        <v>74</v>
      </c>
      <c r="AB741" t="s">
        <v>74</v>
      </c>
      <c r="AC741" t="s">
        <v>74</v>
      </c>
      <c r="AD741" t="s">
        <v>74</v>
      </c>
      <c r="AE741" t="s">
        <v>74</v>
      </c>
      <c r="AF741" t="s">
        <v>74</v>
      </c>
      <c r="AG741">
        <v>46</v>
      </c>
      <c r="AH741">
        <v>72</v>
      </c>
      <c r="AI741">
        <v>77</v>
      </c>
      <c r="AJ741">
        <v>0</v>
      </c>
      <c r="AK741">
        <v>16</v>
      </c>
      <c r="AL741" t="s">
        <v>3888</v>
      </c>
      <c r="AM741" t="s">
        <v>85</v>
      </c>
      <c r="AN741" t="s">
        <v>3889</v>
      </c>
      <c r="AO741" t="s">
        <v>8657</v>
      </c>
      <c r="AP741" t="s">
        <v>74</v>
      </c>
      <c r="AQ741" t="s">
        <v>74</v>
      </c>
      <c r="AR741" t="s">
        <v>8658</v>
      </c>
      <c r="AS741" t="s">
        <v>8659</v>
      </c>
      <c r="AT741" t="s">
        <v>74</v>
      </c>
      <c r="AU741">
        <v>1996</v>
      </c>
      <c r="AV741">
        <v>33</v>
      </c>
      <c r="AW741" t="s">
        <v>781</v>
      </c>
      <c r="AX741" t="s">
        <v>74</v>
      </c>
      <c r="AY741" t="s">
        <v>74</v>
      </c>
      <c r="AZ741" t="s">
        <v>74</v>
      </c>
      <c r="BA741" t="s">
        <v>74</v>
      </c>
      <c r="BB741">
        <v>87</v>
      </c>
      <c r="BC741">
        <v>112</v>
      </c>
      <c r="BD741" t="s">
        <v>74</v>
      </c>
      <c r="BE741" t="s">
        <v>8668</v>
      </c>
      <c r="BF741" t="str">
        <f>HYPERLINK("http://dx.doi.org/10.1016/S0964-5691(96)00046-4","http://dx.doi.org/10.1016/S0964-5691(96)00046-4")</f>
        <v>http://dx.doi.org/10.1016/S0964-5691(96)00046-4</v>
      </c>
      <c r="BG741" t="s">
        <v>74</v>
      </c>
      <c r="BH741" t="s">
        <v>74</v>
      </c>
      <c r="BI741">
        <v>26</v>
      </c>
      <c r="BJ741" t="s">
        <v>8661</v>
      </c>
      <c r="BK741" t="s">
        <v>492</v>
      </c>
      <c r="BL741" t="s">
        <v>8661</v>
      </c>
      <c r="BM741" t="s">
        <v>8662</v>
      </c>
      <c r="BN741" t="s">
        <v>74</v>
      </c>
      <c r="BO741" t="s">
        <v>74</v>
      </c>
      <c r="BP741" t="s">
        <v>74</v>
      </c>
      <c r="BQ741" t="s">
        <v>74</v>
      </c>
      <c r="BR741" t="s">
        <v>96</v>
      </c>
      <c r="BS741" t="s">
        <v>8669</v>
      </c>
      <c r="BT741" t="str">
        <f>HYPERLINK("https%3A%2F%2Fwww.webofscience.com%2Fwos%2Fwoscc%2Ffull-record%2FWOS:A1996XA92200006","View Full Record in Web of Science")</f>
        <v>View Full Record in Web of Science</v>
      </c>
    </row>
    <row r="742" spans="1:72" x14ac:dyDescent="0.15">
      <c r="A742" t="s">
        <v>72</v>
      </c>
      <c r="B742" t="s">
        <v>4480</v>
      </c>
      <c r="C742" t="s">
        <v>74</v>
      </c>
      <c r="D742" t="s">
        <v>74</v>
      </c>
      <c r="E742" t="s">
        <v>74</v>
      </c>
      <c r="F742" t="s">
        <v>4480</v>
      </c>
      <c r="G742" t="s">
        <v>74</v>
      </c>
      <c r="H742" t="s">
        <v>74</v>
      </c>
      <c r="I742" t="s">
        <v>8670</v>
      </c>
      <c r="J742" t="s">
        <v>8671</v>
      </c>
      <c r="K742" t="s">
        <v>74</v>
      </c>
      <c r="L742" t="s">
        <v>74</v>
      </c>
      <c r="M742" t="s">
        <v>77</v>
      </c>
      <c r="N742" t="s">
        <v>52</v>
      </c>
      <c r="O742" t="s">
        <v>74</v>
      </c>
      <c r="P742" t="s">
        <v>74</v>
      </c>
      <c r="Q742" t="s">
        <v>74</v>
      </c>
      <c r="R742" t="s">
        <v>74</v>
      </c>
      <c r="S742" t="s">
        <v>74</v>
      </c>
      <c r="T742" t="s">
        <v>74</v>
      </c>
      <c r="U742" t="s">
        <v>74</v>
      </c>
      <c r="V742" t="s">
        <v>74</v>
      </c>
      <c r="W742" t="s">
        <v>8672</v>
      </c>
      <c r="X742" t="s">
        <v>8673</v>
      </c>
      <c r="Y742" t="s">
        <v>74</v>
      </c>
      <c r="Z742" t="s">
        <v>74</v>
      </c>
      <c r="AA742" t="s">
        <v>8674</v>
      </c>
      <c r="AB742" t="s">
        <v>8675</v>
      </c>
      <c r="AC742" t="s">
        <v>74</v>
      </c>
      <c r="AD742" t="s">
        <v>74</v>
      </c>
      <c r="AE742" t="s">
        <v>74</v>
      </c>
      <c r="AF742" t="s">
        <v>74</v>
      </c>
      <c r="AG742">
        <v>0</v>
      </c>
      <c r="AH742">
        <v>1</v>
      </c>
      <c r="AI742">
        <v>1</v>
      </c>
      <c r="AJ742">
        <v>0</v>
      </c>
      <c r="AK742">
        <v>0</v>
      </c>
      <c r="AL742" t="s">
        <v>2019</v>
      </c>
      <c r="AM742" t="s">
        <v>2020</v>
      </c>
      <c r="AN742" t="s">
        <v>2021</v>
      </c>
      <c r="AO742" t="s">
        <v>8676</v>
      </c>
      <c r="AP742" t="s">
        <v>74</v>
      </c>
      <c r="AQ742" t="s">
        <v>74</v>
      </c>
      <c r="AR742" t="s">
        <v>8677</v>
      </c>
      <c r="AS742" t="s">
        <v>8678</v>
      </c>
      <c r="AT742" t="s">
        <v>74</v>
      </c>
      <c r="AU742">
        <v>1996</v>
      </c>
      <c r="AV742">
        <v>19</v>
      </c>
      <c r="AW742" t="s">
        <v>3143</v>
      </c>
      <c r="AX742" t="s">
        <v>74</v>
      </c>
      <c r="AY742" t="s">
        <v>74</v>
      </c>
      <c r="AZ742" t="s">
        <v>74</v>
      </c>
      <c r="BA742" t="s">
        <v>74</v>
      </c>
      <c r="BB742">
        <v>464</v>
      </c>
      <c r="BC742">
        <v>464</v>
      </c>
      <c r="BD742" t="s">
        <v>74</v>
      </c>
      <c r="BE742" t="s">
        <v>74</v>
      </c>
      <c r="BF742" t="s">
        <v>74</v>
      </c>
      <c r="BG742" t="s">
        <v>74</v>
      </c>
      <c r="BH742" t="s">
        <v>74</v>
      </c>
      <c r="BI742">
        <v>1</v>
      </c>
      <c r="BJ742" t="s">
        <v>209</v>
      </c>
      <c r="BK742" t="s">
        <v>93</v>
      </c>
      <c r="BL742" t="s">
        <v>209</v>
      </c>
      <c r="BM742" t="s">
        <v>8679</v>
      </c>
      <c r="BN742" t="s">
        <v>74</v>
      </c>
      <c r="BO742" t="s">
        <v>74</v>
      </c>
      <c r="BP742" t="s">
        <v>74</v>
      </c>
      <c r="BQ742" t="s">
        <v>74</v>
      </c>
      <c r="BR742" t="s">
        <v>96</v>
      </c>
      <c r="BS742" t="s">
        <v>8680</v>
      </c>
      <c r="BT742" t="str">
        <f>HYPERLINK("https%3A%2F%2Fwww.webofscience.com%2Fwos%2Fwoscc%2Ffull-record%2FWOS:A1996VB83000037","View Full Record in Web of Science")</f>
        <v>View Full Record in Web of Science</v>
      </c>
    </row>
    <row r="743" spans="1:72" x14ac:dyDescent="0.15">
      <c r="A743" t="s">
        <v>6690</v>
      </c>
      <c r="B743" t="s">
        <v>8681</v>
      </c>
      <c r="C743" t="s">
        <v>74</v>
      </c>
      <c r="D743" t="s">
        <v>74</v>
      </c>
      <c r="E743" t="s">
        <v>8682</v>
      </c>
      <c r="F743" t="s">
        <v>8681</v>
      </c>
      <c r="G743" t="s">
        <v>74</v>
      </c>
      <c r="H743" t="s">
        <v>74</v>
      </c>
      <c r="I743" t="s">
        <v>8683</v>
      </c>
      <c r="J743" t="s">
        <v>8684</v>
      </c>
      <c r="K743" t="s">
        <v>74</v>
      </c>
      <c r="L743" t="s">
        <v>74</v>
      </c>
      <c r="M743" t="s">
        <v>77</v>
      </c>
      <c r="N743" t="s">
        <v>6695</v>
      </c>
      <c r="O743" t="s">
        <v>8685</v>
      </c>
      <c r="P743" t="s">
        <v>8686</v>
      </c>
      <c r="Q743" t="s">
        <v>475</v>
      </c>
      <c r="R743" t="s">
        <v>74</v>
      </c>
      <c r="S743" t="s">
        <v>74</v>
      </c>
      <c r="T743" t="s">
        <v>74</v>
      </c>
      <c r="U743" t="s">
        <v>74</v>
      </c>
      <c r="V743" t="s">
        <v>8687</v>
      </c>
      <c r="W743" t="s">
        <v>74</v>
      </c>
      <c r="X743" t="s">
        <v>74</v>
      </c>
      <c r="Y743" t="s">
        <v>8688</v>
      </c>
      <c r="Z743" t="s">
        <v>74</v>
      </c>
      <c r="AA743" t="s">
        <v>74</v>
      </c>
      <c r="AB743" t="s">
        <v>74</v>
      </c>
      <c r="AC743" t="s">
        <v>74</v>
      </c>
      <c r="AD743" t="s">
        <v>74</v>
      </c>
      <c r="AE743" t="s">
        <v>74</v>
      </c>
      <c r="AF743" t="s">
        <v>74</v>
      </c>
      <c r="AG743">
        <v>0</v>
      </c>
      <c r="AH743">
        <v>0</v>
      </c>
      <c r="AI743">
        <v>0</v>
      </c>
      <c r="AJ743">
        <v>0</v>
      </c>
      <c r="AK743">
        <v>0</v>
      </c>
      <c r="AL743" t="s">
        <v>7146</v>
      </c>
      <c r="AM743" t="s">
        <v>186</v>
      </c>
      <c r="AN743" t="s">
        <v>7147</v>
      </c>
      <c r="AO743" t="s">
        <v>74</v>
      </c>
      <c r="AP743" t="s">
        <v>74</v>
      </c>
      <c r="AQ743" t="s">
        <v>8689</v>
      </c>
      <c r="AR743" t="s">
        <v>74</v>
      </c>
      <c r="AS743" t="s">
        <v>74</v>
      </c>
      <c r="AT743" t="s">
        <v>74</v>
      </c>
      <c r="AU743">
        <v>1996</v>
      </c>
      <c r="AV743" t="s">
        <v>74</v>
      </c>
      <c r="AW743" t="s">
        <v>74</v>
      </c>
      <c r="AX743" t="s">
        <v>74</v>
      </c>
      <c r="AY743" t="s">
        <v>74</v>
      </c>
      <c r="AZ743" t="s">
        <v>74</v>
      </c>
      <c r="BA743" t="s">
        <v>74</v>
      </c>
      <c r="BB743">
        <v>1378</v>
      </c>
      <c r="BC743">
        <v>1380</v>
      </c>
      <c r="BD743" t="s">
        <v>74</v>
      </c>
      <c r="BE743" t="s">
        <v>74</v>
      </c>
      <c r="BF743" t="s">
        <v>74</v>
      </c>
      <c r="BG743" t="s">
        <v>74</v>
      </c>
      <c r="BH743" t="s">
        <v>74</v>
      </c>
      <c r="BI743">
        <v>3</v>
      </c>
      <c r="BJ743" t="s">
        <v>8690</v>
      </c>
      <c r="BK743" t="s">
        <v>6703</v>
      </c>
      <c r="BL743" t="s">
        <v>1626</v>
      </c>
      <c r="BM743" t="s">
        <v>8691</v>
      </c>
      <c r="BN743" t="s">
        <v>74</v>
      </c>
      <c r="BO743" t="s">
        <v>74</v>
      </c>
      <c r="BP743" t="s">
        <v>74</v>
      </c>
      <c r="BQ743" t="s">
        <v>74</v>
      </c>
      <c r="BR743" t="s">
        <v>96</v>
      </c>
      <c r="BS743" t="s">
        <v>8692</v>
      </c>
      <c r="BT743" t="str">
        <f>HYPERLINK("https%3A%2F%2Fwww.webofscience.com%2Fwos%2Fwoscc%2Ffull-record%2FWOS:A1996BG80E00231","View Full Record in Web of Science")</f>
        <v>View Full Record in Web of Science</v>
      </c>
    </row>
    <row r="744" spans="1:72" x14ac:dyDescent="0.15">
      <c r="A744" t="s">
        <v>6690</v>
      </c>
      <c r="B744" t="s">
        <v>8693</v>
      </c>
      <c r="C744" t="s">
        <v>74</v>
      </c>
      <c r="D744" t="s">
        <v>8694</v>
      </c>
      <c r="E744" t="s">
        <v>74</v>
      </c>
      <c r="F744" t="s">
        <v>8693</v>
      </c>
      <c r="G744" t="s">
        <v>74</v>
      </c>
      <c r="H744" t="s">
        <v>74</v>
      </c>
      <c r="I744" t="s">
        <v>8695</v>
      </c>
      <c r="J744" t="s">
        <v>8696</v>
      </c>
      <c r="K744" t="s">
        <v>7924</v>
      </c>
      <c r="L744" t="s">
        <v>74</v>
      </c>
      <c r="M744" t="s">
        <v>77</v>
      </c>
      <c r="N744" t="s">
        <v>6695</v>
      </c>
      <c r="O744" t="s">
        <v>8697</v>
      </c>
      <c r="P744" t="s">
        <v>8698</v>
      </c>
      <c r="Q744" t="s">
        <v>7927</v>
      </c>
      <c r="R744" t="s">
        <v>74</v>
      </c>
      <c r="S744" t="s">
        <v>74</v>
      </c>
      <c r="T744" t="s">
        <v>8699</v>
      </c>
      <c r="U744" t="s">
        <v>74</v>
      </c>
      <c r="V744" t="s">
        <v>8700</v>
      </c>
      <c r="W744" t="s">
        <v>74</v>
      </c>
      <c r="X744" t="s">
        <v>74</v>
      </c>
      <c r="Y744" t="s">
        <v>8701</v>
      </c>
      <c r="Z744" t="s">
        <v>74</v>
      </c>
      <c r="AA744" t="s">
        <v>74</v>
      </c>
      <c r="AB744" t="s">
        <v>74</v>
      </c>
      <c r="AC744" t="s">
        <v>74</v>
      </c>
      <c r="AD744" t="s">
        <v>74</v>
      </c>
      <c r="AE744" t="s">
        <v>74</v>
      </c>
      <c r="AF744" t="s">
        <v>74</v>
      </c>
      <c r="AG744">
        <v>0</v>
      </c>
      <c r="AH744">
        <v>0</v>
      </c>
      <c r="AI744">
        <v>0</v>
      </c>
      <c r="AJ744">
        <v>0</v>
      </c>
      <c r="AK744">
        <v>1</v>
      </c>
      <c r="AL744" t="s">
        <v>7931</v>
      </c>
      <c r="AM744" t="s">
        <v>7932</v>
      </c>
      <c r="AN744" t="s">
        <v>7933</v>
      </c>
      <c r="AO744" t="s">
        <v>74</v>
      </c>
      <c r="AP744" t="s">
        <v>74</v>
      </c>
      <c r="AQ744" t="s">
        <v>8702</v>
      </c>
      <c r="AR744" t="s">
        <v>7935</v>
      </c>
      <c r="AS744" t="s">
        <v>74</v>
      </c>
      <c r="AT744" t="s">
        <v>74</v>
      </c>
      <c r="AU744">
        <v>1996</v>
      </c>
      <c r="AV744">
        <v>2830</v>
      </c>
      <c r="AW744" t="s">
        <v>74</v>
      </c>
      <c r="AX744" t="s">
        <v>74</v>
      </c>
      <c r="AY744" t="s">
        <v>74</v>
      </c>
      <c r="AZ744" t="s">
        <v>74</v>
      </c>
      <c r="BA744" t="s">
        <v>74</v>
      </c>
      <c r="BB744">
        <v>41</v>
      </c>
      <c r="BC744">
        <v>51</v>
      </c>
      <c r="BD744" t="s">
        <v>74</v>
      </c>
      <c r="BE744" t="s">
        <v>8703</v>
      </c>
      <c r="BF744" t="str">
        <f>HYPERLINK("http://dx.doi.org/10.1117/12.256138","http://dx.doi.org/10.1117/12.256138")</f>
        <v>http://dx.doi.org/10.1117/12.256138</v>
      </c>
      <c r="BG744" t="s">
        <v>74</v>
      </c>
      <c r="BH744" t="s">
        <v>74</v>
      </c>
      <c r="BI744">
        <v>11</v>
      </c>
      <c r="BJ744" t="s">
        <v>8704</v>
      </c>
      <c r="BK744" t="s">
        <v>6703</v>
      </c>
      <c r="BL744" t="s">
        <v>8705</v>
      </c>
      <c r="BM744" t="s">
        <v>8706</v>
      </c>
      <c r="BN744" t="s">
        <v>74</v>
      </c>
      <c r="BO744" t="s">
        <v>74</v>
      </c>
      <c r="BP744" t="s">
        <v>74</v>
      </c>
      <c r="BQ744" t="s">
        <v>74</v>
      </c>
      <c r="BR744" t="s">
        <v>96</v>
      </c>
      <c r="BS744" t="s">
        <v>8707</v>
      </c>
      <c r="BT744" t="str">
        <f>HYPERLINK("https%3A%2F%2Fwww.webofscience.com%2Fwos%2Fwoscc%2Ffull-record%2FWOS:A1996BG67P00005","View Full Record in Web of Science")</f>
        <v>View Full Record in Web of Science</v>
      </c>
    </row>
    <row r="745" spans="1:72" x14ac:dyDescent="0.15">
      <c r="A745" t="s">
        <v>72</v>
      </c>
      <c r="B745" t="s">
        <v>8708</v>
      </c>
      <c r="C745" t="s">
        <v>74</v>
      </c>
      <c r="D745" t="s">
        <v>74</v>
      </c>
      <c r="E745" t="s">
        <v>74</v>
      </c>
      <c r="F745" t="s">
        <v>8708</v>
      </c>
      <c r="G745" t="s">
        <v>74</v>
      </c>
      <c r="H745" t="s">
        <v>74</v>
      </c>
      <c r="I745" t="s">
        <v>8709</v>
      </c>
      <c r="J745" t="s">
        <v>1691</v>
      </c>
      <c r="K745" t="s">
        <v>74</v>
      </c>
      <c r="L745" t="s">
        <v>74</v>
      </c>
      <c r="M745" t="s">
        <v>77</v>
      </c>
      <c r="N745" t="s">
        <v>78</v>
      </c>
      <c r="O745" t="s">
        <v>74</v>
      </c>
      <c r="P745" t="s">
        <v>74</v>
      </c>
      <c r="Q745" t="s">
        <v>74</v>
      </c>
      <c r="R745" t="s">
        <v>74</v>
      </c>
      <c r="S745" t="s">
        <v>74</v>
      </c>
      <c r="T745" t="s">
        <v>74</v>
      </c>
      <c r="U745" t="s">
        <v>8710</v>
      </c>
      <c r="V745" t="s">
        <v>8711</v>
      </c>
      <c r="W745" t="s">
        <v>74</v>
      </c>
      <c r="X745" t="s">
        <v>74</v>
      </c>
      <c r="Y745" t="s">
        <v>8712</v>
      </c>
      <c r="Z745" t="s">
        <v>74</v>
      </c>
      <c r="AA745" t="s">
        <v>74</v>
      </c>
      <c r="AB745" t="s">
        <v>74</v>
      </c>
      <c r="AC745" t="s">
        <v>74</v>
      </c>
      <c r="AD745" t="s">
        <v>74</v>
      </c>
      <c r="AE745" t="s">
        <v>74</v>
      </c>
      <c r="AF745" t="s">
        <v>74</v>
      </c>
      <c r="AG745">
        <v>38</v>
      </c>
      <c r="AH745">
        <v>6</v>
      </c>
      <c r="AI745">
        <v>9</v>
      </c>
      <c r="AJ745">
        <v>0</v>
      </c>
      <c r="AK745">
        <v>1</v>
      </c>
      <c r="AL745" t="s">
        <v>261</v>
      </c>
      <c r="AM745" t="s">
        <v>262</v>
      </c>
      <c r="AN745" t="s">
        <v>263</v>
      </c>
      <c r="AO745" t="s">
        <v>1696</v>
      </c>
      <c r="AP745" t="s">
        <v>74</v>
      </c>
      <c r="AQ745" t="s">
        <v>74</v>
      </c>
      <c r="AR745" t="s">
        <v>1697</v>
      </c>
      <c r="AS745" t="s">
        <v>1698</v>
      </c>
      <c r="AT745" t="s">
        <v>6957</v>
      </c>
      <c r="AU745">
        <v>1996</v>
      </c>
      <c r="AV745">
        <v>119</v>
      </c>
      <c r="AW745" t="s">
        <v>3143</v>
      </c>
      <c r="AX745" t="s">
        <v>74</v>
      </c>
      <c r="AY745" t="s">
        <v>74</v>
      </c>
      <c r="AZ745" t="s">
        <v>74</v>
      </c>
      <c r="BA745" t="s">
        <v>74</v>
      </c>
      <c r="BB745">
        <v>385</v>
      </c>
      <c r="BC745">
        <v>394</v>
      </c>
      <c r="BD745" t="s">
        <v>74</v>
      </c>
      <c r="BE745" t="s">
        <v>8713</v>
      </c>
      <c r="BF745" t="str">
        <f>HYPERLINK("http://dx.doi.org/10.1016/0031-0182(95)00021-6","http://dx.doi.org/10.1016/0031-0182(95)00021-6")</f>
        <v>http://dx.doi.org/10.1016/0031-0182(95)00021-6</v>
      </c>
      <c r="BG745" t="s">
        <v>74</v>
      </c>
      <c r="BH745" t="s">
        <v>74</v>
      </c>
      <c r="BI745">
        <v>10</v>
      </c>
      <c r="BJ745" t="s">
        <v>1700</v>
      </c>
      <c r="BK745" t="s">
        <v>93</v>
      </c>
      <c r="BL745" t="s">
        <v>1701</v>
      </c>
      <c r="BM745" t="s">
        <v>8714</v>
      </c>
      <c r="BN745" t="s">
        <v>74</v>
      </c>
      <c r="BO745" t="s">
        <v>74</v>
      </c>
      <c r="BP745" t="s">
        <v>74</v>
      </c>
      <c r="BQ745" t="s">
        <v>74</v>
      </c>
      <c r="BR745" t="s">
        <v>96</v>
      </c>
      <c r="BS745" t="s">
        <v>8715</v>
      </c>
      <c r="BT745" t="str">
        <f>HYPERLINK("https%3A%2F%2Fwww.webofscience.com%2Fwos%2Fwoscc%2Ffull-record%2FWOS:A1996TW85700012","View Full Record in Web of Science")</f>
        <v>View Full Record in Web of Science</v>
      </c>
    </row>
    <row r="746" spans="1:72" x14ac:dyDescent="0.15">
      <c r="A746" t="s">
        <v>6690</v>
      </c>
      <c r="B746" t="s">
        <v>8716</v>
      </c>
      <c r="C746" t="s">
        <v>74</v>
      </c>
      <c r="D746" t="s">
        <v>8717</v>
      </c>
      <c r="E746" t="s">
        <v>74</v>
      </c>
      <c r="F746" t="s">
        <v>8716</v>
      </c>
      <c r="G746" t="s">
        <v>74</v>
      </c>
      <c r="H746" t="s">
        <v>74</v>
      </c>
      <c r="I746" t="s">
        <v>8718</v>
      </c>
      <c r="J746" t="s">
        <v>8719</v>
      </c>
      <c r="K746" t="s">
        <v>8720</v>
      </c>
      <c r="L746" t="s">
        <v>74</v>
      </c>
      <c r="M746" t="s">
        <v>77</v>
      </c>
      <c r="N746" t="s">
        <v>6695</v>
      </c>
      <c r="O746" t="s">
        <v>8721</v>
      </c>
      <c r="P746" t="s">
        <v>8722</v>
      </c>
      <c r="Q746" t="s">
        <v>8723</v>
      </c>
      <c r="R746" t="s">
        <v>74</v>
      </c>
      <c r="S746" t="s">
        <v>74</v>
      </c>
      <c r="T746" t="s">
        <v>74</v>
      </c>
      <c r="U746" t="s">
        <v>74</v>
      </c>
      <c r="V746" t="s">
        <v>74</v>
      </c>
      <c r="W746" t="s">
        <v>8724</v>
      </c>
      <c r="X746" t="s">
        <v>8725</v>
      </c>
      <c r="Y746" t="s">
        <v>74</v>
      </c>
      <c r="Z746" t="s">
        <v>74</v>
      </c>
      <c r="AA746" t="s">
        <v>74</v>
      </c>
      <c r="AB746" t="s">
        <v>74</v>
      </c>
      <c r="AC746" t="s">
        <v>74</v>
      </c>
      <c r="AD746" t="s">
        <v>74</v>
      </c>
      <c r="AE746" t="s">
        <v>74</v>
      </c>
      <c r="AF746" t="s">
        <v>74</v>
      </c>
      <c r="AG746">
        <v>0</v>
      </c>
      <c r="AH746">
        <v>6</v>
      </c>
      <c r="AI746">
        <v>6</v>
      </c>
      <c r="AJ746">
        <v>0</v>
      </c>
      <c r="AK746">
        <v>1</v>
      </c>
      <c r="AL746" t="s">
        <v>8726</v>
      </c>
      <c r="AM746" t="s">
        <v>8727</v>
      </c>
      <c r="AN746" t="s">
        <v>8728</v>
      </c>
      <c r="AO746" t="s">
        <v>74</v>
      </c>
      <c r="AP746" t="s">
        <v>74</v>
      </c>
      <c r="AQ746" t="s">
        <v>8729</v>
      </c>
      <c r="AR746" t="s">
        <v>8730</v>
      </c>
      <c r="AS746" t="s">
        <v>74</v>
      </c>
      <c r="AT746" t="s">
        <v>74</v>
      </c>
      <c r="AU746">
        <v>1996</v>
      </c>
      <c r="AV746">
        <v>104</v>
      </c>
      <c r="AW746" t="s">
        <v>74</v>
      </c>
      <c r="AX746" t="s">
        <v>74</v>
      </c>
      <c r="AY746" t="s">
        <v>74</v>
      </c>
      <c r="AZ746" t="s">
        <v>74</v>
      </c>
      <c r="BA746" t="s">
        <v>74</v>
      </c>
      <c r="BB746">
        <v>265</v>
      </c>
      <c r="BC746">
        <v>273</v>
      </c>
      <c r="BD746" t="s">
        <v>74</v>
      </c>
      <c r="BE746" t="s">
        <v>74</v>
      </c>
      <c r="BF746" t="s">
        <v>74</v>
      </c>
      <c r="BG746" t="s">
        <v>74</v>
      </c>
      <c r="BH746" t="s">
        <v>74</v>
      </c>
      <c r="BI746">
        <v>9</v>
      </c>
      <c r="BJ746" t="s">
        <v>936</v>
      </c>
      <c r="BK746" t="s">
        <v>6703</v>
      </c>
      <c r="BL746" t="s">
        <v>936</v>
      </c>
      <c r="BM746" t="s">
        <v>8731</v>
      </c>
      <c r="BN746" t="s">
        <v>74</v>
      </c>
      <c r="BO746" t="s">
        <v>74</v>
      </c>
      <c r="BP746" t="s">
        <v>74</v>
      </c>
      <c r="BQ746" t="s">
        <v>74</v>
      </c>
      <c r="BR746" t="s">
        <v>96</v>
      </c>
      <c r="BS746" t="s">
        <v>8732</v>
      </c>
      <c r="BT746" t="str">
        <f>HYPERLINK("https%3A%2F%2Fwww.webofscience.com%2Fwos%2Fwoscc%2Ffull-record%2FWOS:A1996BG37D00051","View Full Record in Web of Science")</f>
        <v>View Full Record in Web of Science</v>
      </c>
    </row>
    <row r="747" spans="1:72" x14ac:dyDescent="0.15">
      <c r="A747" t="s">
        <v>72</v>
      </c>
      <c r="B747" t="s">
        <v>1629</v>
      </c>
      <c r="C747" t="s">
        <v>74</v>
      </c>
      <c r="D747" t="s">
        <v>74</v>
      </c>
      <c r="E747" t="s">
        <v>74</v>
      </c>
      <c r="F747" t="s">
        <v>1629</v>
      </c>
      <c r="G747" t="s">
        <v>74</v>
      </c>
      <c r="H747" t="s">
        <v>74</v>
      </c>
      <c r="I747" t="s">
        <v>8733</v>
      </c>
      <c r="J747" t="s">
        <v>2508</v>
      </c>
      <c r="K747" t="s">
        <v>74</v>
      </c>
      <c r="L747" t="s">
        <v>74</v>
      </c>
      <c r="M747" t="s">
        <v>77</v>
      </c>
      <c r="N747" t="s">
        <v>78</v>
      </c>
      <c r="O747" t="s">
        <v>74</v>
      </c>
      <c r="P747" t="s">
        <v>74</v>
      </c>
      <c r="Q747" t="s">
        <v>74</v>
      </c>
      <c r="R747" t="s">
        <v>74</v>
      </c>
      <c r="S747" t="s">
        <v>74</v>
      </c>
      <c r="T747" t="s">
        <v>74</v>
      </c>
      <c r="U747" t="s">
        <v>8734</v>
      </c>
      <c r="V747" t="s">
        <v>8735</v>
      </c>
      <c r="W747" t="s">
        <v>8736</v>
      </c>
      <c r="X747" t="s">
        <v>1635</v>
      </c>
      <c r="Y747" t="s">
        <v>8737</v>
      </c>
      <c r="Z747" t="s">
        <v>74</v>
      </c>
      <c r="AA747" t="s">
        <v>1637</v>
      </c>
      <c r="AB747" t="s">
        <v>74</v>
      </c>
      <c r="AC747" t="s">
        <v>74</v>
      </c>
      <c r="AD747" t="s">
        <v>74</v>
      </c>
      <c r="AE747" t="s">
        <v>74</v>
      </c>
      <c r="AF747" t="s">
        <v>74</v>
      </c>
      <c r="AG747">
        <v>48</v>
      </c>
      <c r="AH747">
        <v>80</v>
      </c>
      <c r="AI747">
        <v>86</v>
      </c>
      <c r="AJ747">
        <v>0</v>
      </c>
      <c r="AK747">
        <v>12</v>
      </c>
      <c r="AL747" t="s">
        <v>2178</v>
      </c>
      <c r="AM747" t="s">
        <v>2179</v>
      </c>
      <c r="AN747" t="s">
        <v>2514</v>
      </c>
      <c r="AO747" t="s">
        <v>2515</v>
      </c>
      <c r="AP747" t="s">
        <v>74</v>
      </c>
      <c r="AQ747" t="s">
        <v>74</v>
      </c>
      <c r="AR747" t="s">
        <v>2516</v>
      </c>
      <c r="AS747" t="s">
        <v>2517</v>
      </c>
      <c r="AT747" t="s">
        <v>7399</v>
      </c>
      <c r="AU747">
        <v>1996</v>
      </c>
      <c r="AV747">
        <v>69</v>
      </c>
      <c r="AW747">
        <v>1</v>
      </c>
      <c r="AX747" t="s">
        <v>74</v>
      </c>
      <c r="AY747" t="s">
        <v>74</v>
      </c>
      <c r="AZ747" t="s">
        <v>74</v>
      </c>
      <c r="BA747" t="s">
        <v>74</v>
      </c>
      <c r="BB747">
        <v>93</v>
      </c>
      <c r="BC747">
        <v>116</v>
      </c>
      <c r="BD747" t="s">
        <v>74</v>
      </c>
      <c r="BE747" t="s">
        <v>8738</v>
      </c>
      <c r="BF747" t="str">
        <f>HYPERLINK("http://dx.doi.org/10.1086/physzool.69.1.30164202","http://dx.doi.org/10.1086/physzool.69.1.30164202")</f>
        <v>http://dx.doi.org/10.1086/physzool.69.1.30164202</v>
      </c>
      <c r="BG747" t="s">
        <v>74</v>
      </c>
      <c r="BH747" t="s">
        <v>74</v>
      </c>
      <c r="BI747">
        <v>24</v>
      </c>
      <c r="BJ747" t="s">
        <v>589</v>
      </c>
      <c r="BK747" t="s">
        <v>93</v>
      </c>
      <c r="BL747" t="s">
        <v>589</v>
      </c>
      <c r="BM747" t="s">
        <v>8739</v>
      </c>
      <c r="BN747" t="s">
        <v>74</v>
      </c>
      <c r="BO747" t="s">
        <v>74</v>
      </c>
      <c r="BP747" t="s">
        <v>74</v>
      </c>
      <c r="BQ747" t="s">
        <v>74</v>
      </c>
      <c r="BR747" t="s">
        <v>96</v>
      </c>
      <c r="BS747" t="s">
        <v>8740</v>
      </c>
      <c r="BT747" t="str">
        <f>HYPERLINK("https%3A%2F%2Fwww.webofscience.com%2Fwos%2Fwoscc%2Ffull-record%2FWOS:A1996TQ60900005","View Full Record in Web of Science")</f>
        <v>View Full Record in Web of Science</v>
      </c>
    </row>
    <row r="748" spans="1:72" x14ac:dyDescent="0.15">
      <c r="A748" t="s">
        <v>72</v>
      </c>
      <c r="B748" t="s">
        <v>8741</v>
      </c>
      <c r="C748" t="s">
        <v>74</v>
      </c>
      <c r="D748" t="s">
        <v>74</v>
      </c>
      <c r="E748" t="s">
        <v>74</v>
      </c>
      <c r="F748" t="s">
        <v>8741</v>
      </c>
      <c r="G748" t="s">
        <v>74</v>
      </c>
      <c r="H748" t="s">
        <v>74</v>
      </c>
      <c r="I748" t="s">
        <v>8742</v>
      </c>
      <c r="J748" t="s">
        <v>1733</v>
      </c>
      <c r="K748" t="s">
        <v>74</v>
      </c>
      <c r="L748" t="s">
        <v>74</v>
      </c>
      <c r="M748" t="s">
        <v>77</v>
      </c>
      <c r="N748" t="s">
        <v>78</v>
      </c>
      <c r="O748" t="s">
        <v>74</v>
      </c>
      <c r="P748" t="s">
        <v>74</v>
      </c>
      <c r="Q748" t="s">
        <v>74</v>
      </c>
      <c r="R748" t="s">
        <v>74</v>
      </c>
      <c r="S748" t="s">
        <v>74</v>
      </c>
      <c r="T748" t="s">
        <v>74</v>
      </c>
      <c r="U748" t="s">
        <v>8743</v>
      </c>
      <c r="V748" t="s">
        <v>8744</v>
      </c>
      <c r="W748" t="s">
        <v>74</v>
      </c>
      <c r="X748" t="s">
        <v>74</v>
      </c>
      <c r="Y748" t="s">
        <v>8745</v>
      </c>
      <c r="Z748" t="s">
        <v>74</v>
      </c>
      <c r="AA748" t="s">
        <v>74</v>
      </c>
      <c r="AB748" t="s">
        <v>74</v>
      </c>
      <c r="AC748" t="s">
        <v>74</v>
      </c>
      <c r="AD748" t="s">
        <v>74</v>
      </c>
      <c r="AE748" t="s">
        <v>74</v>
      </c>
      <c r="AF748" t="s">
        <v>74</v>
      </c>
      <c r="AG748">
        <v>41</v>
      </c>
      <c r="AH748">
        <v>14</v>
      </c>
      <c r="AI748">
        <v>15</v>
      </c>
      <c r="AJ748">
        <v>0</v>
      </c>
      <c r="AK748">
        <v>6</v>
      </c>
      <c r="AL748" t="s">
        <v>185</v>
      </c>
      <c r="AM748" t="s">
        <v>186</v>
      </c>
      <c r="AN748" t="s">
        <v>187</v>
      </c>
      <c r="AO748" t="s">
        <v>1737</v>
      </c>
      <c r="AP748" t="s">
        <v>74</v>
      </c>
      <c r="AQ748" t="s">
        <v>74</v>
      </c>
      <c r="AR748" t="s">
        <v>1738</v>
      </c>
      <c r="AS748" t="s">
        <v>1739</v>
      </c>
      <c r="AT748" t="s">
        <v>6957</v>
      </c>
      <c r="AU748">
        <v>1996</v>
      </c>
      <c r="AV748">
        <v>16</v>
      </c>
      <c r="AW748">
        <v>1</v>
      </c>
      <c r="AX748" t="s">
        <v>74</v>
      </c>
      <c r="AY748" t="s">
        <v>74</v>
      </c>
      <c r="AZ748" t="s">
        <v>74</v>
      </c>
      <c r="BA748" t="s">
        <v>74</v>
      </c>
      <c r="BB748">
        <v>1</v>
      </c>
      <c r="BC748">
        <v>11</v>
      </c>
      <c r="BD748" t="s">
        <v>74</v>
      </c>
      <c r="BE748" t="s">
        <v>74</v>
      </c>
      <c r="BF748" t="s">
        <v>74</v>
      </c>
      <c r="BG748" t="s">
        <v>74</v>
      </c>
      <c r="BH748" t="s">
        <v>74</v>
      </c>
      <c r="BI748">
        <v>11</v>
      </c>
      <c r="BJ748" t="s">
        <v>1740</v>
      </c>
      <c r="BK748" t="s">
        <v>93</v>
      </c>
      <c r="BL748" t="s">
        <v>1741</v>
      </c>
      <c r="BM748" t="s">
        <v>8746</v>
      </c>
      <c r="BN748" t="s">
        <v>74</v>
      </c>
      <c r="BO748" t="s">
        <v>74</v>
      </c>
      <c r="BP748" t="s">
        <v>74</v>
      </c>
      <c r="BQ748" t="s">
        <v>74</v>
      </c>
      <c r="BR748" t="s">
        <v>96</v>
      </c>
      <c r="BS748" t="s">
        <v>8747</v>
      </c>
      <c r="BT748" t="str">
        <f>HYPERLINK("https%3A%2F%2Fwww.webofscience.com%2Fwos%2Fwoscc%2Ffull-record%2FWOS:A1996TG15500001","View Full Record in Web of Science")</f>
        <v>View Full Record in Web of Science</v>
      </c>
    </row>
    <row r="749" spans="1:72" x14ac:dyDescent="0.15">
      <c r="A749" t="s">
        <v>72</v>
      </c>
      <c r="B749" t="s">
        <v>8748</v>
      </c>
      <c r="C749" t="s">
        <v>74</v>
      </c>
      <c r="D749" t="s">
        <v>74</v>
      </c>
      <c r="E749" t="s">
        <v>74</v>
      </c>
      <c r="F749" t="s">
        <v>8748</v>
      </c>
      <c r="G749" t="s">
        <v>74</v>
      </c>
      <c r="H749" t="s">
        <v>74</v>
      </c>
      <c r="I749" t="s">
        <v>8749</v>
      </c>
      <c r="J749" t="s">
        <v>1733</v>
      </c>
      <c r="K749" t="s">
        <v>74</v>
      </c>
      <c r="L749" t="s">
        <v>74</v>
      </c>
      <c r="M749" t="s">
        <v>77</v>
      </c>
      <c r="N749" t="s">
        <v>78</v>
      </c>
      <c r="O749" t="s">
        <v>74</v>
      </c>
      <c r="P749" t="s">
        <v>74</v>
      </c>
      <c r="Q749" t="s">
        <v>74</v>
      </c>
      <c r="R749" t="s">
        <v>74</v>
      </c>
      <c r="S749" t="s">
        <v>74</v>
      </c>
      <c r="T749" t="s">
        <v>74</v>
      </c>
      <c r="U749" t="s">
        <v>74</v>
      </c>
      <c r="V749" t="s">
        <v>8750</v>
      </c>
      <c r="W749" t="s">
        <v>74</v>
      </c>
      <c r="X749" t="s">
        <v>74</v>
      </c>
      <c r="Y749" t="s">
        <v>8751</v>
      </c>
      <c r="Z749" t="s">
        <v>74</v>
      </c>
      <c r="AA749" t="s">
        <v>74</v>
      </c>
      <c r="AB749" t="s">
        <v>74</v>
      </c>
      <c r="AC749" t="s">
        <v>74</v>
      </c>
      <c r="AD749" t="s">
        <v>74</v>
      </c>
      <c r="AE749" t="s">
        <v>74</v>
      </c>
      <c r="AF749" t="s">
        <v>74</v>
      </c>
      <c r="AG749">
        <v>28</v>
      </c>
      <c r="AH749">
        <v>27</v>
      </c>
      <c r="AI749">
        <v>31</v>
      </c>
      <c r="AJ749">
        <v>0</v>
      </c>
      <c r="AK749">
        <v>13</v>
      </c>
      <c r="AL749" t="s">
        <v>185</v>
      </c>
      <c r="AM749" t="s">
        <v>186</v>
      </c>
      <c r="AN749" t="s">
        <v>187</v>
      </c>
      <c r="AO749" t="s">
        <v>1737</v>
      </c>
      <c r="AP749" t="s">
        <v>74</v>
      </c>
      <c r="AQ749" t="s">
        <v>74</v>
      </c>
      <c r="AR749" t="s">
        <v>1738</v>
      </c>
      <c r="AS749" t="s">
        <v>1739</v>
      </c>
      <c r="AT749" t="s">
        <v>6957</v>
      </c>
      <c r="AU749">
        <v>1996</v>
      </c>
      <c r="AV749">
        <v>16</v>
      </c>
      <c r="AW749">
        <v>1</v>
      </c>
      <c r="AX749" t="s">
        <v>74</v>
      </c>
      <c r="AY749" t="s">
        <v>74</v>
      </c>
      <c r="AZ749" t="s">
        <v>74</v>
      </c>
      <c r="BA749" t="s">
        <v>74</v>
      </c>
      <c r="BB749">
        <v>13</v>
      </c>
      <c r="BC749">
        <v>18</v>
      </c>
      <c r="BD749" t="s">
        <v>74</v>
      </c>
      <c r="BE749" t="s">
        <v>8752</v>
      </c>
      <c r="BF749" t="str">
        <f>HYPERLINK("http://dx.doi.org/10.1007/BF02388730","http://dx.doi.org/10.1007/BF02388730")</f>
        <v>http://dx.doi.org/10.1007/BF02388730</v>
      </c>
      <c r="BG749" t="s">
        <v>74</v>
      </c>
      <c r="BH749" t="s">
        <v>74</v>
      </c>
      <c r="BI749">
        <v>6</v>
      </c>
      <c r="BJ749" t="s">
        <v>1740</v>
      </c>
      <c r="BK749" t="s">
        <v>93</v>
      </c>
      <c r="BL749" t="s">
        <v>1741</v>
      </c>
      <c r="BM749" t="s">
        <v>8746</v>
      </c>
      <c r="BN749" t="s">
        <v>74</v>
      </c>
      <c r="BO749" t="s">
        <v>74</v>
      </c>
      <c r="BP749" t="s">
        <v>74</v>
      </c>
      <c r="BQ749" t="s">
        <v>74</v>
      </c>
      <c r="BR749" t="s">
        <v>96</v>
      </c>
      <c r="BS749" t="s">
        <v>8753</v>
      </c>
      <c r="BT749" t="str">
        <f>HYPERLINK("https%3A%2F%2Fwww.webofscience.com%2Fwos%2Fwoscc%2Ffull-record%2FWOS:A1996TG15500002","View Full Record in Web of Science")</f>
        <v>View Full Record in Web of Science</v>
      </c>
    </row>
    <row r="750" spans="1:72" x14ac:dyDescent="0.15">
      <c r="A750" t="s">
        <v>72</v>
      </c>
      <c r="B750" t="s">
        <v>8754</v>
      </c>
      <c r="C750" t="s">
        <v>74</v>
      </c>
      <c r="D750" t="s">
        <v>74</v>
      </c>
      <c r="E750" t="s">
        <v>74</v>
      </c>
      <c r="F750" t="s">
        <v>8754</v>
      </c>
      <c r="G750" t="s">
        <v>74</v>
      </c>
      <c r="H750" t="s">
        <v>74</v>
      </c>
      <c r="I750" t="s">
        <v>8755</v>
      </c>
      <c r="J750" t="s">
        <v>1733</v>
      </c>
      <c r="K750" t="s">
        <v>74</v>
      </c>
      <c r="L750" t="s">
        <v>74</v>
      </c>
      <c r="M750" t="s">
        <v>77</v>
      </c>
      <c r="N750" t="s">
        <v>78</v>
      </c>
      <c r="O750" t="s">
        <v>74</v>
      </c>
      <c r="P750" t="s">
        <v>74</v>
      </c>
      <c r="Q750" t="s">
        <v>74</v>
      </c>
      <c r="R750" t="s">
        <v>74</v>
      </c>
      <c r="S750" t="s">
        <v>74</v>
      </c>
      <c r="T750" t="s">
        <v>74</v>
      </c>
      <c r="U750" t="s">
        <v>8756</v>
      </c>
      <c r="V750" t="s">
        <v>8757</v>
      </c>
      <c r="W750" t="s">
        <v>8758</v>
      </c>
      <c r="X750" t="s">
        <v>8759</v>
      </c>
      <c r="Y750" t="s">
        <v>8760</v>
      </c>
      <c r="Z750" t="s">
        <v>74</v>
      </c>
      <c r="AA750" t="s">
        <v>8761</v>
      </c>
      <c r="AB750" t="s">
        <v>74</v>
      </c>
      <c r="AC750" t="s">
        <v>74</v>
      </c>
      <c r="AD750" t="s">
        <v>74</v>
      </c>
      <c r="AE750" t="s">
        <v>74</v>
      </c>
      <c r="AF750" t="s">
        <v>74</v>
      </c>
      <c r="AG750">
        <v>53</v>
      </c>
      <c r="AH750">
        <v>6</v>
      </c>
      <c r="AI750">
        <v>6</v>
      </c>
      <c r="AJ750">
        <v>0</v>
      </c>
      <c r="AK750">
        <v>1</v>
      </c>
      <c r="AL750" t="s">
        <v>185</v>
      </c>
      <c r="AM750" t="s">
        <v>186</v>
      </c>
      <c r="AN750" t="s">
        <v>187</v>
      </c>
      <c r="AO750" t="s">
        <v>1737</v>
      </c>
      <c r="AP750" t="s">
        <v>74</v>
      </c>
      <c r="AQ750" t="s">
        <v>74</v>
      </c>
      <c r="AR750" t="s">
        <v>1738</v>
      </c>
      <c r="AS750" t="s">
        <v>1739</v>
      </c>
      <c r="AT750" t="s">
        <v>6957</v>
      </c>
      <c r="AU750">
        <v>1996</v>
      </c>
      <c r="AV750">
        <v>16</v>
      </c>
      <c r="AW750">
        <v>1</v>
      </c>
      <c r="AX750" t="s">
        <v>74</v>
      </c>
      <c r="AY750" t="s">
        <v>74</v>
      </c>
      <c r="AZ750" t="s">
        <v>74</v>
      </c>
      <c r="BA750" t="s">
        <v>74</v>
      </c>
      <c r="BB750">
        <v>19</v>
      </c>
      <c r="BC750">
        <v>25</v>
      </c>
      <c r="BD750" t="s">
        <v>74</v>
      </c>
      <c r="BE750" t="s">
        <v>74</v>
      </c>
      <c r="BF750" t="s">
        <v>74</v>
      </c>
      <c r="BG750" t="s">
        <v>74</v>
      </c>
      <c r="BH750" t="s">
        <v>74</v>
      </c>
      <c r="BI750">
        <v>7</v>
      </c>
      <c r="BJ750" t="s">
        <v>1740</v>
      </c>
      <c r="BK750" t="s">
        <v>93</v>
      </c>
      <c r="BL750" t="s">
        <v>1741</v>
      </c>
      <c r="BM750" t="s">
        <v>8746</v>
      </c>
      <c r="BN750" t="s">
        <v>74</v>
      </c>
      <c r="BO750" t="s">
        <v>74</v>
      </c>
      <c r="BP750" t="s">
        <v>74</v>
      </c>
      <c r="BQ750" t="s">
        <v>74</v>
      </c>
      <c r="BR750" t="s">
        <v>96</v>
      </c>
      <c r="BS750" t="s">
        <v>8762</v>
      </c>
      <c r="BT750" t="str">
        <f>HYPERLINK("https%3A%2F%2Fwww.webofscience.com%2Fwos%2Fwoscc%2Ffull-record%2FWOS:A1996TG15500003","View Full Record in Web of Science")</f>
        <v>View Full Record in Web of Science</v>
      </c>
    </row>
    <row r="751" spans="1:72" x14ac:dyDescent="0.15">
      <c r="A751" t="s">
        <v>72</v>
      </c>
      <c r="B751" t="s">
        <v>8763</v>
      </c>
      <c r="C751" t="s">
        <v>74</v>
      </c>
      <c r="D751" t="s">
        <v>74</v>
      </c>
      <c r="E751" t="s">
        <v>74</v>
      </c>
      <c r="F751" t="s">
        <v>8763</v>
      </c>
      <c r="G751" t="s">
        <v>74</v>
      </c>
      <c r="H751" t="s">
        <v>74</v>
      </c>
      <c r="I751" t="s">
        <v>8764</v>
      </c>
      <c r="J751" t="s">
        <v>1733</v>
      </c>
      <c r="K751" t="s">
        <v>74</v>
      </c>
      <c r="L751" t="s">
        <v>74</v>
      </c>
      <c r="M751" t="s">
        <v>77</v>
      </c>
      <c r="N751" t="s">
        <v>78</v>
      </c>
      <c r="O751" t="s">
        <v>74</v>
      </c>
      <c r="P751" t="s">
        <v>74</v>
      </c>
      <c r="Q751" t="s">
        <v>74</v>
      </c>
      <c r="R751" t="s">
        <v>74</v>
      </c>
      <c r="S751" t="s">
        <v>74</v>
      </c>
      <c r="T751" t="s">
        <v>74</v>
      </c>
      <c r="U751" t="s">
        <v>8765</v>
      </c>
      <c r="V751" t="s">
        <v>8766</v>
      </c>
      <c r="W751" t="s">
        <v>8767</v>
      </c>
      <c r="X751" t="s">
        <v>8768</v>
      </c>
      <c r="Y751" t="s">
        <v>8760</v>
      </c>
      <c r="Z751" t="s">
        <v>74</v>
      </c>
      <c r="AA751" t="s">
        <v>8761</v>
      </c>
      <c r="AB751" t="s">
        <v>74</v>
      </c>
      <c r="AC751" t="s">
        <v>74</v>
      </c>
      <c r="AD751" t="s">
        <v>74</v>
      </c>
      <c r="AE751" t="s">
        <v>74</v>
      </c>
      <c r="AF751" t="s">
        <v>74</v>
      </c>
      <c r="AG751">
        <v>68</v>
      </c>
      <c r="AH751">
        <v>22</v>
      </c>
      <c r="AI751">
        <v>26</v>
      </c>
      <c r="AJ751">
        <v>0</v>
      </c>
      <c r="AK751">
        <v>4</v>
      </c>
      <c r="AL751" t="s">
        <v>185</v>
      </c>
      <c r="AM751" t="s">
        <v>186</v>
      </c>
      <c r="AN751" t="s">
        <v>187</v>
      </c>
      <c r="AO751" t="s">
        <v>1737</v>
      </c>
      <c r="AP751" t="s">
        <v>74</v>
      </c>
      <c r="AQ751" t="s">
        <v>74</v>
      </c>
      <c r="AR751" t="s">
        <v>1738</v>
      </c>
      <c r="AS751" t="s">
        <v>1739</v>
      </c>
      <c r="AT751" t="s">
        <v>6957</v>
      </c>
      <c r="AU751">
        <v>1996</v>
      </c>
      <c r="AV751">
        <v>16</v>
      </c>
      <c r="AW751">
        <v>1</v>
      </c>
      <c r="AX751" t="s">
        <v>74</v>
      </c>
      <c r="AY751" t="s">
        <v>74</v>
      </c>
      <c r="AZ751" t="s">
        <v>74</v>
      </c>
      <c r="BA751" t="s">
        <v>74</v>
      </c>
      <c r="BB751">
        <v>27</v>
      </c>
      <c r="BC751">
        <v>34</v>
      </c>
      <c r="BD751" t="s">
        <v>74</v>
      </c>
      <c r="BE751" t="s">
        <v>8769</v>
      </c>
      <c r="BF751" t="str">
        <f>HYPERLINK("http://dx.doi.org/10.1007/BF02388732","http://dx.doi.org/10.1007/BF02388732")</f>
        <v>http://dx.doi.org/10.1007/BF02388732</v>
      </c>
      <c r="BG751" t="s">
        <v>74</v>
      </c>
      <c r="BH751" t="s">
        <v>74</v>
      </c>
      <c r="BI751">
        <v>8</v>
      </c>
      <c r="BJ751" t="s">
        <v>1740</v>
      </c>
      <c r="BK751" t="s">
        <v>93</v>
      </c>
      <c r="BL751" t="s">
        <v>1741</v>
      </c>
      <c r="BM751" t="s">
        <v>8746</v>
      </c>
      <c r="BN751" t="s">
        <v>74</v>
      </c>
      <c r="BO751" t="s">
        <v>74</v>
      </c>
      <c r="BP751" t="s">
        <v>74</v>
      </c>
      <c r="BQ751" t="s">
        <v>74</v>
      </c>
      <c r="BR751" t="s">
        <v>96</v>
      </c>
      <c r="BS751" t="s">
        <v>8770</v>
      </c>
      <c r="BT751" t="str">
        <f>HYPERLINK("https%3A%2F%2Fwww.webofscience.com%2Fwos%2Fwoscc%2Ffull-record%2FWOS:A1996TG15500004","View Full Record in Web of Science")</f>
        <v>View Full Record in Web of Science</v>
      </c>
    </row>
    <row r="752" spans="1:72" x14ac:dyDescent="0.15">
      <c r="A752" t="s">
        <v>72</v>
      </c>
      <c r="B752" t="s">
        <v>8771</v>
      </c>
      <c r="C752" t="s">
        <v>74</v>
      </c>
      <c r="D752" t="s">
        <v>74</v>
      </c>
      <c r="E752" t="s">
        <v>74</v>
      </c>
      <c r="F752" t="s">
        <v>8771</v>
      </c>
      <c r="G752" t="s">
        <v>74</v>
      </c>
      <c r="H752" t="s">
        <v>74</v>
      </c>
      <c r="I752" t="s">
        <v>8772</v>
      </c>
      <c r="J752" t="s">
        <v>1733</v>
      </c>
      <c r="K752" t="s">
        <v>74</v>
      </c>
      <c r="L752" t="s">
        <v>74</v>
      </c>
      <c r="M752" t="s">
        <v>8773</v>
      </c>
      <c r="N752" t="s">
        <v>78</v>
      </c>
      <c r="O752" t="s">
        <v>74</v>
      </c>
      <c r="P752" t="s">
        <v>74</v>
      </c>
      <c r="Q752" t="s">
        <v>74</v>
      </c>
      <c r="R752" t="s">
        <v>74</v>
      </c>
      <c r="S752" t="s">
        <v>74</v>
      </c>
      <c r="T752" t="s">
        <v>74</v>
      </c>
      <c r="U752" t="s">
        <v>8774</v>
      </c>
      <c r="V752" t="s">
        <v>8775</v>
      </c>
      <c r="W752" t="s">
        <v>74</v>
      </c>
      <c r="X752" t="s">
        <v>74</v>
      </c>
      <c r="Y752" t="s">
        <v>8776</v>
      </c>
      <c r="Z752" t="s">
        <v>74</v>
      </c>
      <c r="AA752" t="s">
        <v>74</v>
      </c>
      <c r="AB752" t="s">
        <v>74</v>
      </c>
      <c r="AC752" t="s">
        <v>74</v>
      </c>
      <c r="AD752" t="s">
        <v>74</v>
      </c>
      <c r="AE752" t="s">
        <v>74</v>
      </c>
      <c r="AF752" t="s">
        <v>74</v>
      </c>
      <c r="AG752">
        <v>34</v>
      </c>
      <c r="AH752">
        <v>75</v>
      </c>
      <c r="AI752">
        <v>87</v>
      </c>
      <c r="AJ752">
        <v>0</v>
      </c>
      <c r="AK752">
        <v>46</v>
      </c>
      <c r="AL752" t="s">
        <v>185</v>
      </c>
      <c r="AM752" t="s">
        <v>186</v>
      </c>
      <c r="AN752" t="s">
        <v>187</v>
      </c>
      <c r="AO752" t="s">
        <v>1737</v>
      </c>
      <c r="AP752" t="s">
        <v>74</v>
      </c>
      <c r="AQ752" t="s">
        <v>74</v>
      </c>
      <c r="AR752" t="s">
        <v>1738</v>
      </c>
      <c r="AS752" t="s">
        <v>1739</v>
      </c>
      <c r="AT752" t="s">
        <v>6957</v>
      </c>
      <c r="AU752">
        <v>1996</v>
      </c>
      <c r="AV752">
        <v>16</v>
      </c>
      <c r="AW752">
        <v>1</v>
      </c>
      <c r="AX752" t="s">
        <v>74</v>
      </c>
      <c r="AY752" t="s">
        <v>74</v>
      </c>
      <c r="AZ752" t="s">
        <v>74</v>
      </c>
      <c r="BA752" t="s">
        <v>74</v>
      </c>
      <c r="BB752">
        <v>35</v>
      </c>
      <c r="BC752">
        <v>40</v>
      </c>
      <c r="BD752" t="s">
        <v>74</v>
      </c>
      <c r="BE752" t="s">
        <v>8777</v>
      </c>
      <c r="BF752" t="str">
        <f>HYPERLINK("http://dx.doi.org/10.1007/BF01876827","http://dx.doi.org/10.1007/BF01876827")</f>
        <v>http://dx.doi.org/10.1007/BF01876827</v>
      </c>
      <c r="BG752" t="s">
        <v>74</v>
      </c>
      <c r="BH752" t="s">
        <v>74</v>
      </c>
      <c r="BI752">
        <v>6</v>
      </c>
      <c r="BJ752" t="s">
        <v>1740</v>
      </c>
      <c r="BK752" t="s">
        <v>93</v>
      </c>
      <c r="BL752" t="s">
        <v>1741</v>
      </c>
      <c r="BM752" t="s">
        <v>8746</v>
      </c>
      <c r="BN752" t="s">
        <v>74</v>
      </c>
      <c r="BO752" t="s">
        <v>74</v>
      </c>
      <c r="BP752" t="s">
        <v>74</v>
      </c>
      <c r="BQ752" t="s">
        <v>74</v>
      </c>
      <c r="BR752" t="s">
        <v>96</v>
      </c>
      <c r="BS752" t="s">
        <v>8778</v>
      </c>
      <c r="BT752" t="str">
        <f>HYPERLINK("https%3A%2F%2Fwww.webofscience.com%2Fwos%2Fwoscc%2Ffull-record%2FWOS:A1996TG15500005","View Full Record in Web of Science")</f>
        <v>View Full Record in Web of Science</v>
      </c>
    </row>
    <row r="753" spans="1:72" x14ac:dyDescent="0.15">
      <c r="A753" t="s">
        <v>72</v>
      </c>
      <c r="B753" t="s">
        <v>8779</v>
      </c>
      <c r="C753" t="s">
        <v>74</v>
      </c>
      <c r="D753" t="s">
        <v>74</v>
      </c>
      <c r="E753" t="s">
        <v>74</v>
      </c>
      <c r="F753" t="s">
        <v>8779</v>
      </c>
      <c r="G753" t="s">
        <v>74</v>
      </c>
      <c r="H753" t="s">
        <v>74</v>
      </c>
      <c r="I753" t="s">
        <v>8780</v>
      </c>
      <c r="J753" t="s">
        <v>1733</v>
      </c>
      <c r="K753" t="s">
        <v>74</v>
      </c>
      <c r="L753" t="s">
        <v>74</v>
      </c>
      <c r="M753" t="s">
        <v>77</v>
      </c>
      <c r="N753" t="s">
        <v>78</v>
      </c>
      <c r="O753" t="s">
        <v>74</v>
      </c>
      <c r="P753" t="s">
        <v>74</v>
      </c>
      <c r="Q753" t="s">
        <v>74</v>
      </c>
      <c r="R753" t="s">
        <v>74</v>
      </c>
      <c r="S753" t="s">
        <v>74</v>
      </c>
      <c r="T753" t="s">
        <v>74</v>
      </c>
      <c r="U753" t="s">
        <v>8781</v>
      </c>
      <c r="V753" t="s">
        <v>8782</v>
      </c>
      <c r="W753" t="s">
        <v>74</v>
      </c>
      <c r="X753" t="s">
        <v>74</v>
      </c>
      <c r="Y753" t="s">
        <v>8783</v>
      </c>
      <c r="Z753" t="s">
        <v>74</v>
      </c>
      <c r="AA753" t="s">
        <v>74</v>
      </c>
      <c r="AB753" t="s">
        <v>74</v>
      </c>
      <c r="AC753" t="s">
        <v>74</v>
      </c>
      <c r="AD753" t="s">
        <v>74</v>
      </c>
      <c r="AE753" t="s">
        <v>74</v>
      </c>
      <c r="AF753" t="s">
        <v>74</v>
      </c>
      <c r="AG753">
        <v>38</v>
      </c>
      <c r="AH753">
        <v>18</v>
      </c>
      <c r="AI753">
        <v>21</v>
      </c>
      <c r="AJ753">
        <v>0</v>
      </c>
      <c r="AK753">
        <v>11</v>
      </c>
      <c r="AL753" t="s">
        <v>185</v>
      </c>
      <c r="AM753" t="s">
        <v>186</v>
      </c>
      <c r="AN753" t="s">
        <v>187</v>
      </c>
      <c r="AO753" t="s">
        <v>1737</v>
      </c>
      <c r="AP753" t="s">
        <v>74</v>
      </c>
      <c r="AQ753" t="s">
        <v>74</v>
      </c>
      <c r="AR753" t="s">
        <v>1738</v>
      </c>
      <c r="AS753" t="s">
        <v>1739</v>
      </c>
      <c r="AT753" t="s">
        <v>6957</v>
      </c>
      <c r="AU753">
        <v>1996</v>
      </c>
      <c r="AV753">
        <v>16</v>
      </c>
      <c r="AW753">
        <v>1</v>
      </c>
      <c r="AX753" t="s">
        <v>74</v>
      </c>
      <c r="AY753" t="s">
        <v>74</v>
      </c>
      <c r="AZ753" t="s">
        <v>74</v>
      </c>
      <c r="BA753" t="s">
        <v>74</v>
      </c>
      <c r="BB753">
        <v>63</v>
      </c>
      <c r="BC753">
        <v>70</v>
      </c>
      <c r="BD753" t="s">
        <v>74</v>
      </c>
      <c r="BE753" t="s">
        <v>8784</v>
      </c>
      <c r="BF753" t="str">
        <f>HYPERLINK("http://dx.doi.org/10.1007/BF01876830","http://dx.doi.org/10.1007/BF01876830")</f>
        <v>http://dx.doi.org/10.1007/BF01876830</v>
      </c>
      <c r="BG753" t="s">
        <v>74</v>
      </c>
      <c r="BH753" t="s">
        <v>74</v>
      </c>
      <c r="BI753">
        <v>8</v>
      </c>
      <c r="BJ753" t="s">
        <v>1740</v>
      </c>
      <c r="BK753" t="s">
        <v>93</v>
      </c>
      <c r="BL753" t="s">
        <v>1741</v>
      </c>
      <c r="BM753" t="s">
        <v>8746</v>
      </c>
      <c r="BN753" t="s">
        <v>74</v>
      </c>
      <c r="BO753" t="s">
        <v>74</v>
      </c>
      <c r="BP753" t="s">
        <v>74</v>
      </c>
      <c r="BQ753" t="s">
        <v>74</v>
      </c>
      <c r="BR753" t="s">
        <v>96</v>
      </c>
      <c r="BS753" t="s">
        <v>8785</v>
      </c>
      <c r="BT753" t="str">
        <f>HYPERLINK("https%3A%2F%2Fwww.webofscience.com%2Fwos%2Fwoscc%2Ffull-record%2FWOS:A1996TG15500008","View Full Record in Web of Science")</f>
        <v>View Full Record in Web of Science</v>
      </c>
    </row>
    <row r="754" spans="1:72" x14ac:dyDescent="0.15">
      <c r="A754" t="s">
        <v>72</v>
      </c>
      <c r="B754" t="s">
        <v>8786</v>
      </c>
      <c r="C754" t="s">
        <v>74</v>
      </c>
      <c r="D754" t="s">
        <v>74</v>
      </c>
      <c r="E754" t="s">
        <v>74</v>
      </c>
      <c r="F754" t="s">
        <v>8786</v>
      </c>
      <c r="G754" t="s">
        <v>74</v>
      </c>
      <c r="H754" t="s">
        <v>74</v>
      </c>
      <c r="I754" t="s">
        <v>8787</v>
      </c>
      <c r="J754" t="s">
        <v>1733</v>
      </c>
      <c r="K754" t="s">
        <v>74</v>
      </c>
      <c r="L754" t="s">
        <v>74</v>
      </c>
      <c r="M754" t="s">
        <v>77</v>
      </c>
      <c r="N754" t="s">
        <v>8788</v>
      </c>
      <c r="O754" t="s">
        <v>74</v>
      </c>
      <c r="P754" t="s">
        <v>74</v>
      </c>
      <c r="Q754" t="s">
        <v>74</v>
      </c>
      <c r="R754" t="s">
        <v>74</v>
      </c>
      <c r="S754" t="s">
        <v>74</v>
      </c>
      <c r="T754" t="s">
        <v>74</v>
      </c>
      <c r="U754" t="s">
        <v>8789</v>
      </c>
      <c r="V754" t="s">
        <v>8790</v>
      </c>
      <c r="W754" t="s">
        <v>74</v>
      </c>
      <c r="X754" t="s">
        <v>74</v>
      </c>
      <c r="Y754" t="s">
        <v>8791</v>
      </c>
      <c r="Z754" t="s">
        <v>74</v>
      </c>
      <c r="AA754" t="s">
        <v>8792</v>
      </c>
      <c r="AB754" t="s">
        <v>74</v>
      </c>
      <c r="AC754" t="s">
        <v>74</v>
      </c>
      <c r="AD754" t="s">
        <v>74</v>
      </c>
      <c r="AE754" t="s">
        <v>74</v>
      </c>
      <c r="AF754" t="s">
        <v>74</v>
      </c>
      <c r="AG754">
        <v>31</v>
      </c>
      <c r="AH754">
        <v>8</v>
      </c>
      <c r="AI754">
        <v>11</v>
      </c>
      <c r="AJ754">
        <v>0</v>
      </c>
      <c r="AK754">
        <v>5</v>
      </c>
      <c r="AL754" t="s">
        <v>116</v>
      </c>
      <c r="AM754" t="s">
        <v>186</v>
      </c>
      <c r="AN754" t="s">
        <v>378</v>
      </c>
      <c r="AO754" t="s">
        <v>1737</v>
      </c>
      <c r="AP754" t="s">
        <v>5910</v>
      </c>
      <c r="AQ754" t="s">
        <v>74</v>
      </c>
      <c r="AR754" t="s">
        <v>1738</v>
      </c>
      <c r="AS754" t="s">
        <v>1739</v>
      </c>
      <c r="AT754" t="s">
        <v>6957</v>
      </c>
      <c r="AU754">
        <v>1996</v>
      </c>
      <c r="AV754">
        <v>16</v>
      </c>
      <c r="AW754">
        <v>1</v>
      </c>
      <c r="AX754" t="s">
        <v>74</v>
      </c>
      <c r="AY754" t="s">
        <v>74</v>
      </c>
      <c r="AZ754" t="s">
        <v>74</v>
      </c>
      <c r="BA754" t="s">
        <v>74</v>
      </c>
      <c r="BB754">
        <v>71</v>
      </c>
      <c r="BC754">
        <v>74</v>
      </c>
      <c r="BD754" t="s">
        <v>74</v>
      </c>
      <c r="BE754" t="s">
        <v>8793</v>
      </c>
      <c r="BF754" t="str">
        <f>HYPERLINK("http://dx.doi.org/10.1007/BF01876831","http://dx.doi.org/10.1007/BF01876831")</f>
        <v>http://dx.doi.org/10.1007/BF01876831</v>
      </c>
      <c r="BG754" t="s">
        <v>74</v>
      </c>
      <c r="BH754" t="s">
        <v>74</v>
      </c>
      <c r="BI754">
        <v>4</v>
      </c>
      <c r="BJ754" t="s">
        <v>1740</v>
      </c>
      <c r="BK754" t="s">
        <v>93</v>
      </c>
      <c r="BL754" t="s">
        <v>1741</v>
      </c>
      <c r="BM754" t="s">
        <v>8746</v>
      </c>
      <c r="BN754" t="s">
        <v>74</v>
      </c>
      <c r="BO754" t="s">
        <v>74</v>
      </c>
      <c r="BP754" t="s">
        <v>74</v>
      </c>
      <c r="BQ754" t="s">
        <v>74</v>
      </c>
      <c r="BR754" t="s">
        <v>96</v>
      </c>
      <c r="BS754" t="s">
        <v>8794</v>
      </c>
      <c r="BT754" t="str">
        <f>HYPERLINK("https%3A%2F%2Fwww.webofscience.com%2Fwos%2Fwoscc%2Ffull-record%2FWOS:A1996TG15500009","View Full Record in Web of Science")</f>
        <v>View Full Record in Web of Science</v>
      </c>
    </row>
    <row r="755" spans="1:72" x14ac:dyDescent="0.15">
      <c r="A755" t="s">
        <v>6690</v>
      </c>
      <c r="B755" t="s">
        <v>8795</v>
      </c>
      <c r="C755" t="s">
        <v>74</v>
      </c>
      <c r="D755" t="s">
        <v>8796</v>
      </c>
      <c r="E755" t="s">
        <v>74</v>
      </c>
      <c r="F755" t="s">
        <v>8795</v>
      </c>
      <c r="G755" t="s">
        <v>74</v>
      </c>
      <c r="H755" t="s">
        <v>74</v>
      </c>
      <c r="I755" t="s">
        <v>8797</v>
      </c>
      <c r="J755" t="s">
        <v>8798</v>
      </c>
      <c r="K755" t="s">
        <v>8799</v>
      </c>
      <c r="L755" t="s">
        <v>74</v>
      </c>
      <c r="M755" t="s">
        <v>77</v>
      </c>
      <c r="N755" t="s">
        <v>6695</v>
      </c>
      <c r="O755" t="s">
        <v>8800</v>
      </c>
      <c r="P755" t="s">
        <v>8801</v>
      </c>
      <c r="Q755" t="s">
        <v>8802</v>
      </c>
      <c r="R755" t="s">
        <v>74</v>
      </c>
      <c r="S755" t="s">
        <v>74</v>
      </c>
      <c r="T755" t="s">
        <v>74</v>
      </c>
      <c r="U755" t="s">
        <v>74</v>
      </c>
      <c r="V755" t="s">
        <v>8803</v>
      </c>
      <c r="W755" t="s">
        <v>8804</v>
      </c>
      <c r="X755" t="s">
        <v>1529</v>
      </c>
      <c r="Y755" t="s">
        <v>74</v>
      </c>
      <c r="Z755" t="s">
        <v>74</v>
      </c>
      <c r="AA755" t="s">
        <v>74</v>
      </c>
      <c r="AB755" t="s">
        <v>74</v>
      </c>
      <c r="AC755" t="s">
        <v>74</v>
      </c>
      <c r="AD755" t="s">
        <v>74</v>
      </c>
      <c r="AE755" t="s">
        <v>74</v>
      </c>
      <c r="AF755" t="s">
        <v>74</v>
      </c>
      <c r="AG755">
        <v>0</v>
      </c>
      <c r="AH755">
        <v>1</v>
      </c>
      <c r="AI755">
        <v>1</v>
      </c>
      <c r="AJ755">
        <v>1</v>
      </c>
      <c r="AK755">
        <v>5</v>
      </c>
      <c r="AL755" t="s">
        <v>8805</v>
      </c>
      <c r="AM755" t="s">
        <v>8806</v>
      </c>
      <c r="AN755" t="s">
        <v>8807</v>
      </c>
      <c r="AO755" t="s">
        <v>8808</v>
      </c>
      <c r="AP755" t="s">
        <v>74</v>
      </c>
      <c r="AQ755" t="s">
        <v>8809</v>
      </c>
      <c r="AR755" t="s">
        <v>8810</v>
      </c>
      <c r="AS755" t="s">
        <v>74</v>
      </c>
      <c r="AT755" t="s">
        <v>74</v>
      </c>
      <c r="AU755">
        <v>1996</v>
      </c>
      <c r="AV755">
        <v>22</v>
      </c>
      <c r="AW755" t="s">
        <v>74</v>
      </c>
      <c r="AX755" t="s">
        <v>74</v>
      </c>
      <c r="AY755" t="s">
        <v>74</v>
      </c>
      <c r="AZ755" t="s">
        <v>74</v>
      </c>
      <c r="BA755" t="s">
        <v>74</v>
      </c>
      <c r="BB755">
        <v>347</v>
      </c>
      <c r="BC755">
        <v>356</v>
      </c>
      <c r="BD755" t="s">
        <v>74</v>
      </c>
      <c r="BE755" t="s">
        <v>74</v>
      </c>
      <c r="BF755" t="s">
        <v>74</v>
      </c>
      <c r="BG755" t="s">
        <v>74</v>
      </c>
      <c r="BH755" t="s">
        <v>74</v>
      </c>
      <c r="BI755">
        <v>10</v>
      </c>
      <c r="BJ755" t="s">
        <v>8811</v>
      </c>
      <c r="BK755" t="s">
        <v>8812</v>
      </c>
      <c r="BL755" t="s">
        <v>8813</v>
      </c>
      <c r="BM755" t="s">
        <v>8814</v>
      </c>
      <c r="BN755" t="s">
        <v>74</v>
      </c>
      <c r="BO755" t="s">
        <v>74</v>
      </c>
      <c r="BP755" t="s">
        <v>74</v>
      </c>
      <c r="BQ755" t="s">
        <v>74</v>
      </c>
      <c r="BR755" t="s">
        <v>96</v>
      </c>
      <c r="BS755" t="s">
        <v>8815</v>
      </c>
      <c r="BT755" t="str">
        <f>HYPERLINK("https%3A%2F%2Fwww.webofscience.com%2Fwos%2Fwoscc%2Ffull-record%2FWOS:A1996BH41J00039","View Full Record in Web of Science")</f>
        <v>View Full Record in Web of Science</v>
      </c>
    </row>
    <row r="756" spans="1:72" x14ac:dyDescent="0.15">
      <c r="A756" t="s">
        <v>6690</v>
      </c>
      <c r="B756" t="s">
        <v>8816</v>
      </c>
      <c r="C756" t="s">
        <v>74</v>
      </c>
      <c r="D756" t="s">
        <v>8796</v>
      </c>
      <c r="E756" t="s">
        <v>74</v>
      </c>
      <c r="F756" t="s">
        <v>8816</v>
      </c>
      <c r="G756" t="s">
        <v>74</v>
      </c>
      <c r="H756" t="s">
        <v>74</v>
      </c>
      <c r="I756" t="s">
        <v>8817</v>
      </c>
      <c r="J756" t="s">
        <v>8798</v>
      </c>
      <c r="K756" t="s">
        <v>8799</v>
      </c>
      <c r="L756" t="s">
        <v>74</v>
      </c>
      <c r="M756" t="s">
        <v>77</v>
      </c>
      <c r="N756" t="s">
        <v>6695</v>
      </c>
      <c r="O756" t="s">
        <v>8800</v>
      </c>
      <c r="P756" t="s">
        <v>8801</v>
      </c>
      <c r="Q756" t="s">
        <v>8802</v>
      </c>
      <c r="R756" t="s">
        <v>74</v>
      </c>
      <c r="S756" t="s">
        <v>74</v>
      </c>
      <c r="T756" t="s">
        <v>74</v>
      </c>
      <c r="U756" t="s">
        <v>74</v>
      </c>
      <c r="V756" t="s">
        <v>8818</v>
      </c>
      <c r="W756" t="s">
        <v>8819</v>
      </c>
      <c r="X756" t="s">
        <v>8820</v>
      </c>
      <c r="Y756" t="s">
        <v>74</v>
      </c>
      <c r="Z756" t="s">
        <v>74</v>
      </c>
      <c r="AA756" t="s">
        <v>74</v>
      </c>
      <c r="AB756" t="s">
        <v>74</v>
      </c>
      <c r="AC756" t="s">
        <v>74</v>
      </c>
      <c r="AD756" t="s">
        <v>74</v>
      </c>
      <c r="AE756" t="s">
        <v>74</v>
      </c>
      <c r="AF756" t="s">
        <v>74</v>
      </c>
      <c r="AG756">
        <v>0</v>
      </c>
      <c r="AH756">
        <v>0</v>
      </c>
      <c r="AI756">
        <v>0</v>
      </c>
      <c r="AJ756">
        <v>0</v>
      </c>
      <c r="AK756">
        <v>6</v>
      </c>
      <c r="AL756" t="s">
        <v>8805</v>
      </c>
      <c r="AM756" t="s">
        <v>8806</v>
      </c>
      <c r="AN756" t="s">
        <v>8807</v>
      </c>
      <c r="AO756" t="s">
        <v>8808</v>
      </c>
      <c r="AP756" t="s">
        <v>74</v>
      </c>
      <c r="AQ756" t="s">
        <v>8809</v>
      </c>
      <c r="AR756" t="s">
        <v>8810</v>
      </c>
      <c r="AS756" t="s">
        <v>74</v>
      </c>
      <c r="AT756" t="s">
        <v>74</v>
      </c>
      <c r="AU756">
        <v>1996</v>
      </c>
      <c r="AV756">
        <v>22</v>
      </c>
      <c r="AW756" t="s">
        <v>74</v>
      </c>
      <c r="AX756" t="s">
        <v>74</v>
      </c>
      <c r="AY756" t="s">
        <v>74</v>
      </c>
      <c r="AZ756" t="s">
        <v>74</v>
      </c>
      <c r="BA756" t="s">
        <v>74</v>
      </c>
      <c r="BB756">
        <v>392</v>
      </c>
      <c r="BC756">
        <v>403</v>
      </c>
      <c r="BD756" t="s">
        <v>74</v>
      </c>
      <c r="BE756" t="s">
        <v>74</v>
      </c>
      <c r="BF756" t="s">
        <v>74</v>
      </c>
      <c r="BG756" t="s">
        <v>74</v>
      </c>
      <c r="BH756" t="s">
        <v>74</v>
      </c>
      <c r="BI756">
        <v>12</v>
      </c>
      <c r="BJ756" t="s">
        <v>8811</v>
      </c>
      <c r="BK756" t="s">
        <v>8812</v>
      </c>
      <c r="BL756" t="s">
        <v>8813</v>
      </c>
      <c r="BM756" t="s">
        <v>8814</v>
      </c>
      <c r="BN756" t="s">
        <v>74</v>
      </c>
      <c r="BO756" t="s">
        <v>74</v>
      </c>
      <c r="BP756" t="s">
        <v>74</v>
      </c>
      <c r="BQ756" t="s">
        <v>74</v>
      </c>
      <c r="BR756" t="s">
        <v>96</v>
      </c>
      <c r="BS756" t="s">
        <v>8821</v>
      </c>
      <c r="BT756" t="str">
        <f>HYPERLINK("https%3A%2F%2Fwww.webofscience.com%2Fwos%2Fwoscc%2Ffull-record%2FWOS:A1996BH41J00044","View Full Record in Web of Science")</f>
        <v>View Full Record in Web of Science</v>
      </c>
    </row>
    <row r="757" spans="1:72" x14ac:dyDescent="0.15">
      <c r="A757" t="s">
        <v>6690</v>
      </c>
      <c r="B757" t="s">
        <v>8822</v>
      </c>
      <c r="C757" t="s">
        <v>74</v>
      </c>
      <c r="D757" t="s">
        <v>8823</v>
      </c>
      <c r="E757" t="s">
        <v>74</v>
      </c>
      <c r="F757" t="s">
        <v>8822</v>
      </c>
      <c r="G757" t="s">
        <v>74</v>
      </c>
      <c r="H757" t="s">
        <v>74</v>
      </c>
      <c r="I757" t="s">
        <v>8824</v>
      </c>
      <c r="J757" t="s">
        <v>8825</v>
      </c>
      <c r="K757" t="s">
        <v>8826</v>
      </c>
      <c r="L757" t="s">
        <v>74</v>
      </c>
      <c r="M757" t="s">
        <v>77</v>
      </c>
      <c r="N757" t="s">
        <v>6695</v>
      </c>
      <c r="O757" t="s">
        <v>8827</v>
      </c>
      <c r="P757" t="s">
        <v>8828</v>
      </c>
      <c r="Q757" t="s">
        <v>8829</v>
      </c>
      <c r="R757" t="s">
        <v>74</v>
      </c>
      <c r="S757" t="s">
        <v>74</v>
      </c>
      <c r="T757" t="s">
        <v>74</v>
      </c>
      <c r="U757" t="s">
        <v>74</v>
      </c>
      <c r="V757" t="s">
        <v>74</v>
      </c>
      <c r="W757" t="s">
        <v>5682</v>
      </c>
      <c r="X757" t="s">
        <v>5683</v>
      </c>
      <c r="Y757" t="s">
        <v>74</v>
      </c>
      <c r="Z757" t="s">
        <v>74</v>
      </c>
      <c r="AA757" t="s">
        <v>74</v>
      </c>
      <c r="AB757" t="s">
        <v>74</v>
      </c>
      <c r="AC757" t="s">
        <v>74</v>
      </c>
      <c r="AD757" t="s">
        <v>74</v>
      </c>
      <c r="AE757" t="s">
        <v>74</v>
      </c>
      <c r="AF757" t="s">
        <v>74</v>
      </c>
      <c r="AG757">
        <v>0</v>
      </c>
      <c r="AH757">
        <v>0</v>
      </c>
      <c r="AI757">
        <v>0</v>
      </c>
      <c r="AJ757">
        <v>0</v>
      </c>
      <c r="AK757">
        <v>0</v>
      </c>
      <c r="AL757" t="s">
        <v>8830</v>
      </c>
      <c r="AM757" t="s">
        <v>8831</v>
      </c>
      <c r="AN757" t="s">
        <v>8832</v>
      </c>
      <c r="AO757" t="s">
        <v>8833</v>
      </c>
      <c r="AP757" t="s">
        <v>74</v>
      </c>
      <c r="AQ757" t="s">
        <v>8834</v>
      </c>
      <c r="AR757" t="s">
        <v>8835</v>
      </c>
      <c r="AS757" t="s">
        <v>74</v>
      </c>
      <c r="AT757" t="s">
        <v>74</v>
      </c>
      <c r="AU757">
        <v>1996</v>
      </c>
      <c r="AV757" t="s">
        <v>74</v>
      </c>
      <c r="AW757" t="s">
        <v>74</v>
      </c>
      <c r="AX757" t="s">
        <v>74</v>
      </c>
      <c r="AY757" t="s">
        <v>74</v>
      </c>
      <c r="AZ757" t="s">
        <v>74</v>
      </c>
      <c r="BA757" t="s">
        <v>74</v>
      </c>
      <c r="BB757">
        <v>333</v>
      </c>
      <c r="BC757">
        <v>339</v>
      </c>
      <c r="BD757" t="s">
        <v>74</v>
      </c>
      <c r="BE757" t="s">
        <v>74</v>
      </c>
      <c r="BF757" t="s">
        <v>74</v>
      </c>
      <c r="BG757" t="s">
        <v>74</v>
      </c>
      <c r="BH757" t="s">
        <v>74</v>
      </c>
      <c r="BI757">
        <v>7</v>
      </c>
      <c r="BJ757" t="s">
        <v>8836</v>
      </c>
      <c r="BK757" t="s">
        <v>6703</v>
      </c>
      <c r="BL757" t="s">
        <v>1626</v>
      </c>
      <c r="BM757" t="s">
        <v>8837</v>
      </c>
      <c r="BN757" t="s">
        <v>74</v>
      </c>
      <c r="BO757" t="s">
        <v>74</v>
      </c>
      <c r="BP757" t="s">
        <v>74</v>
      </c>
      <c r="BQ757" t="s">
        <v>74</v>
      </c>
      <c r="BR757" t="s">
        <v>96</v>
      </c>
      <c r="BS757" t="s">
        <v>8838</v>
      </c>
      <c r="BT757" t="str">
        <f>HYPERLINK("https%3A%2F%2Fwww.webofscience.com%2Fwos%2Fwoscc%2Ffull-record%2FWOS:A1996BF95F00047","View Full Record in Web of Science")</f>
        <v>View Full Record in Web of Science</v>
      </c>
    </row>
    <row r="758" spans="1:72" x14ac:dyDescent="0.15">
      <c r="A758" t="s">
        <v>6690</v>
      </c>
      <c r="B758" t="s">
        <v>8839</v>
      </c>
      <c r="C758" t="s">
        <v>74</v>
      </c>
      <c r="D758" t="s">
        <v>8823</v>
      </c>
      <c r="E758" t="s">
        <v>74</v>
      </c>
      <c r="F758" t="s">
        <v>8839</v>
      </c>
      <c r="G758" t="s">
        <v>74</v>
      </c>
      <c r="H758" t="s">
        <v>74</v>
      </c>
      <c r="I758" t="s">
        <v>8840</v>
      </c>
      <c r="J758" t="s">
        <v>8825</v>
      </c>
      <c r="K758" t="s">
        <v>8826</v>
      </c>
      <c r="L758" t="s">
        <v>74</v>
      </c>
      <c r="M758" t="s">
        <v>77</v>
      </c>
      <c r="N758" t="s">
        <v>6695</v>
      </c>
      <c r="O758" t="s">
        <v>8827</v>
      </c>
      <c r="P758" t="s">
        <v>8828</v>
      </c>
      <c r="Q758" t="s">
        <v>8829</v>
      </c>
      <c r="R758" t="s">
        <v>74</v>
      </c>
      <c r="S758" t="s">
        <v>74</v>
      </c>
      <c r="T758" t="s">
        <v>74</v>
      </c>
      <c r="U758" t="s">
        <v>74</v>
      </c>
      <c r="V758" t="s">
        <v>74</v>
      </c>
      <c r="W758" t="s">
        <v>5682</v>
      </c>
      <c r="X758" t="s">
        <v>5683</v>
      </c>
      <c r="Y758" t="s">
        <v>74</v>
      </c>
      <c r="Z758" t="s">
        <v>74</v>
      </c>
      <c r="AA758" t="s">
        <v>74</v>
      </c>
      <c r="AB758" t="s">
        <v>8841</v>
      </c>
      <c r="AC758" t="s">
        <v>74</v>
      </c>
      <c r="AD758" t="s">
        <v>74</v>
      </c>
      <c r="AE758" t="s">
        <v>74</v>
      </c>
      <c r="AF758" t="s">
        <v>74</v>
      </c>
      <c r="AG758">
        <v>0</v>
      </c>
      <c r="AH758">
        <v>0</v>
      </c>
      <c r="AI758">
        <v>0</v>
      </c>
      <c r="AJ758">
        <v>0</v>
      </c>
      <c r="AK758">
        <v>0</v>
      </c>
      <c r="AL758" t="s">
        <v>8830</v>
      </c>
      <c r="AM758" t="s">
        <v>8831</v>
      </c>
      <c r="AN758" t="s">
        <v>8832</v>
      </c>
      <c r="AO758" t="s">
        <v>8833</v>
      </c>
      <c r="AP758" t="s">
        <v>74</v>
      </c>
      <c r="AQ758" t="s">
        <v>8834</v>
      </c>
      <c r="AR758" t="s">
        <v>8835</v>
      </c>
      <c r="AS758" t="s">
        <v>74</v>
      </c>
      <c r="AT758" t="s">
        <v>74</v>
      </c>
      <c r="AU758">
        <v>1996</v>
      </c>
      <c r="AV758" t="s">
        <v>74</v>
      </c>
      <c r="AW758" t="s">
        <v>74</v>
      </c>
      <c r="AX758" t="s">
        <v>74</v>
      </c>
      <c r="AY758" t="s">
        <v>74</v>
      </c>
      <c r="AZ758" t="s">
        <v>74</v>
      </c>
      <c r="BA758" t="s">
        <v>74</v>
      </c>
      <c r="BB758">
        <v>346</v>
      </c>
      <c r="BC758">
        <v>348</v>
      </c>
      <c r="BD758" t="s">
        <v>74</v>
      </c>
      <c r="BE758" t="s">
        <v>74</v>
      </c>
      <c r="BF758" t="s">
        <v>74</v>
      </c>
      <c r="BG758" t="s">
        <v>74</v>
      </c>
      <c r="BH758" t="s">
        <v>74</v>
      </c>
      <c r="BI758">
        <v>3</v>
      </c>
      <c r="BJ758" t="s">
        <v>8836</v>
      </c>
      <c r="BK758" t="s">
        <v>6703</v>
      </c>
      <c r="BL758" t="s">
        <v>1626</v>
      </c>
      <c r="BM758" t="s">
        <v>8837</v>
      </c>
      <c r="BN758" t="s">
        <v>74</v>
      </c>
      <c r="BO758" t="s">
        <v>74</v>
      </c>
      <c r="BP758" t="s">
        <v>74</v>
      </c>
      <c r="BQ758" t="s">
        <v>74</v>
      </c>
      <c r="BR758" t="s">
        <v>96</v>
      </c>
      <c r="BS758" t="s">
        <v>8842</v>
      </c>
      <c r="BT758" t="str">
        <f>HYPERLINK("https%3A%2F%2Fwww.webofscience.com%2Fwos%2Fwoscc%2Ffull-record%2FWOS:A1996BF95F00050","View Full Record in Web of Science")</f>
        <v>View Full Record in Web of Science</v>
      </c>
    </row>
    <row r="759" spans="1:72" x14ac:dyDescent="0.15">
      <c r="A759" t="s">
        <v>6690</v>
      </c>
      <c r="B759" t="s">
        <v>226</v>
      </c>
      <c r="C759" t="s">
        <v>74</v>
      </c>
      <c r="D759" t="s">
        <v>8823</v>
      </c>
      <c r="E759" t="s">
        <v>74</v>
      </c>
      <c r="F759" t="s">
        <v>226</v>
      </c>
      <c r="G759" t="s">
        <v>74</v>
      </c>
      <c r="H759" t="s">
        <v>74</v>
      </c>
      <c r="I759" t="s">
        <v>8843</v>
      </c>
      <c r="J759" t="s">
        <v>8825</v>
      </c>
      <c r="K759" t="s">
        <v>8826</v>
      </c>
      <c r="L759" t="s">
        <v>74</v>
      </c>
      <c r="M759" t="s">
        <v>77</v>
      </c>
      <c r="N759" t="s">
        <v>6695</v>
      </c>
      <c r="O759" t="s">
        <v>8827</v>
      </c>
      <c r="P759" t="s">
        <v>8828</v>
      </c>
      <c r="Q759" t="s">
        <v>8829</v>
      </c>
      <c r="R759" t="s">
        <v>74</v>
      </c>
      <c r="S759" t="s">
        <v>74</v>
      </c>
      <c r="T759" t="s">
        <v>8844</v>
      </c>
      <c r="U759" t="s">
        <v>74</v>
      </c>
      <c r="V759" t="s">
        <v>74</v>
      </c>
      <c r="W759" t="s">
        <v>5682</v>
      </c>
      <c r="X759" t="s">
        <v>5683</v>
      </c>
      <c r="Y759" t="s">
        <v>74</v>
      </c>
      <c r="Z759" t="s">
        <v>74</v>
      </c>
      <c r="AA759" t="s">
        <v>74</v>
      </c>
      <c r="AB759" t="s">
        <v>74</v>
      </c>
      <c r="AC759" t="s">
        <v>74</v>
      </c>
      <c r="AD759" t="s">
        <v>74</v>
      </c>
      <c r="AE759" t="s">
        <v>74</v>
      </c>
      <c r="AF759" t="s">
        <v>74</v>
      </c>
      <c r="AG759">
        <v>0</v>
      </c>
      <c r="AH759">
        <v>2</v>
      </c>
      <c r="AI759">
        <v>3</v>
      </c>
      <c r="AJ759">
        <v>0</v>
      </c>
      <c r="AK759">
        <v>0</v>
      </c>
      <c r="AL759" t="s">
        <v>8830</v>
      </c>
      <c r="AM759" t="s">
        <v>8831</v>
      </c>
      <c r="AN759" t="s">
        <v>8832</v>
      </c>
      <c r="AO759" t="s">
        <v>8833</v>
      </c>
      <c r="AP759" t="s">
        <v>74</v>
      </c>
      <c r="AQ759" t="s">
        <v>8834</v>
      </c>
      <c r="AR759" t="s">
        <v>8835</v>
      </c>
      <c r="AS759" t="s">
        <v>74</v>
      </c>
      <c r="AT759" t="s">
        <v>74</v>
      </c>
      <c r="AU759">
        <v>1996</v>
      </c>
      <c r="AV759" t="s">
        <v>74</v>
      </c>
      <c r="AW759" t="s">
        <v>74</v>
      </c>
      <c r="AX759" t="s">
        <v>74</v>
      </c>
      <c r="AY759" t="s">
        <v>74</v>
      </c>
      <c r="AZ759" t="s">
        <v>74</v>
      </c>
      <c r="BA759" t="s">
        <v>74</v>
      </c>
      <c r="BB759">
        <v>354</v>
      </c>
      <c r="BC759">
        <v>361</v>
      </c>
      <c r="BD759" t="s">
        <v>74</v>
      </c>
      <c r="BE759" t="s">
        <v>74</v>
      </c>
      <c r="BF759" t="s">
        <v>74</v>
      </c>
      <c r="BG759" t="s">
        <v>74</v>
      </c>
      <c r="BH759" t="s">
        <v>74</v>
      </c>
      <c r="BI759">
        <v>8</v>
      </c>
      <c r="BJ759" t="s">
        <v>8836</v>
      </c>
      <c r="BK759" t="s">
        <v>6703</v>
      </c>
      <c r="BL759" t="s">
        <v>1626</v>
      </c>
      <c r="BM759" t="s">
        <v>8837</v>
      </c>
      <c r="BN759" t="s">
        <v>74</v>
      </c>
      <c r="BO759" t="s">
        <v>74</v>
      </c>
      <c r="BP759" t="s">
        <v>74</v>
      </c>
      <c r="BQ759" t="s">
        <v>74</v>
      </c>
      <c r="BR759" t="s">
        <v>96</v>
      </c>
      <c r="BS759" t="s">
        <v>8845</v>
      </c>
      <c r="BT759" t="str">
        <f>HYPERLINK("https%3A%2F%2Fwww.webofscience.com%2Fwos%2Fwoscc%2Ffull-record%2FWOS:A1996BF95F00052","View Full Record in Web of Science")</f>
        <v>View Full Record in Web of Science</v>
      </c>
    </row>
    <row r="760" spans="1:72" x14ac:dyDescent="0.15">
      <c r="A760" t="s">
        <v>6690</v>
      </c>
      <c r="B760" t="s">
        <v>8846</v>
      </c>
      <c r="C760" t="s">
        <v>74</v>
      </c>
      <c r="D760" t="s">
        <v>8847</v>
      </c>
      <c r="E760" t="s">
        <v>74</v>
      </c>
      <c r="F760" t="s">
        <v>8846</v>
      </c>
      <c r="G760" t="s">
        <v>74</v>
      </c>
      <c r="H760" t="s">
        <v>74</v>
      </c>
      <c r="I760" t="s">
        <v>8848</v>
      </c>
      <c r="J760" t="s">
        <v>8849</v>
      </c>
      <c r="K760" t="s">
        <v>74</v>
      </c>
      <c r="L760" t="s">
        <v>74</v>
      </c>
      <c r="M760" t="s">
        <v>77</v>
      </c>
      <c r="N760" t="s">
        <v>6695</v>
      </c>
      <c r="O760" t="s">
        <v>8850</v>
      </c>
      <c r="P760" t="s">
        <v>8851</v>
      </c>
      <c r="Q760" t="s">
        <v>8852</v>
      </c>
      <c r="R760" t="s">
        <v>74</v>
      </c>
      <c r="S760" t="s">
        <v>74</v>
      </c>
      <c r="T760" t="s">
        <v>74</v>
      </c>
      <c r="U760" t="s">
        <v>74</v>
      </c>
      <c r="V760" t="s">
        <v>74</v>
      </c>
      <c r="W760" t="s">
        <v>8853</v>
      </c>
      <c r="X760" t="s">
        <v>8854</v>
      </c>
      <c r="Y760" t="s">
        <v>74</v>
      </c>
      <c r="Z760" t="s">
        <v>74</v>
      </c>
      <c r="AA760" t="s">
        <v>8855</v>
      </c>
      <c r="AB760" t="s">
        <v>8856</v>
      </c>
      <c r="AC760" t="s">
        <v>74</v>
      </c>
      <c r="AD760" t="s">
        <v>74</v>
      </c>
      <c r="AE760" t="s">
        <v>74</v>
      </c>
      <c r="AF760" t="s">
        <v>74</v>
      </c>
      <c r="AG760">
        <v>0</v>
      </c>
      <c r="AH760">
        <v>2</v>
      </c>
      <c r="AI760">
        <v>2</v>
      </c>
      <c r="AJ760">
        <v>0</v>
      </c>
      <c r="AK760">
        <v>0</v>
      </c>
      <c r="AL760" t="s">
        <v>7325</v>
      </c>
      <c r="AM760" t="s">
        <v>7326</v>
      </c>
      <c r="AN760" t="s">
        <v>7327</v>
      </c>
      <c r="AO760" t="s">
        <v>74</v>
      </c>
      <c r="AP760" t="s">
        <v>74</v>
      </c>
      <c r="AQ760" t="s">
        <v>8857</v>
      </c>
      <c r="AR760" t="s">
        <v>74</v>
      </c>
      <c r="AS760" t="s">
        <v>74</v>
      </c>
      <c r="AT760" t="s">
        <v>74</v>
      </c>
      <c r="AU760">
        <v>1996</v>
      </c>
      <c r="AV760" t="s">
        <v>74</v>
      </c>
      <c r="AW760" t="s">
        <v>74</v>
      </c>
      <c r="AX760" t="s">
        <v>74</v>
      </c>
      <c r="AY760" t="s">
        <v>74</v>
      </c>
      <c r="AZ760" t="s">
        <v>74</v>
      </c>
      <c r="BA760" t="s">
        <v>74</v>
      </c>
      <c r="BB760">
        <v>249</v>
      </c>
      <c r="BC760">
        <v>252</v>
      </c>
      <c r="BD760" t="s">
        <v>74</v>
      </c>
      <c r="BE760" t="s">
        <v>74</v>
      </c>
      <c r="BF760" t="s">
        <v>74</v>
      </c>
      <c r="BG760" t="s">
        <v>74</v>
      </c>
      <c r="BH760" t="s">
        <v>74</v>
      </c>
      <c r="BI760">
        <v>4</v>
      </c>
      <c r="BJ760" t="s">
        <v>8858</v>
      </c>
      <c r="BK760" t="s">
        <v>6703</v>
      </c>
      <c r="BL760" t="s">
        <v>8859</v>
      </c>
      <c r="BM760" t="s">
        <v>8860</v>
      </c>
      <c r="BN760" t="s">
        <v>74</v>
      </c>
      <c r="BO760" t="s">
        <v>74</v>
      </c>
      <c r="BP760" t="s">
        <v>74</v>
      </c>
      <c r="BQ760" t="s">
        <v>74</v>
      </c>
      <c r="BR760" t="s">
        <v>96</v>
      </c>
      <c r="BS760" t="s">
        <v>8861</v>
      </c>
      <c r="BT760" t="str">
        <f>HYPERLINK("https%3A%2F%2Fwww.webofscience.com%2Fwos%2Fwoscc%2Ffull-record%2FWOS:A1996BF88B00034","View Full Record in Web of Science")</f>
        <v>View Full Record in Web of Science</v>
      </c>
    </row>
    <row r="761" spans="1:72" x14ac:dyDescent="0.15">
      <c r="A761" t="s">
        <v>6690</v>
      </c>
      <c r="B761" t="s">
        <v>8862</v>
      </c>
      <c r="C761" t="s">
        <v>74</v>
      </c>
      <c r="D761" t="s">
        <v>8847</v>
      </c>
      <c r="E761" t="s">
        <v>74</v>
      </c>
      <c r="F761" t="s">
        <v>8862</v>
      </c>
      <c r="G761" t="s">
        <v>74</v>
      </c>
      <c r="H761" t="s">
        <v>74</v>
      </c>
      <c r="I761" t="s">
        <v>8863</v>
      </c>
      <c r="J761" t="s">
        <v>8849</v>
      </c>
      <c r="K761" t="s">
        <v>74</v>
      </c>
      <c r="L761" t="s">
        <v>74</v>
      </c>
      <c r="M761" t="s">
        <v>77</v>
      </c>
      <c r="N761" t="s">
        <v>6695</v>
      </c>
      <c r="O761" t="s">
        <v>8850</v>
      </c>
      <c r="P761" t="s">
        <v>8851</v>
      </c>
      <c r="Q761" t="s">
        <v>8852</v>
      </c>
      <c r="R761" t="s">
        <v>74</v>
      </c>
      <c r="S761" t="s">
        <v>74</v>
      </c>
      <c r="T761" t="s">
        <v>74</v>
      </c>
      <c r="U761" t="s">
        <v>74</v>
      </c>
      <c r="V761" t="s">
        <v>74</v>
      </c>
      <c r="W761" t="s">
        <v>8864</v>
      </c>
      <c r="X761" t="s">
        <v>8865</v>
      </c>
      <c r="Y761" t="s">
        <v>74</v>
      </c>
      <c r="Z761" t="s">
        <v>74</v>
      </c>
      <c r="AA761" t="s">
        <v>8855</v>
      </c>
      <c r="AB761" t="s">
        <v>8856</v>
      </c>
      <c r="AC761" t="s">
        <v>74</v>
      </c>
      <c r="AD761" t="s">
        <v>74</v>
      </c>
      <c r="AE761" t="s">
        <v>74</v>
      </c>
      <c r="AF761" t="s">
        <v>74</v>
      </c>
      <c r="AG761">
        <v>0</v>
      </c>
      <c r="AH761">
        <v>0</v>
      </c>
      <c r="AI761">
        <v>0</v>
      </c>
      <c r="AJ761">
        <v>0</v>
      </c>
      <c r="AK761">
        <v>0</v>
      </c>
      <c r="AL761" t="s">
        <v>7325</v>
      </c>
      <c r="AM761" t="s">
        <v>7326</v>
      </c>
      <c r="AN761" t="s">
        <v>7327</v>
      </c>
      <c r="AO761" t="s">
        <v>74</v>
      </c>
      <c r="AP761" t="s">
        <v>74</v>
      </c>
      <c r="AQ761" t="s">
        <v>8857</v>
      </c>
      <c r="AR761" t="s">
        <v>74</v>
      </c>
      <c r="AS761" t="s">
        <v>74</v>
      </c>
      <c r="AT761" t="s">
        <v>74</v>
      </c>
      <c r="AU761">
        <v>1996</v>
      </c>
      <c r="AV761" t="s">
        <v>74</v>
      </c>
      <c r="AW761" t="s">
        <v>74</v>
      </c>
      <c r="AX761" t="s">
        <v>74</v>
      </c>
      <c r="AY761" t="s">
        <v>74</v>
      </c>
      <c r="AZ761" t="s">
        <v>74</v>
      </c>
      <c r="BA761" t="s">
        <v>74</v>
      </c>
      <c r="BB761">
        <v>261</v>
      </c>
      <c r="BC761">
        <v>266</v>
      </c>
      <c r="BD761" t="s">
        <v>74</v>
      </c>
      <c r="BE761" t="s">
        <v>74</v>
      </c>
      <c r="BF761" t="s">
        <v>74</v>
      </c>
      <c r="BG761" t="s">
        <v>74</v>
      </c>
      <c r="BH761" t="s">
        <v>74</v>
      </c>
      <c r="BI761">
        <v>6</v>
      </c>
      <c r="BJ761" t="s">
        <v>8858</v>
      </c>
      <c r="BK761" t="s">
        <v>6703</v>
      </c>
      <c r="BL761" t="s">
        <v>8859</v>
      </c>
      <c r="BM761" t="s">
        <v>8860</v>
      </c>
      <c r="BN761" t="s">
        <v>74</v>
      </c>
      <c r="BO761" t="s">
        <v>74</v>
      </c>
      <c r="BP761" t="s">
        <v>74</v>
      </c>
      <c r="BQ761" t="s">
        <v>74</v>
      </c>
      <c r="BR761" t="s">
        <v>96</v>
      </c>
      <c r="BS761" t="s">
        <v>8866</v>
      </c>
      <c r="BT761" t="str">
        <f>HYPERLINK("https%3A%2F%2Fwww.webofscience.com%2Fwos%2Fwoscc%2Ffull-record%2FWOS:A1996BF88B00036","View Full Record in Web of Science")</f>
        <v>View Full Record in Web of Science</v>
      </c>
    </row>
    <row r="762" spans="1:72" x14ac:dyDescent="0.15">
      <c r="A762" t="s">
        <v>72</v>
      </c>
      <c r="B762" t="s">
        <v>8867</v>
      </c>
      <c r="C762" t="s">
        <v>74</v>
      </c>
      <c r="D762" t="s">
        <v>74</v>
      </c>
      <c r="E762" t="s">
        <v>74</v>
      </c>
      <c r="F762" t="s">
        <v>8868</v>
      </c>
      <c r="G762" t="s">
        <v>74</v>
      </c>
      <c r="H762" t="s">
        <v>74</v>
      </c>
      <c r="I762" t="s">
        <v>8869</v>
      </c>
      <c r="J762" t="s">
        <v>8870</v>
      </c>
      <c r="K762" t="s">
        <v>74</v>
      </c>
      <c r="L762" t="s">
        <v>74</v>
      </c>
      <c r="M762" t="s">
        <v>77</v>
      </c>
      <c r="N762" t="s">
        <v>371</v>
      </c>
      <c r="O762" t="s">
        <v>74</v>
      </c>
      <c r="P762" t="s">
        <v>74</v>
      </c>
      <c r="Q762" t="s">
        <v>74</v>
      </c>
      <c r="R762" t="s">
        <v>74</v>
      </c>
      <c r="S762" t="s">
        <v>74</v>
      </c>
      <c r="T762" t="s">
        <v>74</v>
      </c>
      <c r="U762" t="s">
        <v>74</v>
      </c>
      <c r="V762" t="s">
        <v>8871</v>
      </c>
      <c r="W762" t="s">
        <v>8872</v>
      </c>
      <c r="X762" t="s">
        <v>8873</v>
      </c>
      <c r="Y762" t="s">
        <v>8874</v>
      </c>
      <c r="Z762" t="s">
        <v>74</v>
      </c>
      <c r="AA762" t="s">
        <v>74</v>
      </c>
      <c r="AB762" t="s">
        <v>74</v>
      </c>
      <c r="AC762" t="s">
        <v>8875</v>
      </c>
      <c r="AD762" t="s">
        <v>8876</v>
      </c>
      <c r="AE762" t="s">
        <v>8877</v>
      </c>
      <c r="AF762" t="s">
        <v>74</v>
      </c>
      <c r="AG762">
        <v>81</v>
      </c>
      <c r="AH762">
        <v>110</v>
      </c>
      <c r="AI762">
        <v>113</v>
      </c>
      <c r="AJ762">
        <v>0</v>
      </c>
      <c r="AK762">
        <v>9</v>
      </c>
      <c r="AL762" t="s">
        <v>203</v>
      </c>
      <c r="AM762" t="s">
        <v>85</v>
      </c>
      <c r="AN762" t="s">
        <v>1459</v>
      </c>
      <c r="AO762" t="s">
        <v>8878</v>
      </c>
      <c r="AP762" t="s">
        <v>74</v>
      </c>
      <c r="AQ762" t="s">
        <v>74</v>
      </c>
      <c r="AR762" t="s">
        <v>8879</v>
      </c>
      <c r="AS762" t="s">
        <v>8880</v>
      </c>
      <c r="AT762" t="s">
        <v>74</v>
      </c>
      <c r="AU762">
        <v>1996</v>
      </c>
      <c r="AV762">
        <v>38</v>
      </c>
      <c r="AW762">
        <v>4</v>
      </c>
      <c r="AX762" t="s">
        <v>74</v>
      </c>
      <c r="AY762" t="s">
        <v>74</v>
      </c>
      <c r="AZ762" t="s">
        <v>74</v>
      </c>
      <c r="BA762" t="s">
        <v>74</v>
      </c>
      <c r="BB762">
        <v>297</v>
      </c>
      <c r="BC762">
        <v>346</v>
      </c>
      <c r="BD762" t="s">
        <v>8881</v>
      </c>
      <c r="BE762" t="s">
        <v>8882</v>
      </c>
      <c r="BF762" t="str">
        <f>HYPERLINK("http://dx.doi.org/10.1016/S0079-6611(97)00005-0","http://dx.doi.org/10.1016/S0079-6611(97)00005-0")</f>
        <v>http://dx.doi.org/10.1016/S0079-6611(97)00005-0</v>
      </c>
      <c r="BG762" t="s">
        <v>74</v>
      </c>
      <c r="BH762" t="s">
        <v>74</v>
      </c>
      <c r="BI762">
        <v>50</v>
      </c>
      <c r="BJ762" t="s">
        <v>209</v>
      </c>
      <c r="BK762" t="s">
        <v>93</v>
      </c>
      <c r="BL762" t="s">
        <v>209</v>
      </c>
      <c r="BM762" t="s">
        <v>8883</v>
      </c>
      <c r="BN762" t="s">
        <v>74</v>
      </c>
      <c r="BO762" t="s">
        <v>74</v>
      </c>
      <c r="BP762" t="s">
        <v>74</v>
      </c>
      <c r="BQ762" t="s">
        <v>74</v>
      </c>
      <c r="BR762" t="s">
        <v>96</v>
      </c>
      <c r="BS762" t="s">
        <v>8884</v>
      </c>
      <c r="BT762" t="str">
        <f>HYPERLINK("https%3A%2F%2Fwww.webofscience.com%2Fwos%2Fwoscc%2Ffull-record%2FWOS:000207300700001","View Full Record in Web of Science")</f>
        <v>View Full Record in Web of Science</v>
      </c>
    </row>
    <row r="763" spans="1:72" x14ac:dyDescent="0.15">
      <c r="A763" t="s">
        <v>72</v>
      </c>
      <c r="B763" t="s">
        <v>8885</v>
      </c>
      <c r="C763" t="s">
        <v>74</v>
      </c>
      <c r="D763" t="s">
        <v>74</v>
      </c>
      <c r="E763" t="s">
        <v>74</v>
      </c>
      <c r="F763" t="s">
        <v>8886</v>
      </c>
      <c r="G763" t="s">
        <v>74</v>
      </c>
      <c r="H763" t="s">
        <v>74</v>
      </c>
      <c r="I763" t="s">
        <v>8887</v>
      </c>
      <c r="J763" t="s">
        <v>8870</v>
      </c>
      <c r="K763" t="s">
        <v>74</v>
      </c>
      <c r="L763" t="s">
        <v>74</v>
      </c>
      <c r="M763" t="s">
        <v>77</v>
      </c>
      <c r="N763" t="s">
        <v>371</v>
      </c>
      <c r="O763" t="s">
        <v>74</v>
      </c>
      <c r="P763" t="s">
        <v>74</v>
      </c>
      <c r="Q763" t="s">
        <v>74</v>
      </c>
      <c r="R763" t="s">
        <v>74</v>
      </c>
      <c r="S763" t="s">
        <v>74</v>
      </c>
      <c r="T763" t="s">
        <v>74</v>
      </c>
      <c r="U763" t="s">
        <v>74</v>
      </c>
      <c r="V763" t="s">
        <v>8888</v>
      </c>
      <c r="W763" t="s">
        <v>8889</v>
      </c>
      <c r="X763" t="s">
        <v>8890</v>
      </c>
      <c r="Y763" t="s">
        <v>8891</v>
      </c>
      <c r="Z763" t="s">
        <v>74</v>
      </c>
      <c r="AA763" t="s">
        <v>8892</v>
      </c>
      <c r="AB763" t="s">
        <v>8893</v>
      </c>
      <c r="AC763" t="s">
        <v>74</v>
      </c>
      <c r="AD763" t="s">
        <v>74</v>
      </c>
      <c r="AE763" t="s">
        <v>74</v>
      </c>
      <c r="AF763" t="s">
        <v>74</v>
      </c>
      <c r="AG763">
        <v>77</v>
      </c>
      <c r="AH763">
        <v>36</v>
      </c>
      <c r="AI763">
        <v>37</v>
      </c>
      <c r="AJ763">
        <v>0</v>
      </c>
      <c r="AK763">
        <v>7</v>
      </c>
      <c r="AL763" t="s">
        <v>203</v>
      </c>
      <c r="AM763" t="s">
        <v>85</v>
      </c>
      <c r="AN763" t="s">
        <v>1459</v>
      </c>
      <c r="AO763" t="s">
        <v>8878</v>
      </c>
      <c r="AP763" t="s">
        <v>74</v>
      </c>
      <c r="AQ763" t="s">
        <v>74</v>
      </c>
      <c r="AR763" t="s">
        <v>8879</v>
      </c>
      <c r="AS763" t="s">
        <v>8880</v>
      </c>
      <c r="AT763" t="s">
        <v>74</v>
      </c>
      <c r="AU763">
        <v>1996</v>
      </c>
      <c r="AV763">
        <v>38</v>
      </c>
      <c r="AW763">
        <v>4</v>
      </c>
      <c r="AX763" t="s">
        <v>74</v>
      </c>
      <c r="AY763" t="s">
        <v>74</v>
      </c>
      <c r="AZ763" t="s">
        <v>74</v>
      </c>
      <c r="BA763" t="s">
        <v>74</v>
      </c>
      <c r="BB763">
        <v>377</v>
      </c>
      <c r="BC763">
        <v>415</v>
      </c>
      <c r="BD763" t="s">
        <v>8894</v>
      </c>
      <c r="BE763" t="s">
        <v>8895</v>
      </c>
      <c r="BF763" t="str">
        <f>HYPERLINK("http://dx.doi.org/10.1016/S0079-6611(97)00007-4","http://dx.doi.org/10.1016/S0079-6611(97)00007-4")</f>
        <v>http://dx.doi.org/10.1016/S0079-6611(97)00007-4</v>
      </c>
      <c r="BG763" t="s">
        <v>74</v>
      </c>
      <c r="BH763" t="s">
        <v>74</v>
      </c>
      <c r="BI763">
        <v>50</v>
      </c>
      <c r="BJ763" t="s">
        <v>209</v>
      </c>
      <c r="BK763" t="s">
        <v>93</v>
      </c>
      <c r="BL763" t="s">
        <v>209</v>
      </c>
      <c r="BM763" t="s">
        <v>8883</v>
      </c>
      <c r="BN763" t="s">
        <v>74</v>
      </c>
      <c r="BO763" t="s">
        <v>74</v>
      </c>
      <c r="BP763" t="s">
        <v>74</v>
      </c>
      <c r="BQ763" t="s">
        <v>74</v>
      </c>
      <c r="BR763" t="s">
        <v>96</v>
      </c>
      <c r="BS763" t="s">
        <v>8896</v>
      </c>
      <c r="BT763" t="str">
        <f>HYPERLINK("https%3A%2F%2Fwww.webofscience.com%2Fwos%2Fwoscc%2Ffull-record%2FWOS:000207300700003","View Full Record in Web of Science")</f>
        <v>View Full Record in Web of Science</v>
      </c>
    </row>
    <row r="764" spans="1:72" x14ac:dyDescent="0.15">
      <c r="A764" t="s">
        <v>72</v>
      </c>
      <c r="B764" t="s">
        <v>8897</v>
      </c>
      <c r="C764" t="s">
        <v>74</v>
      </c>
      <c r="D764" t="s">
        <v>74</v>
      </c>
      <c r="E764" t="s">
        <v>74</v>
      </c>
      <c r="F764" t="s">
        <v>8898</v>
      </c>
      <c r="G764" t="s">
        <v>74</v>
      </c>
      <c r="H764" t="s">
        <v>74</v>
      </c>
      <c r="I764" t="s">
        <v>8899</v>
      </c>
      <c r="J764" t="s">
        <v>8870</v>
      </c>
      <c r="K764" t="s">
        <v>74</v>
      </c>
      <c r="L764" t="s">
        <v>74</v>
      </c>
      <c r="M764" t="s">
        <v>77</v>
      </c>
      <c r="N764" t="s">
        <v>371</v>
      </c>
      <c r="O764" t="s">
        <v>74</v>
      </c>
      <c r="P764" t="s">
        <v>74</v>
      </c>
      <c r="Q764" t="s">
        <v>74</v>
      </c>
      <c r="R764" t="s">
        <v>74</v>
      </c>
      <c r="S764" t="s">
        <v>74</v>
      </c>
      <c r="T764" t="s">
        <v>74</v>
      </c>
      <c r="U764" t="s">
        <v>8900</v>
      </c>
      <c r="V764" t="s">
        <v>8901</v>
      </c>
      <c r="W764" t="s">
        <v>8902</v>
      </c>
      <c r="X764" t="s">
        <v>8903</v>
      </c>
      <c r="Y764" t="s">
        <v>8904</v>
      </c>
      <c r="Z764" t="s">
        <v>74</v>
      </c>
      <c r="AA764" t="s">
        <v>8905</v>
      </c>
      <c r="AB764" t="s">
        <v>8906</v>
      </c>
      <c r="AC764" t="s">
        <v>74</v>
      </c>
      <c r="AD764" t="s">
        <v>74</v>
      </c>
      <c r="AE764" t="s">
        <v>74</v>
      </c>
      <c r="AF764" t="s">
        <v>74</v>
      </c>
      <c r="AG764">
        <v>197</v>
      </c>
      <c r="AH764">
        <v>77</v>
      </c>
      <c r="AI764">
        <v>80</v>
      </c>
      <c r="AJ764">
        <v>0</v>
      </c>
      <c r="AK764">
        <v>11</v>
      </c>
      <c r="AL764" t="s">
        <v>203</v>
      </c>
      <c r="AM764" t="s">
        <v>85</v>
      </c>
      <c r="AN764" t="s">
        <v>1459</v>
      </c>
      <c r="AO764" t="s">
        <v>8878</v>
      </c>
      <c r="AP764" t="s">
        <v>8907</v>
      </c>
      <c r="AQ764" t="s">
        <v>74</v>
      </c>
      <c r="AR764" t="s">
        <v>8879</v>
      </c>
      <c r="AS764" t="s">
        <v>8880</v>
      </c>
      <c r="AT764" t="s">
        <v>74</v>
      </c>
      <c r="AU764">
        <v>1996</v>
      </c>
      <c r="AV764">
        <v>37</v>
      </c>
      <c r="AW764">
        <v>2</v>
      </c>
      <c r="AX764" t="s">
        <v>74</v>
      </c>
      <c r="AY764" t="s">
        <v>74</v>
      </c>
      <c r="AZ764" t="s">
        <v>74</v>
      </c>
      <c r="BA764" t="s">
        <v>74</v>
      </c>
      <c r="BB764">
        <v>117</v>
      </c>
      <c r="BC764">
        <v>166</v>
      </c>
      <c r="BD764" t="s">
        <v>8908</v>
      </c>
      <c r="BE764" t="s">
        <v>8909</v>
      </c>
      <c r="BF764" t="str">
        <f>HYPERLINK("http://dx.doi.org/10.1016/S0079-6611(96)00007-9","http://dx.doi.org/10.1016/S0079-6611(96)00007-9")</f>
        <v>http://dx.doi.org/10.1016/S0079-6611(96)00007-9</v>
      </c>
      <c r="BG764" t="s">
        <v>74</v>
      </c>
      <c r="BH764" t="s">
        <v>74</v>
      </c>
      <c r="BI764">
        <v>50</v>
      </c>
      <c r="BJ764" t="s">
        <v>209</v>
      </c>
      <c r="BK764" t="s">
        <v>93</v>
      </c>
      <c r="BL764" t="s">
        <v>209</v>
      </c>
      <c r="BM764" t="s">
        <v>8910</v>
      </c>
      <c r="BN764" t="s">
        <v>74</v>
      </c>
      <c r="BO764" t="s">
        <v>74</v>
      </c>
      <c r="BP764" t="s">
        <v>74</v>
      </c>
      <c r="BQ764" t="s">
        <v>74</v>
      </c>
      <c r="BR764" t="s">
        <v>96</v>
      </c>
      <c r="BS764" t="s">
        <v>8911</v>
      </c>
      <c r="BT764" t="str">
        <f>HYPERLINK("https%3A%2F%2Fwww.webofscience.com%2Fwos%2Fwoscc%2Ffull-record%2FWOS:000207299700001","View Full Record in Web of Science")</f>
        <v>View Full Record in Web of Science</v>
      </c>
    </row>
    <row r="765" spans="1:72" x14ac:dyDescent="0.15">
      <c r="A765" t="s">
        <v>72</v>
      </c>
      <c r="B765" t="s">
        <v>8912</v>
      </c>
      <c r="C765" t="s">
        <v>74</v>
      </c>
      <c r="D765" t="s">
        <v>74</v>
      </c>
      <c r="E765" t="s">
        <v>74</v>
      </c>
      <c r="F765" t="s">
        <v>8913</v>
      </c>
      <c r="G765" t="s">
        <v>74</v>
      </c>
      <c r="H765" t="s">
        <v>74</v>
      </c>
      <c r="I765" t="s">
        <v>8914</v>
      </c>
      <c r="J765" t="s">
        <v>8870</v>
      </c>
      <c r="K765" t="s">
        <v>74</v>
      </c>
      <c r="L765" t="s">
        <v>74</v>
      </c>
      <c r="M765" t="s">
        <v>77</v>
      </c>
      <c r="N765" t="s">
        <v>371</v>
      </c>
      <c r="O765" t="s">
        <v>74</v>
      </c>
      <c r="P765" t="s">
        <v>74</v>
      </c>
      <c r="Q765" t="s">
        <v>74</v>
      </c>
      <c r="R765" t="s">
        <v>74</v>
      </c>
      <c r="S765" t="s">
        <v>74</v>
      </c>
      <c r="T765" t="s">
        <v>74</v>
      </c>
      <c r="U765" t="s">
        <v>8915</v>
      </c>
      <c r="V765" t="s">
        <v>8916</v>
      </c>
      <c r="W765" t="s">
        <v>8917</v>
      </c>
      <c r="X765" t="s">
        <v>1093</v>
      </c>
      <c r="Y765" t="s">
        <v>8918</v>
      </c>
      <c r="Z765" t="s">
        <v>74</v>
      </c>
      <c r="AA765" t="s">
        <v>74</v>
      </c>
      <c r="AB765" t="s">
        <v>74</v>
      </c>
      <c r="AC765" t="s">
        <v>8919</v>
      </c>
      <c r="AD765" t="s">
        <v>8920</v>
      </c>
      <c r="AE765" t="s">
        <v>8921</v>
      </c>
      <c r="AF765" t="s">
        <v>74</v>
      </c>
      <c r="AG765">
        <v>247</v>
      </c>
      <c r="AH765">
        <v>116</v>
      </c>
      <c r="AI765">
        <v>118</v>
      </c>
      <c r="AJ765">
        <v>0</v>
      </c>
      <c r="AK765">
        <v>18</v>
      </c>
      <c r="AL765" t="s">
        <v>203</v>
      </c>
      <c r="AM765" t="s">
        <v>85</v>
      </c>
      <c r="AN765" t="s">
        <v>1459</v>
      </c>
      <c r="AO765" t="s">
        <v>8878</v>
      </c>
      <c r="AP765" t="s">
        <v>8907</v>
      </c>
      <c r="AQ765" t="s">
        <v>74</v>
      </c>
      <c r="AR765" t="s">
        <v>8879</v>
      </c>
      <c r="AS765" t="s">
        <v>8880</v>
      </c>
      <c r="AT765" t="s">
        <v>74</v>
      </c>
      <c r="AU765">
        <v>1996</v>
      </c>
      <c r="AV765">
        <v>37</v>
      </c>
      <c r="AW765" t="s">
        <v>3143</v>
      </c>
      <c r="AX765" t="s">
        <v>74</v>
      </c>
      <c r="AY765" t="s">
        <v>74</v>
      </c>
      <c r="AZ765" t="s">
        <v>74</v>
      </c>
      <c r="BA765" t="s">
        <v>74</v>
      </c>
      <c r="BB765">
        <v>241</v>
      </c>
      <c r="BC765">
        <v>291</v>
      </c>
      <c r="BD765" t="s">
        <v>8922</v>
      </c>
      <c r="BE765" t="s">
        <v>8923</v>
      </c>
      <c r="BF765" t="str">
        <f>HYPERLINK("http://dx.doi.org/10.1016/S0079-6611(96)00006-7","http://dx.doi.org/10.1016/S0079-6611(96)00006-7")</f>
        <v>http://dx.doi.org/10.1016/S0079-6611(96)00006-7</v>
      </c>
      <c r="BG765" t="s">
        <v>74</v>
      </c>
      <c r="BH765" t="s">
        <v>74</v>
      </c>
      <c r="BI765">
        <v>51</v>
      </c>
      <c r="BJ765" t="s">
        <v>209</v>
      </c>
      <c r="BK765" t="s">
        <v>93</v>
      </c>
      <c r="BL765" t="s">
        <v>209</v>
      </c>
      <c r="BM765" t="s">
        <v>8924</v>
      </c>
      <c r="BN765" t="s">
        <v>74</v>
      </c>
      <c r="BO765" t="s">
        <v>74</v>
      </c>
      <c r="BP765" t="s">
        <v>74</v>
      </c>
      <c r="BQ765" t="s">
        <v>74</v>
      </c>
      <c r="BR765" t="s">
        <v>96</v>
      </c>
      <c r="BS765" t="s">
        <v>8925</v>
      </c>
      <c r="BT765" t="str">
        <f>HYPERLINK("https%3A%2F%2Fwww.webofscience.com%2Fwos%2Fwoscc%2Ffull-record%2FWOS:000207299900002","View Full Record in Web of Science")</f>
        <v>View Full Record in Web of Science</v>
      </c>
    </row>
    <row r="766" spans="1:72" x14ac:dyDescent="0.15">
      <c r="A766" t="s">
        <v>72</v>
      </c>
      <c r="B766" t="s">
        <v>8926</v>
      </c>
      <c r="C766" t="s">
        <v>74</v>
      </c>
      <c r="D766" t="s">
        <v>74</v>
      </c>
      <c r="E766" t="s">
        <v>74</v>
      </c>
      <c r="F766" t="s">
        <v>8926</v>
      </c>
      <c r="G766" t="s">
        <v>74</v>
      </c>
      <c r="H766" t="s">
        <v>74</v>
      </c>
      <c r="I766" t="s">
        <v>8927</v>
      </c>
      <c r="J766" t="s">
        <v>8928</v>
      </c>
      <c r="K766" t="s">
        <v>74</v>
      </c>
      <c r="L766" t="s">
        <v>74</v>
      </c>
      <c r="M766" t="s">
        <v>77</v>
      </c>
      <c r="N766" t="s">
        <v>434</v>
      </c>
      <c r="O766" t="s">
        <v>74</v>
      </c>
      <c r="P766" t="s">
        <v>74</v>
      </c>
      <c r="Q766" t="s">
        <v>74</v>
      </c>
      <c r="R766" t="s">
        <v>74</v>
      </c>
      <c r="S766" t="s">
        <v>74</v>
      </c>
      <c r="T766" t="s">
        <v>74</v>
      </c>
      <c r="U766" t="s">
        <v>74</v>
      </c>
      <c r="V766" t="s">
        <v>74</v>
      </c>
      <c r="W766" t="s">
        <v>74</v>
      </c>
      <c r="X766" t="s">
        <v>74</v>
      </c>
      <c r="Y766" t="s">
        <v>74</v>
      </c>
      <c r="Z766" t="s">
        <v>74</v>
      </c>
      <c r="AA766" t="s">
        <v>74</v>
      </c>
      <c r="AB766" t="s">
        <v>74</v>
      </c>
      <c r="AC766" t="s">
        <v>74</v>
      </c>
      <c r="AD766" t="s">
        <v>74</v>
      </c>
      <c r="AE766" t="s">
        <v>74</v>
      </c>
      <c r="AF766" t="s">
        <v>74</v>
      </c>
      <c r="AG766">
        <v>0</v>
      </c>
      <c r="AH766">
        <v>0</v>
      </c>
      <c r="AI766">
        <v>0</v>
      </c>
      <c r="AJ766">
        <v>0</v>
      </c>
      <c r="AK766">
        <v>0</v>
      </c>
      <c r="AL766" t="s">
        <v>7211</v>
      </c>
      <c r="AM766" t="s">
        <v>7212</v>
      </c>
      <c r="AN766" t="s">
        <v>7213</v>
      </c>
      <c r="AO766" t="s">
        <v>8929</v>
      </c>
      <c r="AP766" t="s">
        <v>74</v>
      </c>
      <c r="AQ766" t="s">
        <v>74</v>
      </c>
      <c r="AR766" t="s">
        <v>8930</v>
      </c>
      <c r="AS766" t="s">
        <v>8931</v>
      </c>
      <c r="AT766" t="s">
        <v>6957</v>
      </c>
      <c r="AU766">
        <v>1996</v>
      </c>
      <c r="AV766">
        <v>13</v>
      </c>
      <c r="AW766">
        <v>1</v>
      </c>
      <c r="AX766" t="s">
        <v>74</v>
      </c>
      <c r="AY766" t="s">
        <v>74</v>
      </c>
      <c r="AZ766" t="s">
        <v>74</v>
      </c>
      <c r="BA766" t="s">
        <v>74</v>
      </c>
      <c r="BB766">
        <v>1</v>
      </c>
      <c r="BC766">
        <v>1</v>
      </c>
      <c r="BD766" t="s">
        <v>74</v>
      </c>
      <c r="BE766" t="s">
        <v>74</v>
      </c>
      <c r="BF766" t="s">
        <v>74</v>
      </c>
      <c r="BG766" t="s">
        <v>74</v>
      </c>
      <c r="BH766" t="s">
        <v>74</v>
      </c>
      <c r="BI766">
        <v>1</v>
      </c>
      <c r="BJ766" t="s">
        <v>936</v>
      </c>
      <c r="BK766" t="s">
        <v>93</v>
      </c>
      <c r="BL766" t="s">
        <v>936</v>
      </c>
      <c r="BM766" t="s">
        <v>8932</v>
      </c>
      <c r="BN766" t="s">
        <v>74</v>
      </c>
      <c r="BO766" t="s">
        <v>74</v>
      </c>
      <c r="BP766" t="s">
        <v>74</v>
      </c>
      <c r="BQ766" t="s">
        <v>74</v>
      </c>
      <c r="BR766" t="s">
        <v>96</v>
      </c>
      <c r="BS766" t="s">
        <v>8933</v>
      </c>
      <c r="BT766" t="str">
        <f>HYPERLINK("https%3A%2F%2Fwww.webofscience.com%2Fwos%2Fwoscc%2Ffull-record%2FWOS:A1996TT19100001","View Full Record in Web of Science")</f>
        <v>View Full Record in Web of Science</v>
      </c>
    </row>
    <row r="767" spans="1:72" x14ac:dyDescent="0.15">
      <c r="A767" t="s">
        <v>72</v>
      </c>
      <c r="B767" t="s">
        <v>8926</v>
      </c>
      <c r="C767" t="s">
        <v>74</v>
      </c>
      <c r="D767" t="s">
        <v>74</v>
      </c>
      <c r="E767" t="s">
        <v>74</v>
      </c>
      <c r="F767" t="s">
        <v>8926</v>
      </c>
      <c r="G767" t="s">
        <v>74</v>
      </c>
      <c r="H767" t="s">
        <v>74</v>
      </c>
      <c r="I767" t="s">
        <v>8934</v>
      </c>
      <c r="J767" t="s">
        <v>8928</v>
      </c>
      <c r="K767" t="s">
        <v>74</v>
      </c>
      <c r="L767" t="s">
        <v>74</v>
      </c>
      <c r="M767" t="s">
        <v>77</v>
      </c>
      <c r="N767" t="s">
        <v>78</v>
      </c>
      <c r="O767" t="s">
        <v>74</v>
      </c>
      <c r="P767" t="s">
        <v>74</v>
      </c>
      <c r="Q767" t="s">
        <v>74</v>
      </c>
      <c r="R767" t="s">
        <v>74</v>
      </c>
      <c r="S767" t="s">
        <v>74</v>
      </c>
      <c r="T767" t="s">
        <v>8935</v>
      </c>
      <c r="U767" t="s">
        <v>74</v>
      </c>
      <c r="V767" t="s">
        <v>8936</v>
      </c>
      <c r="W767" t="s">
        <v>74</v>
      </c>
      <c r="X767" t="s">
        <v>74</v>
      </c>
      <c r="Y767" t="s">
        <v>8937</v>
      </c>
      <c r="Z767" t="s">
        <v>74</v>
      </c>
      <c r="AA767" t="s">
        <v>74</v>
      </c>
      <c r="AB767" t="s">
        <v>8938</v>
      </c>
      <c r="AC767" t="s">
        <v>74</v>
      </c>
      <c r="AD767" t="s">
        <v>74</v>
      </c>
      <c r="AE767" t="s">
        <v>74</v>
      </c>
      <c r="AF767" t="s">
        <v>74</v>
      </c>
      <c r="AG767">
        <v>15</v>
      </c>
      <c r="AH767">
        <v>5</v>
      </c>
      <c r="AI767">
        <v>5</v>
      </c>
      <c r="AJ767">
        <v>0</v>
      </c>
      <c r="AK767">
        <v>1</v>
      </c>
      <c r="AL767" t="s">
        <v>7211</v>
      </c>
      <c r="AM767" t="s">
        <v>7212</v>
      </c>
      <c r="AN767" t="s">
        <v>7213</v>
      </c>
      <c r="AO767" t="s">
        <v>8929</v>
      </c>
      <c r="AP767" t="s">
        <v>74</v>
      </c>
      <c r="AQ767" t="s">
        <v>74</v>
      </c>
      <c r="AR767" t="s">
        <v>8930</v>
      </c>
      <c r="AS767" t="s">
        <v>8931</v>
      </c>
      <c r="AT767" t="s">
        <v>6957</v>
      </c>
      <c r="AU767">
        <v>1996</v>
      </c>
      <c r="AV767">
        <v>13</v>
      </c>
      <c r="AW767">
        <v>1</v>
      </c>
      <c r="AX767" t="s">
        <v>74</v>
      </c>
      <c r="AY767" t="s">
        <v>74</v>
      </c>
      <c r="AZ767" t="s">
        <v>74</v>
      </c>
      <c r="BA767" t="s">
        <v>74</v>
      </c>
      <c r="BB767">
        <v>2</v>
      </c>
      <c r="BC767">
        <v>6</v>
      </c>
      <c r="BD767" t="s">
        <v>74</v>
      </c>
      <c r="BE767" t="s">
        <v>8939</v>
      </c>
      <c r="BF767" t="str">
        <f>HYPERLINK("http://dx.doi.org/10.1017/S1323358000020403","http://dx.doi.org/10.1017/S1323358000020403")</f>
        <v>http://dx.doi.org/10.1017/S1323358000020403</v>
      </c>
      <c r="BG767" t="s">
        <v>74</v>
      </c>
      <c r="BH767" t="s">
        <v>74</v>
      </c>
      <c r="BI767">
        <v>5</v>
      </c>
      <c r="BJ767" t="s">
        <v>936</v>
      </c>
      <c r="BK767" t="s">
        <v>93</v>
      </c>
      <c r="BL767" t="s">
        <v>936</v>
      </c>
      <c r="BM767" t="s">
        <v>8932</v>
      </c>
      <c r="BN767" t="s">
        <v>74</v>
      </c>
      <c r="BO767" t="s">
        <v>74</v>
      </c>
      <c r="BP767" t="s">
        <v>74</v>
      </c>
      <c r="BQ767" t="s">
        <v>74</v>
      </c>
      <c r="BR767" t="s">
        <v>96</v>
      </c>
      <c r="BS767" t="s">
        <v>8940</v>
      </c>
      <c r="BT767" t="str">
        <f>HYPERLINK("https%3A%2F%2Fwww.webofscience.com%2Fwos%2Fwoscc%2Ffull-record%2FWOS:A1996TT19100002","View Full Record in Web of Science")</f>
        <v>View Full Record in Web of Science</v>
      </c>
    </row>
    <row r="768" spans="1:72" x14ac:dyDescent="0.15">
      <c r="A768" t="s">
        <v>72</v>
      </c>
      <c r="B768" t="s">
        <v>8941</v>
      </c>
      <c r="C768" t="s">
        <v>74</v>
      </c>
      <c r="D768" t="s">
        <v>74</v>
      </c>
      <c r="E768" t="s">
        <v>74</v>
      </c>
      <c r="F768" t="s">
        <v>8941</v>
      </c>
      <c r="G768" t="s">
        <v>74</v>
      </c>
      <c r="H768" t="s">
        <v>74</v>
      </c>
      <c r="I768" t="s">
        <v>8942</v>
      </c>
      <c r="J768" t="s">
        <v>8928</v>
      </c>
      <c r="K768" t="s">
        <v>74</v>
      </c>
      <c r="L768" t="s">
        <v>74</v>
      </c>
      <c r="M768" t="s">
        <v>77</v>
      </c>
      <c r="N768" t="s">
        <v>78</v>
      </c>
      <c r="O768" t="s">
        <v>74</v>
      </c>
      <c r="P768" t="s">
        <v>74</v>
      </c>
      <c r="Q768" t="s">
        <v>74</v>
      </c>
      <c r="R768" t="s">
        <v>74</v>
      </c>
      <c r="S768" t="s">
        <v>74</v>
      </c>
      <c r="T768" t="s">
        <v>8943</v>
      </c>
      <c r="U768" t="s">
        <v>74</v>
      </c>
      <c r="V768" t="s">
        <v>8944</v>
      </c>
      <c r="W768" t="s">
        <v>8945</v>
      </c>
      <c r="X768" t="s">
        <v>8946</v>
      </c>
      <c r="Y768" t="s">
        <v>8947</v>
      </c>
      <c r="Z768" t="s">
        <v>74</v>
      </c>
      <c r="AA768" t="s">
        <v>74</v>
      </c>
      <c r="AB768" t="s">
        <v>8948</v>
      </c>
      <c r="AC768" t="s">
        <v>74</v>
      </c>
      <c r="AD768" t="s">
        <v>74</v>
      </c>
      <c r="AE768" t="s">
        <v>74</v>
      </c>
      <c r="AF768" t="s">
        <v>74</v>
      </c>
      <c r="AG768">
        <v>9</v>
      </c>
      <c r="AH768">
        <v>6</v>
      </c>
      <c r="AI768">
        <v>6</v>
      </c>
      <c r="AJ768">
        <v>0</v>
      </c>
      <c r="AK768">
        <v>1</v>
      </c>
      <c r="AL768" t="s">
        <v>7211</v>
      </c>
      <c r="AM768" t="s">
        <v>7212</v>
      </c>
      <c r="AN768" t="s">
        <v>7213</v>
      </c>
      <c r="AO768" t="s">
        <v>8929</v>
      </c>
      <c r="AP768" t="s">
        <v>74</v>
      </c>
      <c r="AQ768" t="s">
        <v>74</v>
      </c>
      <c r="AR768" t="s">
        <v>8930</v>
      </c>
      <c r="AS768" t="s">
        <v>8931</v>
      </c>
      <c r="AT768" t="s">
        <v>6957</v>
      </c>
      <c r="AU768">
        <v>1996</v>
      </c>
      <c r="AV768">
        <v>13</v>
      </c>
      <c r="AW768">
        <v>1</v>
      </c>
      <c r="AX768" t="s">
        <v>74</v>
      </c>
      <c r="AY768" t="s">
        <v>74</v>
      </c>
      <c r="AZ768" t="s">
        <v>74</v>
      </c>
      <c r="BA768" t="s">
        <v>74</v>
      </c>
      <c r="BB768">
        <v>10</v>
      </c>
      <c r="BC768">
        <v>13</v>
      </c>
      <c r="BD768" t="s">
        <v>74</v>
      </c>
      <c r="BE768" t="s">
        <v>8949</v>
      </c>
      <c r="BF768" t="str">
        <f>HYPERLINK("http://dx.doi.org/10.1017/S1323358000020427","http://dx.doi.org/10.1017/S1323358000020427")</f>
        <v>http://dx.doi.org/10.1017/S1323358000020427</v>
      </c>
      <c r="BG768" t="s">
        <v>74</v>
      </c>
      <c r="BH768" t="s">
        <v>74</v>
      </c>
      <c r="BI768">
        <v>4</v>
      </c>
      <c r="BJ768" t="s">
        <v>936</v>
      </c>
      <c r="BK768" t="s">
        <v>93</v>
      </c>
      <c r="BL768" t="s">
        <v>936</v>
      </c>
      <c r="BM768" t="s">
        <v>8932</v>
      </c>
      <c r="BN768" t="s">
        <v>74</v>
      </c>
      <c r="BO768" t="s">
        <v>74</v>
      </c>
      <c r="BP768" t="s">
        <v>74</v>
      </c>
      <c r="BQ768" t="s">
        <v>74</v>
      </c>
      <c r="BR768" t="s">
        <v>96</v>
      </c>
      <c r="BS768" t="s">
        <v>8950</v>
      </c>
      <c r="BT768" t="str">
        <f>HYPERLINK("https%3A%2F%2Fwww.webofscience.com%2Fwos%2Fwoscc%2Ffull-record%2FWOS:A1996TT19100004","View Full Record in Web of Science")</f>
        <v>View Full Record in Web of Science</v>
      </c>
    </row>
    <row r="769" spans="1:72" x14ac:dyDescent="0.15">
      <c r="A769" t="s">
        <v>72</v>
      </c>
      <c r="B769" t="s">
        <v>8951</v>
      </c>
      <c r="C769" t="s">
        <v>74</v>
      </c>
      <c r="D769" t="s">
        <v>74</v>
      </c>
      <c r="E769" t="s">
        <v>74</v>
      </c>
      <c r="F769" t="s">
        <v>8951</v>
      </c>
      <c r="G769" t="s">
        <v>74</v>
      </c>
      <c r="H769" t="s">
        <v>74</v>
      </c>
      <c r="I769" t="s">
        <v>8952</v>
      </c>
      <c r="J769" t="s">
        <v>8928</v>
      </c>
      <c r="K769" t="s">
        <v>74</v>
      </c>
      <c r="L769" t="s">
        <v>74</v>
      </c>
      <c r="M769" t="s">
        <v>77</v>
      </c>
      <c r="N769" t="s">
        <v>78</v>
      </c>
      <c r="O769" t="s">
        <v>74</v>
      </c>
      <c r="P769" t="s">
        <v>74</v>
      </c>
      <c r="Q769" t="s">
        <v>74</v>
      </c>
      <c r="R769" t="s">
        <v>74</v>
      </c>
      <c r="S769" t="s">
        <v>74</v>
      </c>
      <c r="T769" t="s">
        <v>8953</v>
      </c>
      <c r="U769" t="s">
        <v>74</v>
      </c>
      <c r="V769" t="s">
        <v>8954</v>
      </c>
      <c r="W769" t="s">
        <v>74</v>
      </c>
      <c r="X769" t="s">
        <v>74</v>
      </c>
      <c r="Y769" t="s">
        <v>8955</v>
      </c>
      <c r="Z769" t="s">
        <v>74</v>
      </c>
      <c r="AA769" t="s">
        <v>74</v>
      </c>
      <c r="AB769" t="s">
        <v>8956</v>
      </c>
      <c r="AC769" t="s">
        <v>74</v>
      </c>
      <c r="AD769" t="s">
        <v>74</v>
      </c>
      <c r="AE769" t="s">
        <v>74</v>
      </c>
      <c r="AF769" t="s">
        <v>74</v>
      </c>
      <c r="AG769">
        <v>6</v>
      </c>
      <c r="AH769">
        <v>0</v>
      </c>
      <c r="AI769">
        <v>0</v>
      </c>
      <c r="AJ769">
        <v>0</v>
      </c>
      <c r="AK769">
        <v>0</v>
      </c>
      <c r="AL769" t="s">
        <v>7211</v>
      </c>
      <c r="AM769" t="s">
        <v>7212</v>
      </c>
      <c r="AN769" t="s">
        <v>7213</v>
      </c>
      <c r="AO769" t="s">
        <v>8929</v>
      </c>
      <c r="AP769" t="s">
        <v>74</v>
      </c>
      <c r="AQ769" t="s">
        <v>74</v>
      </c>
      <c r="AR769" t="s">
        <v>8930</v>
      </c>
      <c r="AS769" t="s">
        <v>8931</v>
      </c>
      <c r="AT769" t="s">
        <v>6957</v>
      </c>
      <c r="AU769">
        <v>1996</v>
      </c>
      <c r="AV769">
        <v>13</v>
      </c>
      <c r="AW769">
        <v>1</v>
      </c>
      <c r="AX769" t="s">
        <v>74</v>
      </c>
      <c r="AY769" t="s">
        <v>74</v>
      </c>
      <c r="AZ769" t="s">
        <v>74</v>
      </c>
      <c r="BA769" t="s">
        <v>74</v>
      </c>
      <c r="BB769">
        <v>28</v>
      </c>
      <c r="BC769">
        <v>29</v>
      </c>
      <c r="BD769" t="s">
        <v>74</v>
      </c>
      <c r="BE769" t="s">
        <v>8957</v>
      </c>
      <c r="BF769" t="str">
        <f>HYPERLINK("http://dx.doi.org/10.1017/S1323358000020464","http://dx.doi.org/10.1017/S1323358000020464")</f>
        <v>http://dx.doi.org/10.1017/S1323358000020464</v>
      </c>
      <c r="BG769" t="s">
        <v>74</v>
      </c>
      <c r="BH769" t="s">
        <v>74</v>
      </c>
      <c r="BI769">
        <v>2</v>
      </c>
      <c r="BJ769" t="s">
        <v>936</v>
      </c>
      <c r="BK769" t="s">
        <v>93</v>
      </c>
      <c r="BL769" t="s">
        <v>936</v>
      </c>
      <c r="BM769" t="s">
        <v>8932</v>
      </c>
      <c r="BN769" t="s">
        <v>74</v>
      </c>
      <c r="BO769" t="s">
        <v>74</v>
      </c>
      <c r="BP769" t="s">
        <v>74</v>
      </c>
      <c r="BQ769" t="s">
        <v>74</v>
      </c>
      <c r="BR769" t="s">
        <v>96</v>
      </c>
      <c r="BS769" t="s">
        <v>8958</v>
      </c>
      <c r="BT769" t="str">
        <f>HYPERLINK("https%3A%2F%2Fwww.webofscience.com%2Fwos%2Fwoscc%2Ffull-record%2FWOS:A1996TT19100008","View Full Record in Web of Science")</f>
        <v>View Full Record in Web of Science</v>
      </c>
    </row>
    <row r="770" spans="1:72" x14ac:dyDescent="0.15">
      <c r="A770" t="s">
        <v>72</v>
      </c>
      <c r="B770" t="s">
        <v>8959</v>
      </c>
      <c r="C770" t="s">
        <v>74</v>
      </c>
      <c r="D770" t="s">
        <v>74</v>
      </c>
      <c r="E770" t="s">
        <v>74</v>
      </c>
      <c r="F770" t="s">
        <v>8959</v>
      </c>
      <c r="G770" t="s">
        <v>74</v>
      </c>
      <c r="H770" t="s">
        <v>74</v>
      </c>
      <c r="I770" t="s">
        <v>8960</v>
      </c>
      <c r="J770" t="s">
        <v>8928</v>
      </c>
      <c r="K770" t="s">
        <v>74</v>
      </c>
      <c r="L770" t="s">
        <v>74</v>
      </c>
      <c r="M770" t="s">
        <v>77</v>
      </c>
      <c r="N770" t="s">
        <v>78</v>
      </c>
      <c r="O770" t="s">
        <v>74</v>
      </c>
      <c r="P770" t="s">
        <v>74</v>
      </c>
      <c r="Q770" t="s">
        <v>74</v>
      </c>
      <c r="R770" t="s">
        <v>74</v>
      </c>
      <c r="S770" t="s">
        <v>74</v>
      </c>
      <c r="T770" t="s">
        <v>8961</v>
      </c>
      <c r="U770" t="s">
        <v>74</v>
      </c>
      <c r="V770" t="s">
        <v>8962</v>
      </c>
      <c r="W770" t="s">
        <v>8963</v>
      </c>
      <c r="X770" t="s">
        <v>8964</v>
      </c>
      <c r="Y770" t="s">
        <v>8965</v>
      </c>
      <c r="Z770" t="s">
        <v>74</v>
      </c>
      <c r="AA770" t="s">
        <v>74</v>
      </c>
      <c r="AB770" t="s">
        <v>74</v>
      </c>
      <c r="AC770" t="s">
        <v>74</v>
      </c>
      <c r="AD770" t="s">
        <v>74</v>
      </c>
      <c r="AE770" t="s">
        <v>74</v>
      </c>
      <c r="AF770" t="s">
        <v>74</v>
      </c>
      <c r="AG770">
        <v>4</v>
      </c>
      <c r="AH770">
        <v>0</v>
      </c>
      <c r="AI770">
        <v>1</v>
      </c>
      <c r="AJ770">
        <v>0</v>
      </c>
      <c r="AK770">
        <v>0</v>
      </c>
      <c r="AL770" t="s">
        <v>7211</v>
      </c>
      <c r="AM770" t="s">
        <v>7212</v>
      </c>
      <c r="AN770" t="s">
        <v>7213</v>
      </c>
      <c r="AO770" t="s">
        <v>8929</v>
      </c>
      <c r="AP770" t="s">
        <v>74</v>
      </c>
      <c r="AQ770" t="s">
        <v>74</v>
      </c>
      <c r="AR770" t="s">
        <v>8930</v>
      </c>
      <c r="AS770" t="s">
        <v>8931</v>
      </c>
      <c r="AT770" t="s">
        <v>6957</v>
      </c>
      <c r="AU770">
        <v>1996</v>
      </c>
      <c r="AV770">
        <v>13</v>
      </c>
      <c r="AW770">
        <v>1</v>
      </c>
      <c r="AX770" t="s">
        <v>74</v>
      </c>
      <c r="AY770" t="s">
        <v>74</v>
      </c>
      <c r="AZ770" t="s">
        <v>74</v>
      </c>
      <c r="BA770" t="s">
        <v>74</v>
      </c>
      <c r="BB770">
        <v>30</v>
      </c>
      <c r="BC770">
        <v>32</v>
      </c>
      <c r="BD770" t="s">
        <v>74</v>
      </c>
      <c r="BE770" t="s">
        <v>8966</v>
      </c>
      <c r="BF770" t="str">
        <f>HYPERLINK("http://dx.doi.org/10.1017/S1323358000020476","http://dx.doi.org/10.1017/S1323358000020476")</f>
        <v>http://dx.doi.org/10.1017/S1323358000020476</v>
      </c>
      <c r="BG770" t="s">
        <v>74</v>
      </c>
      <c r="BH770" t="s">
        <v>74</v>
      </c>
      <c r="BI770">
        <v>3</v>
      </c>
      <c r="BJ770" t="s">
        <v>936</v>
      </c>
      <c r="BK770" t="s">
        <v>93</v>
      </c>
      <c r="BL770" t="s">
        <v>936</v>
      </c>
      <c r="BM770" t="s">
        <v>8932</v>
      </c>
      <c r="BN770" t="s">
        <v>74</v>
      </c>
      <c r="BO770" t="s">
        <v>74</v>
      </c>
      <c r="BP770" t="s">
        <v>74</v>
      </c>
      <c r="BQ770" t="s">
        <v>74</v>
      </c>
      <c r="BR770" t="s">
        <v>96</v>
      </c>
      <c r="BS770" t="s">
        <v>8967</v>
      </c>
      <c r="BT770" t="str">
        <f>HYPERLINK("https%3A%2F%2Fwww.webofscience.com%2Fwos%2Fwoscc%2Ffull-record%2FWOS:A1996TT19100009","View Full Record in Web of Science")</f>
        <v>View Full Record in Web of Science</v>
      </c>
    </row>
    <row r="771" spans="1:72" x14ac:dyDescent="0.15">
      <c r="A771" t="s">
        <v>72</v>
      </c>
      <c r="B771" t="s">
        <v>8968</v>
      </c>
      <c r="C771" t="s">
        <v>74</v>
      </c>
      <c r="D771" t="s">
        <v>74</v>
      </c>
      <c r="E771" t="s">
        <v>74</v>
      </c>
      <c r="F771" t="s">
        <v>8968</v>
      </c>
      <c r="G771" t="s">
        <v>74</v>
      </c>
      <c r="H771" t="s">
        <v>74</v>
      </c>
      <c r="I771" t="s">
        <v>8969</v>
      </c>
      <c r="J771" t="s">
        <v>8928</v>
      </c>
      <c r="K771" t="s">
        <v>74</v>
      </c>
      <c r="L771" t="s">
        <v>74</v>
      </c>
      <c r="M771" t="s">
        <v>77</v>
      </c>
      <c r="N771" t="s">
        <v>78</v>
      </c>
      <c r="O771" t="s">
        <v>74</v>
      </c>
      <c r="P771" t="s">
        <v>74</v>
      </c>
      <c r="Q771" t="s">
        <v>74</v>
      </c>
      <c r="R771" t="s">
        <v>74</v>
      </c>
      <c r="S771" t="s">
        <v>74</v>
      </c>
      <c r="T771" t="s">
        <v>8970</v>
      </c>
      <c r="U771" t="s">
        <v>74</v>
      </c>
      <c r="V771" t="s">
        <v>8971</v>
      </c>
      <c r="W771" t="s">
        <v>8972</v>
      </c>
      <c r="X771" t="s">
        <v>8973</v>
      </c>
      <c r="Y771" t="s">
        <v>8937</v>
      </c>
      <c r="Z771" t="s">
        <v>74</v>
      </c>
      <c r="AA771" t="s">
        <v>8974</v>
      </c>
      <c r="AB771" t="s">
        <v>8975</v>
      </c>
      <c r="AC771" t="s">
        <v>74</v>
      </c>
      <c r="AD771" t="s">
        <v>74</v>
      </c>
      <c r="AE771" t="s">
        <v>74</v>
      </c>
      <c r="AF771" t="s">
        <v>74</v>
      </c>
      <c r="AG771">
        <v>0</v>
      </c>
      <c r="AH771">
        <v>3</v>
      </c>
      <c r="AI771">
        <v>3</v>
      </c>
      <c r="AJ771">
        <v>0</v>
      </c>
      <c r="AK771">
        <v>0</v>
      </c>
      <c r="AL771" t="s">
        <v>7211</v>
      </c>
      <c r="AM771" t="s">
        <v>7212</v>
      </c>
      <c r="AN771" t="s">
        <v>7213</v>
      </c>
      <c r="AO771" t="s">
        <v>8929</v>
      </c>
      <c r="AP771" t="s">
        <v>74</v>
      </c>
      <c r="AQ771" t="s">
        <v>74</v>
      </c>
      <c r="AR771" t="s">
        <v>8930</v>
      </c>
      <c r="AS771" t="s">
        <v>8931</v>
      </c>
      <c r="AT771" t="s">
        <v>6957</v>
      </c>
      <c r="AU771">
        <v>1996</v>
      </c>
      <c r="AV771">
        <v>13</v>
      </c>
      <c r="AW771">
        <v>1</v>
      </c>
      <c r="AX771" t="s">
        <v>74</v>
      </c>
      <c r="AY771" t="s">
        <v>74</v>
      </c>
      <c r="AZ771" t="s">
        <v>74</v>
      </c>
      <c r="BA771" t="s">
        <v>74</v>
      </c>
      <c r="BB771">
        <v>33</v>
      </c>
      <c r="BC771">
        <v>34</v>
      </c>
      <c r="BD771" t="s">
        <v>74</v>
      </c>
      <c r="BE771" t="s">
        <v>8976</v>
      </c>
      <c r="BF771" t="str">
        <f>HYPERLINK("http://dx.doi.org/10.1017/S1323358000020488","http://dx.doi.org/10.1017/S1323358000020488")</f>
        <v>http://dx.doi.org/10.1017/S1323358000020488</v>
      </c>
      <c r="BG771" t="s">
        <v>74</v>
      </c>
      <c r="BH771" t="s">
        <v>74</v>
      </c>
      <c r="BI771">
        <v>2</v>
      </c>
      <c r="BJ771" t="s">
        <v>936</v>
      </c>
      <c r="BK771" t="s">
        <v>93</v>
      </c>
      <c r="BL771" t="s">
        <v>936</v>
      </c>
      <c r="BM771" t="s">
        <v>8932</v>
      </c>
      <c r="BN771" t="s">
        <v>74</v>
      </c>
      <c r="BO771" t="s">
        <v>74</v>
      </c>
      <c r="BP771" t="s">
        <v>74</v>
      </c>
      <c r="BQ771" t="s">
        <v>74</v>
      </c>
      <c r="BR771" t="s">
        <v>96</v>
      </c>
      <c r="BS771" t="s">
        <v>8977</v>
      </c>
      <c r="BT771" t="str">
        <f>HYPERLINK("https%3A%2F%2Fwww.webofscience.com%2Fwos%2Fwoscc%2Ffull-record%2FWOS:A1996TT19100010","View Full Record in Web of Science")</f>
        <v>View Full Record in Web of Science</v>
      </c>
    </row>
    <row r="772" spans="1:72" x14ac:dyDescent="0.15">
      <c r="A772" t="s">
        <v>72</v>
      </c>
      <c r="B772" t="s">
        <v>8978</v>
      </c>
      <c r="C772" t="s">
        <v>74</v>
      </c>
      <c r="D772" t="s">
        <v>74</v>
      </c>
      <c r="E772" t="s">
        <v>74</v>
      </c>
      <c r="F772" t="s">
        <v>8978</v>
      </c>
      <c r="G772" t="s">
        <v>74</v>
      </c>
      <c r="H772" t="s">
        <v>74</v>
      </c>
      <c r="I772" t="s">
        <v>8979</v>
      </c>
      <c r="J772" t="s">
        <v>8928</v>
      </c>
      <c r="K772" t="s">
        <v>74</v>
      </c>
      <c r="L772" t="s">
        <v>74</v>
      </c>
      <c r="M772" t="s">
        <v>77</v>
      </c>
      <c r="N772" t="s">
        <v>78</v>
      </c>
      <c r="O772" t="s">
        <v>74</v>
      </c>
      <c r="P772" t="s">
        <v>74</v>
      </c>
      <c r="Q772" t="s">
        <v>74</v>
      </c>
      <c r="R772" t="s">
        <v>74</v>
      </c>
      <c r="S772" t="s">
        <v>74</v>
      </c>
      <c r="T772" t="s">
        <v>8970</v>
      </c>
      <c r="U772" t="s">
        <v>74</v>
      </c>
      <c r="V772" t="s">
        <v>8980</v>
      </c>
      <c r="W772" t="s">
        <v>74</v>
      </c>
      <c r="X772" t="s">
        <v>74</v>
      </c>
      <c r="Y772" t="s">
        <v>8981</v>
      </c>
      <c r="Z772" t="s">
        <v>74</v>
      </c>
      <c r="AA772" t="s">
        <v>74</v>
      </c>
      <c r="AB772" t="s">
        <v>8982</v>
      </c>
      <c r="AC772" t="s">
        <v>74</v>
      </c>
      <c r="AD772" t="s">
        <v>74</v>
      </c>
      <c r="AE772" t="s">
        <v>74</v>
      </c>
      <c r="AF772" t="s">
        <v>74</v>
      </c>
      <c r="AG772">
        <v>5</v>
      </c>
      <c r="AH772">
        <v>32</v>
      </c>
      <c r="AI772">
        <v>33</v>
      </c>
      <c r="AJ772">
        <v>0</v>
      </c>
      <c r="AK772">
        <v>0</v>
      </c>
      <c r="AL772" t="s">
        <v>7211</v>
      </c>
      <c r="AM772" t="s">
        <v>7212</v>
      </c>
      <c r="AN772" t="s">
        <v>7213</v>
      </c>
      <c r="AO772" t="s">
        <v>8929</v>
      </c>
      <c r="AP772" t="s">
        <v>74</v>
      </c>
      <c r="AQ772" t="s">
        <v>74</v>
      </c>
      <c r="AR772" t="s">
        <v>8930</v>
      </c>
      <c r="AS772" t="s">
        <v>8931</v>
      </c>
      <c r="AT772" t="s">
        <v>6957</v>
      </c>
      <c r="AU772">
        <v>1996</v>
      </c>
      <c r="AV772">
        <v>13</v>
      </c>
      <c r="AW772">
        <v>1</v>
      </c>
      <c r="AX772" t="s">
        <v>74</v>
      </c>
      <c r="AY772" t="s">
        <v>74</v>
      </c>
      <c r="AZ772" t="s">
        <v>74</v>
      </c>
      <c r="BA772" t="s">
        <v>74</v>
      </c>
      <c r="BB772">
        <v>35</v>
      </c>
      <c r="BC772">
        <v>38</v>
      </c>
      <c r="BD772" t="s">
        <v>74</v>
      </c>
      <c r="BE772" t="s">
        <v>8983</v>
      </c>
      <c r="BF772" t="str">
        <f>HYPERLINK("http://dx.doi.org/10.1017/S132335800002049X","http://dx.doi.org/10.1017/S132335800002049X")</f>
        <v>http://dx.doi.org/10.1017/S132335800002049X</v>
      </c>
      <c r="BG772" t="s">
        <v>74</v>
      </c>
      <c r="BH772" t="s">
        <v>74</v>
      </c>
      <c r="BI772">
        <v>4</v>
      </c>
      <c r="BJ772" t="s">
        <v>936</v>
      </c>
      <c r="BK772" t="s">
        <v>93</v>
      </c>
      <c r="BL772" t="s">
        <v>936</v>
      </c>
      <c r="BM772" t="s">
        <v>8932</v>
      </c>
      <c r="BN772" t="s">
        <v>74</v>
      </c>
      <c r="BO772" t="s">
        <v>74</v>
      </c>
      <c r="BP772" t="s">
        <v>74</v>
      </c>
      <c r="BQ772" t="s">
        <v>74</v>
      </c>
      <c r="BR772" t="s">
        <v>96</v>
      </c>
      <c r="BS772" t="s">
        <v>8984</v>
      </c>
      <c r="BT772" t="str">
        <f>HYPERLINK("https%3A%2F%2Fwww.webofscience.com%2Fwos%2Fwoscc%2Ffull-record%2FWOS:A1996TT19100011","View Full Record in Web of Science")</f>
        <v>View Full Record in Web of Science</v>
      </c>
    </row>
    <row r="773" spans="1:72" x14ac:dyDescent="0.15">
      <c r="A773" t="s">
        <v>72</v>
      </c>
      <c r="B773" t="s">
        <v>8985</v>
      </c>
      <c r="C773" t="s">
        <v>74</v>
      </c>
      <c r="D773" t="s">
        <v>74</v>
      </c>
      <c r="E773" t="s">
        <v>74</v>
      </c>
      <c r="F773" t="s">
        <v>8985</v>
      </c>
      <c r="G773" t="s">
        <v>74</v>
      </c>
      <c r="H773" t="s">
        <v>74</v>
      </c>
      <c r="I773" t="s">
        <v>8986</v>
      </c>
      <c r="J773" t="s">
        <v>8928</v>
      </c>
      <c r="K773" t="s">
        <v>74</v>
      </c>
      <c r="L773" t="s">
        <v>74</v>
      </c>
      <c r="M773" t="s">
        <v>77</v>
      </c>
      <c r="N773" t="s">
        <v>78</v>
      </c>
      <c r="O773" t="s">
        <v>74</v>
      </c>
      <c r="P773" t="s">
        <v>74</v>
      </c>
      <c r="Q773" t="s">
        <v>74</v>
      </c>
      <c r="R773" t="s">
        <v>74</v>
      </c>
      <c r="S773" t="s">
        <v>74</v>
      </c>
      <c r="T773" t="s">
        <v>8987</v>
      </c>
      <c r="U773" t="s">
        <v>74</v>
      </c>
      <c r="V773" t="s">
        <v>8988</v>
      </c>
      <c r="W773" t="s">
        <v>74</v>
      </c>
      <c r="X773" t="s">
        <v>74</v>
      </c>
      <c r="Y773" t="s">
        <v>8989</v>
      </c>
      <c r="Z773" t="s">
        <v>74</v>
      </c>
      <c r="AA773" t="s">
        <v>8990</v>
      </c>
      <c r="AB773" t="s">
        <v>8991</v>
      </c>
      <c r="AC773" t="s">
        <v>74</v>
      </c>
      <c r="AD773" t="s">
        <v>74</v>
      </c>
      <c r="AE773" t="s">
        <v>74</v>
      </c>
      <c r="AF773" t="s">
        <v>74</v>
      </c>
      <c r="AG773">
        <v>11</v>
      </c>
      <c r="AH773">
        <v>8</v>
      </c>
      <c r="AI773">
        <v>8</v>
      </c>
      <c r="AJ773">
        <v>0</v>
      </c>
      <c r="AK773">
        <v>0</v>
      </c>
      <c r="AL773" t="s">
        <v>7211</v>
      </c>
      <c r="AM773" t="s">
        <v>7212</v>
      </c>
      <c r="AN773" t="s">
        <v>7213</v>
      </c>
      <c r="AO773" t="s">
        <v>8929</v>
      </c>
      <c r="AP773" t="s">
        <v>74</v>
      </c>
      <c r="AQ773" t="s">
        <v>74</v>
      </c>
      <c r="AR773" t="s">
        <v>8930</v>
      </c>
      <c r="AS773" t="s">
        <v>8931</v>
      </c>
      <c r="AT773" t="s">
        <v>6957</v>
      </c>
      <c r="AU773">
        <v>1996</v>
      </c>
      <c r="AV773">
        <v>13</v>
      </c>
      <c r="AW773">
        <v>1</v>
      </c>
      <c r="AX773" t="s">
        <v>74</v>
      </c>
      <c r="AY773" t="s">
        <v>74</v>
      </c>
      <c r="AZ773" t="s">
        <v>74</v>
      </c>
      <c r="BA773" t="s">
        <v>74</v>
      </c>
      <c r="BB773">
        <v>39</v>
      </c>
      <c r="BC773">
        <v>43</v>
      </c>
      <c r="BD773" t="s">
        <v>74</v>
      </c>
      <c r="BE773" t="s">
        <v>8992</v>
      </c>
      <c r="BF773" t="str">
        <f>HYPERLINK("http://dx.doi.org/10.1017/S1323358000020506","http://dx.doi.org/10.1017/S1323358000020506")</f>
        <v>http://dx.doi.org/10.1017/S1323358000020506</v>
      </c>
      <c r="BG773" t="s">
        <v>74</v>
      </c>
      <c r="BH773" t="s">
        <v>74</v>
      </c>
      <c r="BI773">
        <v>5</v>
      </c>
      <c r="BJ773" t="s">
        <v>936</v>
      </c>
      <c r="BK773" t="s">
        <v>93</v>
      </c>
      <c r="BL773" t="s">
        <v>936</v>
      </c>
      <c r="BM773" t="s">
        <v>8932</v>
      </c>
      <c r="BN773" t="s">
        <v>74</v>
      </c>
      <c r="BO773" t="s">
        <v>74</v>
      </c>
      <c r="BP773" t="s">
        <v>74</v>
      </c>
      <c r="BQ773" t="s">
        <v>74</v>
      </c>
      <c r="BR773" t="s">
        <v>96</v>
      </c>
      <c r="BS773" t="s">
        <v>8993</v>
      </c>
      <c r="BT773" t="str">
        <f>HYPERLINK("https%3A%2F%2Fwww.webofscience.com%2Fwos%2Fwoscc%2Ffull-record%2FWOS:A1996TT19100012","View Full Record in Web of Science")</f>
        <v>View Full Record in Web of Science</v>
      </c>
    </row>
    <row r="774" spans="1:72" x14ac:dyDescent="0.15">
      <c r="A774" t="s">
        <v>72</v>
      </c>
      <c r="B774" t="s">
        <v>8994</v>
      </c>
      <c r="C774" t="s">
        <v>74</v>
      </c>
      <c r="D774" t="s">
        <v>74</v>
      </c>
      <c r="E774" t="s">
        <v>74</v>
      </c>
      <c r="F774" t="s">
        <v>8994</v>
      </c>
      <c r="G774" t="s">
        <v>74</v>
      </c>
      <c r="H774" t="s">
        <v>74</v>
      </c>
      <c r="I774" t="s">
        <v>8995</v>
      </c>
      <c r="J774" t="s">
        <v>8928</v>
      </c>
      <c r="K774" t="s">
        <v>74</v>
      </c>
      <c r="L774" t="s">
        <v>74</v>
      </c>
      <c r="M774" t="s">
        <v>77</v>
      </c>
      <c r="N774" t="s">
        <v>78</v>
      </c>
      <c r="O774" t="s">
        <v>74</v>
      </c>
      <c r="P774" t="s">
        <v>74</v>
      </c>
      <c r="Q774" t="s">
        <v>74</v>
      </c>
      <c r="R774" t="s">
        <v>74</v>
      </c>
      <c r="S774" t="s">
        <v>74</v>
      </c>
      <c r="T774" t="s">
        <v>8996</v>
      </c>
      <c r="U774" t="s">
        <v>74</v>
      </c>
      <c r="V774" t="s">
        <v>8997</v>
      </c>
      <c r="W774" t="s">
        <v>8998</v>
      </c>
      <c r="X774" t="s">
        <v>8999</v>
      </c>
      <c r="Y774" t="s">
        <v>9000</v>
      </c>
      <c r="Z774" t="s">
        <v>74</v>
      </c>
      <c r="AA774" t="s">
        <v>9001</v>
      </c>
      <c r="AB774" t="s">
        <v>9002</v>
      </c>
      <c r="AC774" t="s">
        <v>74</v>
      </c>
      <c r="AD774" t="s">
        <v>74</v>
      </c>
      <c r="AE774" t="s">
        <v>74</v>
      </c>
      <c r="AF774" t="s">
        <v>74</v>
      </c>
      <c r="AG774">
        <v>3</v>
      </c>
      <c r="AH774">
        <v>1</v>
      </c>
      <c r="AI774">
        <v>1</v>
      </c>
      <c r="AJ774">
        <v>0</v>
      </c>
      <c r="AK774">
        <v>1</v>
      </c>
      <c r="AL774" t="s">
        <v>7211</v>
      </c>
      <c r="AM774" t="s">
        <v>7212</v>
      </c>
      <c r="AN774" t="s">
        <v>7213</v>
      </c>
      <c r="AO774" t="s">
        <v>8929</v>
      </c>
      <c r="AP774" t="s">
        <v>74</v>
      </c>
      <c r="AQ774" t="s">
        <v>74</v>
      </c>
      <c r="AR774" t="s">
        <v>8930</v>
      </c>
      <c r="AS774" t="s">
        <v>8931</v>
      </c>
      <c r="AT774" t="s">
        <v>6957</v>
      </c>
      <c r="AU774">
        <v>1996</v>
      </c>
      <c r="AV774">
        <v>13</v>
      </c>
      <c r="AW774">
        <v>1</v>
      </c>
      <c r="AX774" t="s">
        <v>74</v>
      </c>
      <c r="AY774" t="s">
        <v>74</v>
      </c>
      <c r="AZ774" t="s">
        <v>74</v>
      </c>
      <c r="BA774" t="s">
        <v>74</v>
      </c>
      <c r="BB774">
        <v>44</v>
      </c>
      <c r="BC774">
        <v>47</v>
      </c>
      <c r="BD774" t="s">
        <v>74</v>
      </c>
      <c r="BE774" t="s">
        <v>9003</v>
      </c>
      <c r="BF774" t="str">
        <f>HYPERLINK("http://dx.doi.org/10.1017/S1323358000020518","http://dx.doi.org/10.1017/S1323358000020518")</f>
        <v>http://dx.doi.org/10.1017/S1323358000020518</v>
      </c>
      <c r="BG774" t="s">
        <v>74</v>
      </c>
      <c r="BH774" t="s">
        <v>74</v>
      </c>
      <c r="BI774">
        <v>4</v>
      </c>
      <c r="BJ774" t="s">
        <v>936</v>
      </c>
      <c r="BK774" t="s">
        <v>93</v>
      </c>
      <c r="BL774" t="s">
        <v>936</v>
      </c>
      <c r="BM774" t="s">
        <v>8932</v>
      </c>
      <c r="BN774" t="s">
        <v>74</v>
      </c>
      <c r="BO774" t="s">
        <v>74</v>
      </c>
      <c r="BP774" t="s">
        <v>74</v>
      </c>
      <c r="BQ774" t="s">
        <v>74</v>
      </c>
      <c r="BR774" t="s">
        <v>96</v>
      </c>
      <c r="BS774" t="s">
        <v>9004</v>
      </c>
      <c r="BT774" t="str">
        <f>HYPERLINK("https%3A%2F%2Fwww.webofscience.com%2Fwos%2Fwoscc%2Ffull-record%2FWOS:A1996TT19100013","View Full Record in Web of Science")</f>
        <v>View Full Record in Web of Science</v>
      </c>
    </row>
    <row r="775" spans="1:72" x14ac:dyDescent="0.15">
      <c r="A775" t="s">
        <v>72</v>
      </c>
      <c r="B775" t="s">
        <v>9005</v>
      </c>
      <c r="C775" t="s">
        <v>74</v>
      </c>
      <c r="D775" t="s">
        <v>74</v>
      </c>
      <c r="E775" t="s">
        <v>74</v>
      </c>
      <c r="F775" t="s">
        <v>9005</v>
      </c>
      <c r="G775" t="s">
        <v>74</v>
      </c>
      <c r="H775" t="s">
        <v>74</v>
      </c>
      <c r="I775" t="s">
        <v>9006</v>
      </c>
      <c r="J775" t="s">
        <v>8928</v>
      </c>
      <c r="K775" t="s">
        <v>74</v>
      </c>
      <c r="L775" t="s">
        <v>74</v>
      </c>
      <c r="M775" t="s">
        <v>77</v>
      </c>
      <c r="N775" t="s">
        <v>78</v>
      </c>
      <c r="O775" t="s">
        <v>74</v>
      </c>
      <c r="P775" t="s">
        <v>74</v>
      </c>
      <c r="Q775" t="s">
        <v>74</v>
      </c>
      <c r="R775" t="s">
        <v>74</v>
      </c>
      <c r="S775" t="s">
        <v>74</v>
      </c>
      <c r="T775" t="s">
        <v>9007</v>
      </c>
      <c r="U775" t="s">
        <v>9008</v>
      </c>
      <c r="V775" t="s">
        <v>9009</v>
      </c>
      <c r="W775" t="s">
        <v>9010</v>
      </c>
      <c r="X775" t="s">
        <v>9011</v>
      </c>
      <c r="Y775" t="s">
        <v>8989</v>
      </c>
      <c r="Z775" t="s">
        <v>74</v>
      </c>
      <c r="AA775" t="s">
        <v>8990</v>
      </c>
      <c r="AB775" t="s">
        <v>9012</v>
      </c>
      <c r="AC775" t="s">
        <v>74</v>
      </c>
      <c r="AD775" t="s">
        <v>74</v>
      </c>
      <c r="AE775" t="s">
        <v>74</v>
      </c>
      <c r="AF775" t="s">
        <v>74</v>
      </c>
      <c r="AG775">
        <v>8</v>
      </c>
      <c r="AH775">
        <v>3</v>
      </c>
      <c r="AI775">
        <v>4</v>
      </c>
      <c r="AJ775">
        <v>0</v>
      </c>
      <c r="AK775">
        <v>2</v>
      </c>
      <c r="AL775" t="s">
        <v>7211</v>
      </c>
      <c r="AM775" t="s">
        <v>7212</v>
      </c>
      <c r="AN775" t="s">
        <v>7213</v>
      </c>
      <c r="AO775" t="s">
        <v>8929</v>
      </c>
      <c r="AP775" t="s">
        <v>74</v>
      </c>
      <c r="AQ775" t="s">
        <v>74</v>
      </c>
      <c r="AR775" t="s">
        <v>8930</v>
      </c>
      <c r="AS775" t="s">
        <v>8931</v>
      </c>
      <c r="AT775" t="s">
        <v>6957</v>
      </c>
      <c r="AU775">
        <v>1996</v>
      </c>
      <c r="AV775">
        <v>13</v>
      </c>
      <c r="AW775">
        <v>1</v>
      </c>
      <c r="AX775" t="s">
        <v>74</v>
      </c>
      <c r="AY775" t="s">
        <v>74</v>
      </c>
      <c r="AZ775" t="s">
        <v>74</v>
      </c>
      <c r="BA775" t="s">
        <v>74</v>
      </c>
      <c r="BB775">
        <v>48</v>
      </c>
      <c r="BC775">
        <v>59</v>
      </c>
      <c r="BD775" t="s">
        <v>74</v>
      </c>
      <c r="BE775" t="s">
        <v>9013</v>
      </c>
      <c r="BF775" t="str">
        <f>HYPERLINK("http://dx.doi.org/10.1017/S132335800002052X","http://dx.doi.org/10.1017/S132335800002052X")</f>
        <v>http://dx.doi.org/10.1017/S132335800002052X</v>
      </c>
      <c r="BG775" t="s">
        <v>74</v>
      </c>
      <c r="BH775" t="s">
        <v>74</v>
      </c>
      <c r="BI775">
        <v>12</v>
      </c>
      <c r="BJ775" t="s">
        <v>936</v>
      </c>
      <c r="BK775" t="s">
        <v>93</v>
      </c>
      <c r="BL775" t="s">
        <v>936</v>
      </c>
      <c r="BM775" t="s">
        <v>8932</v>
      </c>
      <c r="BN775" t="s">
        <v>74</v>
      </c>
      <c r="BO775" t="s">
        <v>74</v>
      </c>
      <c r="BP775" t="s">
        <v>74</v>
      </c>
      <c r="BQ775" t="s">
        <v>74</v>
      </c>
      <c r="BR775" t="s">
        <v>96</v>
      </c>
      <c r="BS775" t="s">
        <v>9014</v>
      </c>
      <c r="BT775" t="str">
        <f>HYPERLINK("https%3A%2F%2Fwww.webofscience.com%2Fwos%2Fwoscc%2Ffull-record%2FWOS:A1996TT19100014","View Full Record in Web of Science")</f>
        <v>View Full Record in Web of Science</v>
      </c>
    </row>
    <row r="776" spans="1:72" x14ac:dyDescent="0.15">
      <c r="A776" t="s">
        <v>72</v>
      </c>
      <c r="B776" t="s">
        <v>9015</v>
      </c>
      <c r="C776" t="s">
        <v>74</v>
      </c>
      <c r="D776" t="s">
        <v>74</v>
      </c>
      <c r="E776" t="s">
        <v>74</v>
      </c>
      <c r="F776" t="s">
        <v>9015</v>
      </c>
      <c r="G776" t="s">
        <v>74</v>
      </c>
      <c r="H776" t="s">
        <v>74</v>
      </c>
      <c r="I776" t="s">
        <v>9016</v>
      </c>
      <c r="J776" t="s">
        <v>8928</v>
      </c>
      <c r="K776" t="s">
        <v>74</v>
      </c>
      <c r="L776" t="s">
        <v>74</v>
      </c>
      <c r="M776" t="s">
        <v>77</v>
      </c>
      <c r="N776" t="s">
        <v>78</v>
      </c>
      <c r="O776" t="s">
        <v>74</v>
      </c>
      <c r="P776" t="s">
        <v>74</v>
      </c>
      <c r="Q776" t="s">
        <v>74</v>
      </c>
      <c r="R776" t="s">
        <v>74</v>
      </c>
      <c r="S776" t="s">
        <v>74</v>
      </c>
      <c r="T776" t="s">
        <v>9017</v>
      </c>
      <c r="U776" t="s">
        <v>74</v>
      </c>
      <c r="V776" t="s">
        <v>9018</v>
      </c>
      <c r="W776" t="s">
        <v>9019</v>
      </c>
      <c r="X776" t="s">
        <v>9020</v>
      </c>
      <c r="Y776" t="s">
        <v>9021</v>
      </c>
      <c r="Z776" t="s">
        <v>74</v>
      </c>
      <c r="AA776" t="s">
        <v>74</v>
      </c>
      <c r="AB776" t="s">
        <v>74</v>
      </c>
      <c r="AC776" t="s">
        <v>74</v>
      </c>
      <c r="AD776" t="s">
        <v>74</v>
      </c>
      <c r="AE776" t="s">
        <v>74</v>
      </c>
      <c r="AF776" t="s">
        <v>74</v>
      </c>
      <c r="AG776">
        <v>7</v>
      </c>
      <c r="AH776">
        <v>1</v>
      </c>
      <c r="AI776">
        <v>1</v>
      </c>
      <c r="AJ776">
        <v>0</v>
      </c>
      <c r="AK776">
        <v>2</v>
      </c>
      <c r="AL776" t="s">
        <v>7211</v>
      </c>
      <c r="AM776" t="s">
        <v>7212</v>
      </c>
      <c r="AN776" t="s">
        <v>7213</v>
      </c>
      <c r="AO776" t="s">
        <v>8929</v>
      </c>
      <c r="AP776" t="s">
        <v>74</v>
      </c>
      <c r="AQ776" t="s">
        <v>74</v>
      </c>
      <c r="AR776" t="s">
        <v>8930</v>
      </c>
      <c r="AS776" t="s">
        <v>8931</v>
      </c>
      <c r="AT776" t="s">
        <v>6957</v>
      </c>
      <c r="AU776">
        <v>1996</v>
      </c>
      <c r="AV776">
        <v>13</v>
      </c>
      <c r="AW776">
        <v>1</v>
      </c>
      <c r="AX776" t="s">
        <v>74</v>
      </c>
      <c r="AY776" t="s">
        <v>74</v>
      </c>
      <c r="AZ776" t="s">
        <v>74</v>
      </c>
      <c r="BA776" t="s">
        <v>74</v>
      </c>
      <c r="BB776">
        <v>60</v>
      </c>
      <c r="BC776">
        <v>63</v>
      </c>
      <c r="BD776" t="s">
        <v>74</v>
      </c>
      <c r="BE776" t="s">
        <v>9022</v>
      </c>
      <c r="BF776" t="str">
        <f>HYPERLINK("http://dx.doi.org/10.1017/S1323358000020531","http://dx.doi.org/10.1017/S1323358000020531")</f>
        <v>http://dx.doi.org/10.1017/S1323358000020531</v>
      </c>
      <c r="BG776" t="s">
        <v>74</v>
      </c>
      <c r="BH776" t="s">
        <v>74</v>
      </c>
      <c r="BI776">
        <v>4</v>
      </c>
      <c r="BJ776" t="s">
        <v>936</v>
      </c>
      <c r="BK776" t="s">
        <v>93</v>
      </c>
      <c r="BL776" t="s">
        <v>936</v>
      </c>
      <c r="BM776" t="s">
        <v>8932</v>
      </c>
      <c r="BN776" t="s">
        <v>74</v>
      </c>
      <c r="BO776" t="s">
        <v>74</v>
      </c>
      <c r="BP776" t="s">
        <v>74</v>
      </c>
      <c r="BQ776" t="s">
        <v>74</v>
      </c>
      <c r="BR776" t="s">
        <v>96</v>
      </c>
      <c r="BS776" t="s">
        <v>9023</v>
      </c>
      <c r="BT776" t="str">
        <f>HYPERLINK("https%3A%2F%2Fwww.webofscience.com%2Fwos%2Fwoscc%2Ffull-record%2FWOS:A1996TT19100015","View Full Record in Web of Science")</f>
        <v>View Full Record in Web of Science</v>
      </c>
    </row>
    <row r="777" spans="1:72" x14ac:dyDescent="0.15">
      <c r="A777" t="s">
        <v>72</v>
      </c>
      <c r="B777" t="s">
        <v>9024</v>
      </c>
      <c r="C777" t="s">
        <v>74</v>
      </c>
      <c r="D777" t="s">
        <v>74</v>
      </c>
      <c r="E777" t="s">
        <v>74</v>
      </c>
      <c r="F777" t="s">
        <v>9024</v>
      </c>
      <c r="G777" t="s">
        <v>74</v>
      </c>
      <c r="H777" t="s">
        <v>74</v>
      </c>
      <c r="I777" t="s">
        <v>9025</v>
      </c>
      <c r="J777" t="s">
        <v>9026</v>
      </c>
      <c r="K777" t="s">
        <v>74</v>
      </c>
      <c r="L777" t="s">
        <v>74</v>
      </c>
      <c r="M777" t="s">
        <v>77</v>
      </c>
      <c r="N777" t="s">
        <v>78</v>
      </c>
      <c r="O777" t="s">
        <v>74</v>
      </c>
      <c r="P777" t="s">
        <v>74</v>
      </c>
      <c r="Q777" t="s">
        <v>74</v>
      </c>
      <c r="R777" t="s">
        <v>74</v>
      </c>
      <c r="S777" t="s">
        <v>74</v>
      </c>
      <c r="T777" t="s">
        <v>9027</v>
      </c>
      <c r="U777" t="s">
        <v>74</v>
      </c>
      <c r="V777" t="s">
        <v>9028</v>
      </c>
      <c r="W777" t="s">
        <v>74</v>
      </c>
      <c r="X777" t="s">
        <v>74</v>
      </c>
      <c r="Y777" t="s">
        <v>9029</v>
      </c>
      <c r="Z777" t="s">
        <v>74</v>
      </c>
      <c r="AA777" t="s">
        <v>74</v>
      </c>
      <c r="AB777" t="s">
        <v>74</v>
      </c>
      <c r="AC777" t="s">
        <v>74</v>
      </c>
      <c r="AD777" t="s">
        <v>74</v>
      </c>
      <c r="AE777" t="s">
        <v>74</v>
      </c>
      <c r="AF777" t="s">
        <v>74</v>
      </c>
      <c r="AG777">
        <v>9</v>
      </c>
      <c r="AH777">
        <v>3</v>
      </c>
      <c r="AI777">
        <v>3</v>
      </c>
      <c r="AJ777">
        <v>0</v>
      </c>
      <c r="AK777">
        <v>0</v>
      </c>
      <c r="AL777" t="s">
        <v>9030</v>
      </c>
      <c r="AM777" t="s">
        <v>7212</v>
      </c>
      <c r="AN777" t="s">
        <v>9031</v>
      </c>
      <c r="AO777" t="s">
        <v>8929</v>
      </c>
      <c r="AP777" t="s">
        <v>74</v>
      </c>
      <c r="AQ777" t="s">
        <v>74</v>
      </c>
      <c r="AR777" t="s">
        <v>8930</v>
      </c>
      <c r="AS777" t="s">
        <v>8931</v>
      </c>
      <c r="AT777" t="s">
        <v>6957</v>
      </c>
      <c r="AU777">
        <v>1996</v>
      </c>
      <c r="AV777">
        <v>13</v>
      </c>
      <c r="AW777">
        <v>1</v>
      </c>
      <c r="AX777" t="s">
        <v>74</v>
      </c>
      <c r="AY777" t="s">
        <v>74</v>
      </c>
      <c r="AZ777" t="s">
        <v>74</v>
      </c>
      <c r="BA777" t="s">
        <v>74</v>
      </c>
      <c r="BB777">
        <v>14</v>
      </c>
      <c r="BC777">
        <v>16</v>
      </c>
      <c r="BD777" t="s">
        <v>74</v>
      </c>
      <c r="BE777" t="s">
        <v>9032</v>
      </c>
      <c r="BF777" t="str">
        <f>HYPERLINK("http://dx.doi.org/10.1017/S1323358000020439","http://dx.doi.org/10.1017/S1323358000020439")</f>
        <v>http://dx.doi.org/10.1017/S1323358000020439</v>
      </c>
      <c r="BG777" t="s">
        <v>74</v>
      </c>
      <c r="BH777" t="s">
        <v>74</v>
      </c>
      <c r="BI777">
        <v>3</v>
      </c>
      <c r="BJ777" t="s">
        <v>936</v>
      </c>
      <c r="BK777" t="s">
        <v>93</v>
      </c>
      <c r="BL777" t="s">
        <v>936</v>
      </c>
      <c r="BM777" t="s">
        <v>8932</v>
      </c>
      <c r="BN777" t="s">
        <v>74</v>
      </c>
      <c r="BO777" t="s">
        <v>2008</v>
      </c>
      <c r="BP777" t="s">
        <v>74</v>
      </c>
      <c r="BQ777" t="s">
        <v>74</v>
      </c>
      <c r="BR777" t="s">
        <v>96</v>
      </c>
      <c r="BS777" t="s">
        <v>9033</v>
      </c>
      <c r="BT777" t="str">
        <f>HYPERLINK("https%3A%2F%2Fwww.webofscience.com%2Fwos%2Fwoscc%2Ffull-record%2FWOS:A1996TT19100005","View Full Record in Web of Science")</f>
        <v>View Full Record in Web of Science</v>
      </c>
    </row>
    <row r="778" spans="1:72" x14ac:dyDescent="0.15">
      <c r="A778" t="s">
        <v>72</v>
      </c>
      <c r="B778" t="s">
        <v>9034</v>
      </c>
      <c r="C778" t="s">
        <v>74</v>
      </c>
      <c r="D778" t="s">
        <v>74</v>
      </c>
      <c r="E778" t="s">
        <v>74</v>
      </c>
      <c r="F778" t="s">
        <v>9034</v>
      </c>
      <c r="G778" t="s">
        <v>74</v>
      </c>
      <c r="H778" t="s">
        <v>74</v>
      </c>
      <c r="I778" t="s">
        <v>9035</v>
      </c>
      <c r="J778" t="s">
        <v>2523</v>
      </c>
      <c r="K778" t="s">
        <v>74</v>
      </c>
      <c r="L778" t="s">
        <v>74</v>
      </c>
      <c r="M778" t="s">
        <v>77</v>
      </c>
      <c r="N778" t="s">
        <v>78</v>
      </c>
      <c r="O778" t="s">
        <v>74</v>
      </c>
      <c r="P778" t="s">
        <v>74</v>
      </c>
      <c r="Q778" t="s">
        <v>74</v>
      </c>
      <c r="R778" t="s">
        <v>74</v>
      </c>
      <c r="S778" t="s">
        <v>74</v>
      </c>
      <c r="T778" t="s">
        <v>9036</v>
      </c>
      <c r="U778" t="s">
        <v>9037</v>
      </c>
      <c r="V778" t="s">
        <v>9038</v>
      </c>
      <c r="W778" t="s">
        <v>74</v>
      </c>
      <c r="X778" t="s">
        <v>74</v>
      </c>
      <c r="Y778" t="s">
        <v>9039</v>
      </c>
      <c r="Z778" t="s">
        <v>74</v>
      </c>
      <c r="AA778" t="s">
        <v>74</v>
      </c>
      <c r="AB778" t="s">
        <v>74</v>
      </c>
      <c r="AC778" t="s">
        <v>74</v>
      </c>
      <c r="AD778" t="s">
        <v>74</v>
      </c>
      <c r="AE778" t="s">
        <v>74</v>
      </c>
      <c r="AF778" t="s">
        <v>74</v>
      </c>
      <c r="AG778">
        <v>38</v>
      </c>
      <c r="AH778">
        <v>27</v>
      </c>
      <c r="AI778">
        <v>27</v>
      </c>
      <c r="AJ778">
        <v>0</v>
      </c>
      <c r="AK778">
        <v>4</v>
      </c>
      <c r="AL778" t="s">
        <v>2531</v>
      </c>
      <c r="AM778" t="s">
        <v>2532</v>
      </c>
      <c r="AN778" t="s">
        <v>2533</v>
      </c>
      <c r="AO778" t="s">
        <v>2534</v>
      </c>
      <c r="AP778" t="s">
        <v>74</v>
      </c>
      <c r="AQ778" t="s">
        <v>74</v>
      </c>
      <c r="AR778" t="s">
        <v>2535</v>
      </c>
      <c r="AS778" t="s">
        <v>2536</v>
      </c>
      <c r="AT778" t="s">
        <v>6957</v>
      </c>
      <c r="AU778">
        <v>1996</v>
      </c>
      <c r="AV778">
        <v>122</v>
      </c>
      <c r="AW778">
        <v>529</v>
      </c>
      <c r="AX778" t="s">
        <v>9040</v>
      </c>
      <c r="AY778" t="s">
        <v>74</v>
      </c>
      <c r="AZ778" t="s">
        <v>74</v>
      </c>
      <c r="BA778" t="s">
        <v>74</v>
      </c>
      <c r="BB778">
        <v>183</v>
      </c>
      <c r="BC778">
        <v>217</v>
      </c>
      <c r="BD778" t="s">
        <v>74</v>
      </c>
      <c r="BE778" t="s">
        <v>9041</v>
      </c>
      <c r="BF778" t="str">
        <f>HYPERLINK("http://dx.doi.org/10.1256/smsqj.52907","http://dx.doi.org/10.1256/smsqj.52907")</f>
        <v>http://dx.doi.org/10.1256/smsqj.52907</v>
      </c>
      <c r="BG778" t="s">
        <v>74</v>
      </c>
      <c r="BH778" t="s">
        <v>74</v>
      </c>
      <c r="BI778">
        <v>35</v>
      </c>
      <c r="BJ778" t="s">
        <v>159</v>
      </c>
      <c r="BK778" t="s">
        <v>93</v>
      </c>
      <c r="BL778" t="s">
        <v>159</v>
      </c>
      <c r="BM778" t="s">
        <v>9042</v>
      </c>
      <c r="BN778" t="s">
        <v>74</v>
      </c>
      <c r="BO778" t="s">
        <v>74</v>
      </c>
      <c r="BP778" t="s">
        <v>74</v>
      </c>
      <c r="BQ778" t="s">
        <v>74</v>
      </c>
      <c r="BR778" t="s">
        <v>96</v>
      </c>
      <c r="BS778" t="s">
        <v>9043</v>
      </c>
      <c r="BT778" t="str">
        <f>HYPERLINK("https%3A%2F%2Fwww.webofscience.com%2Fwos%2Fwoscc%2Ffull-record%2FWOS:A1996TR48600007","View Full Record in Web of Science")</f>
        <v>View Full Record in Web of Science</v>
      </c>
    </row>
    <row r="779" spans="1:72" x14ac:dyDescent="0.15">
      <c r="A779" t="s">
        <v>72</v>
      </c>
      <c r="B779" t="s">
        <v>9044</v>
      </c>
      <c r="C779" t="s">
        <v>74</v>
      </c>
      <c r="D779" t="s">
        <v>74</v>
      </c>
      <c r="E779" t="s">
        <v>74</v>
      </c>
      <c r="F779" t="s">
        <v>9044</v>
      </c>
      <c r="G779" t="s">
        <v>74</v>
      </c>
      <c r="H779" t="s">
        <v>74</v>
      </c>
      <c r="I779" t="s">
        <v>9045</v>
      </c>
      <c r="J779" t="s">
        <v>9046</v>
      </c>
      <c r="K779" t="s">
        <v>74</v>
      </c>
      <c r="L779" t="s">
        <v>74</v>
      </c>
      <c r="M779" t="s">
        <v>77</v>
      </c>
      <c r="N779" t="s">
        <v>78</v>
      </c>
      <c r="O779" t="s">
        <v>74</v>
      </c>
      <c r="P779" t="s">
        <v>74</v>
      </c>
      <c r="Q779" t="s">
        <v>74</v>
      </c>
      <c r="R779" t="s">
        <v>74</v>
      </c>
      <c r="S779" t="s">
        <v>74</v>
      </c>
      <c r="T779" t="s">
        <v>74</v>
      </c>
      <c r="U779" t="s">
        <v>9047</v>
      </c>
      <c r="V779" t="s">
        <v>9048</v>
      </c>
      <c r="W779" t="s">
        <v>9049</v>
      </c>
      <c r="X779" t="s">
        <v>9050</v>
      </c>
      <c r="Y779" t="s">
        <v>9051</v>
      </c>
      <c r="Z779" t="s">
        <v>74</v>
      </c>
      <c r="AA779" t="s">
        <v>9052</v>
      </c>
      <c r="AB779" t="s">
        <v>9053</v>
      </c>
      <c r="AC779" t="s">
        <v>74</v>
      </c>
      <c r="AD779" t="s">
        <v>74</v>
      </c>
      <c r="AE779" t="s">
        <v>74</v>
      </c>
      <c r="AF779" t="s">
        <v>74</v>
      </c>
      <c r="AG779">
        <v>45</v>
      </c>
      <c r="AH779">
        <v>25</v>
      </c>
      <c r="AI779">
        <v>26</v>
      </c>
      <c r="AJ779">
        <v>0</v>
      </c>
      <c r="AK779">
        <v>10</v>
      </c>
      <c r="AL779" t="s">
        <v>203</v>
      </c>
      <c r="AM779" t="s">
        <v>85</v>
      </c>
      <c r="AN779" t="s">
        <v>1459</v>
      </c>
      <c r="AO779" t="s">
        <v>9054</v>
      </c>
      <c r="AP779" t="s">
        <v>9055</v>
      </c>
      <c r="AQ779" t="s">
        <v>74</v>
      </c>
      <c r="AR779" t="s">
        <v>9056</v>
      </c>
      <c r="AS779" t="s">
        <v>9057</v>
      </c>
      <c r="AT779" t="s">
        <v>74</v>
      </c>
      <c r="AU779">
        <v>1996</v>
      </c>
      <c r="AV779">
        <v>31</v>
      </c>
      <c r="AW779" t="s">
        <v>74</v>
      </c>
      <c r="AX779" t="s">
        <v>74</v>
      </c>
      <c r="AY779" t="s">
        <v>74</v>
      </c>
      <c r="AZ779" t="s">
        <v>74</v>
      </c>
      <c r="BA779" t="s">
        <v>74</v>
      </c>
      <c r="BB779">
        <v>77</v>
      </c>
      <c r="BC779">
        <v>83</v>
      </c>
      <c r="BD779" t="s">
        <v>74</v>
      </c>
      <c r="BE779" t="s">
        <v>9058</v>
      </c>
      <c r="BF779" t="str">
        <f>HYPERLINK("http://dx.doi.org/10.1016/1040-6182(95)00023-C","http://dx.doi.org/10.1016/1040-6182(95)00023-C")</f>
        <v>http://dx.doi.org/10.1016/1040-6182(95)00023-C</v>
      </c>
      <c r="BG779" t="s">
        <v>74</v>
      </c>
      <c r="BH779" t="s">
        <v>74</v>
      </c>
      <c r="BI779">
        <v>7</v>
      </c>
      <c r="BJ779" t="s">
        <v>907</v>
      </c>
      <c r="BK779" t="s">
        <v>93</v>
      </c>
      <c r="BL779" t="s">
        <v>908</v>
      </c>
      <c r="BM779" t="s">
        <v>9059</v>
      </c>
      <c r="BN779" t="s">
        <v>74</v>
      </c>
      <c r="BO779" t="s">
        <v>74</v>
      </c>
      <c r="BP779" t="s">
        <v>74</v>
      </c>
      <c r="BQ779" t="s">
        <v>74</v>
      </c>
      <c r="BR779" t="s">
        <v>96</v>
      </c>
      <c r="BS779" t="s">
        <v>9060</v>
      </c>
      <c r="BT779" t="str">
        <f>HYPERLINK("https%3A%2F%2Fwww.webofscience.com%2Fwos%2Fwoscc%2Ffull-record%2FWOS:A1996TC54800010","View Full Record in Web of Science")</f>
        <v>View Full Record in Web of Science</v>
      </c>
    </row>
    <row r="780" spans="1:72" x14ac:dyDescent="0.15">
      <c r="A780" t="s">
        <v>72</v>
      </c>
      <c r="B780" t="s">
        <v>9061</v>
      </c>
      <c r="C780" t="s">
        <v>74</v>
      </c>
      <c r="D780" t="s">
        <v>74</v>
      </c>
      <c r="E780" t="s">
        <v>74</v>
      </c>
      <c r="F780" t="s">
        <v>9061</v>
      </c>
      <c r="G780" t="s">
        <v>74</v>
      </c>
      <c r="H780" t="s">
        <v>74</v>
      </c>
      <c r="I780" t="s">
        <v>9062</v>
      </c>
      <c r="J780" t="s">
        <v>9063</v>
      </c>
      <c r="K780" t="s">
        <v>74</v>
      </c>
      <c r="L780" t="s">
        <v>74</v>
      </c>
      <c r="M780" t="s">
        <v>77</v>
      </c>
      <c r="N780" t="s">
        <v>78</v>
      </c>
      <c r="O780" t="s">
        <v>74</v>
      </c>
      <c r="P780" t="s">
        <v>74</v>
      </c>
      <c r="Q780" t="s">
        <v>74</v>
      </c>
      <c r="R780" t="s">
        <v>74</v>
      </c>
      <c r="S780" t="s">
        <v>74</v>
      </c>
      <c r="T780" t="s">
        <v>74</v>
      </c>
      <c r="U780" t="s">
        <v>9064</v>
      </c>
      <c r="V780" t="s">
        <v>9065</v>
      </c>
      <c r="W780" t="s">
        <v>9066</v>
      </c>
      <c r="X780" t="s">
        <v>9067</v>
      </c>
      <c r="Y780" t="s">
        <v>9068</v>
      </c>
      <c r="Z780" t="s">
        <v>74</v>
      </c>
      <c r="AA780" t="s">
        <v>9069</v>
      </c>
      <c r="AB780" t="s">
        <v>9070</v>
      </c>
      <c r="AC780" t="s">
        <v>74</v>
      </c>
      <c r="AD780" t="s">
        <v>74</v>
      </c>
      <c r="AE780" t="s">
        <v>74</v>
      </c>
      <c r="AF780" t="s">
        <v>74</v>
      </c>
      <c r="AG780">
        <v>33</v>
      </c>
      <c r="AH780">
        <v>20</v>
      </c>
      <c r="AI780">
        <v>20</v>
      </c>
      <c r="AJ780">
        <v>0</v>
      </c>
      <c r="AK780">
        <v>7</v>
      </c>
      <c r="AL780" t="s">
        <v>9071</v>
      </c>
      <c r="AM780" t="s">
        <v>4858</v>
      </c>
      <c r="AN780" t="s">
        <v>9072</v>
      </c>
      <c r="AO780" t="s">
        <v>9073</v>
      </c>
      <c r="AP780" t="s">
        <v>74</v>
      </c>
      <c r="AQ780" t="s">
        <v>74</v>
      </c>
      <c r="AR780" t="s">
        <v>9074</v>
      </c>
      <c r="AS780" t="s">
        <v>9075</v>
      </c>
      <c r="AT780" t="s">
        <v>6957</v>
      </c>
      <c r="AU780">
        <v>1996</v>
      </c>
      <c r="AV780">
        <v>45</v>
      </c>
      <c r="AW780">
        <v>1</v>
      </c>
      <c r="AX780" t="s">
        <v>74</v>
      </c>
      <c r="AY780" t="s">
        <v>74</v>
      </c>
      <c r="AZ780" t="s">
        <v>74</v>
      </c>
      <c r="BA780" t="s">
        <v>74</v>
      </c>
      <c r="BB780">
        <v>89</v>
      </c>
      <c r="BC780">
        <v>92</v>
      </c>
      <c r="BD780" t="s">
        <v>74</v>
      </c>
      <c r="BE780" t="s">
        <v>9076</v>
      </c>
      <c r="BF780" t="str">
        <f>HYPERLINK("http://dx.doi.org/10.1006/qres.1996.0008","http://dx.doi.org/10.1006/qres.1996.0008")</f>
        <v>http://dx.doi.org/10.1006/qres.1996.0008</v>
      </c>
      <c r="BG780" t="s">
        <v>74</v>
      </c>
      <c r="BH780" t="s">
        <v>74</v>
      </c>
      <c r="BI780">
        <v>4</v>
      </c>
      <c r="BJ780" t="s">
        <v>907</v>
      </c>
      <c r="BK780" t="s">
        <v>93</v>
      </c>
      <c r="BL780" t="s">
        <v>908</v>
      </c>
      <c r="BM780" t="s">
        <v>9077</v>
      </c>
      <c r="BN780" t="s">
        <v>74</v>
      </c>
      <c r="BO780" t="s">
        <v>74</v>
      </c>
      <c r="BP780" t="s">
        <v>74</v>
      </c>
      <c r="BQ780" t="s">
        <v>74</v>
      </c>
      <c r="BR780" t="s">
        <v>96</v>
      </c>
      <c r="BS780" t="s">
        <v>9078</v>
      </c>
      <c r="BT780" t="str">
        <f>HYPERLINK("https%3A%2F%2Fwww.webofscience.com%2Fwos%2Fwoscc%2Ffull-record%2FWOS:A1996UF72800008","View Full Record in Web of Science")</f>
        <v>View Full Record in Web of Science</v>
      </c>
    </row>
    <row r="781" spans="1:72" x14ac:dyDescent="0.15">
      <c r="A781" t="s">
        <v>72</v>
      </c>
      <c r="B781" t="s">
        <v>9079</v>
      </c>
      <c r="C781" t="s">
        <v>74</v>
      </c>
      <c r="D781" t="s">
        <v>74</v>
      </c>
      <c r="E781" t="s">
        <v>74</v>
      </c>
      <c r="F781" t="s">
        <v>9079</v>
      </c>
      <c r="G781" t="s">
        <v>74</v>
      </c>
      <c r="H781" t="s">
        <v>74</v>
      </c>
      <c r="I781" t="s">
        <v>9080</v>
      </c>
      <c r="J781" t="s">
        <v>9081</v>
      </c>
      <c r="K781" t="s">
        <v>74</v>
      </c>
      <c r="L781" t="s">
        <v>74</v>
      </c>
      <c r="M781" t="s">
        <v>77</v>
      </c>
      <c r="N781" t="s">
        <v>78</v>
      </c>
      <c r="O781" t="s">
        <v>74</v>
      </c>
      <c r="P781" t="s">
        <v>74</v>
      </c>
      <c r="Q781" t="s">
        <v>74</v>
      </c>
      <c r="R781" t="s">
        <v>74</v>
      </c>
      <c r="S781" t="s">
        <v>74</v>
      </c>
      <c r="T781" t="s">
        <v>74</v>
      </c>
      <c r="U781" t="s">
        <v>9082</v>
      </c>
      <c r="V781" t="s">
        <v>9083</v>
      </c>
      <c r="W781" t="s">
        <v>74</v>
      </c>
      <c r="X781" t="s">
        <v>74</v>
      </c>
      <c r="Y781" t="s">
        <v>9084</v>
      </c>
      <c r="Z781" t="s">
        <v>74</v>
      </c>
      <c r="AA781" t="s">
        <v>74</v>
      </c>
      <c r="AB781" t="s">
        <v>74</v>
      </c>
      <c r="AC781" t="s">
        <v>74</v>
      </c>
      <c r="AD781" t="s">
        <v>74</v>
      </c>
      <c r="AE781" t="s">
        <v>74</v>
      </c>
      <c r="AF781" t="s">
        <v>74</v>
      </c>
      <c r="AG781">
        <v>53</v>
      </c>
      <c r="AH781">
        <v>25</v>
      </c>
      <c r="AI781">
        <v>27</v>
      </c>
      <c r="AJ781">
        <v>0</v>
      </c>
      <c r="AK781">
        <v>7</v>
      </c>
      <c r="AL781" t="s">
        <v>203</v>
      </c>
      <c r="AM781" t="s">
        <v>85</v>
      </c>
      <c r="AN781" t="s">
        <v>204</v>
      </c>
      <c r="AO781" t="s">
        <v>9085</v>
      </c>
      <c r="AP781" t="s">
        <v>74</v>
      </c>
      <c r="AQ781" t="s">
        <v>74</v>
      </c>
      <c r="AR781" t="s">
        <v>9086</v>
      </c>
      <c r="AS781" t="s">
        <v>9087</v>
      </c>
      <c r="AT781" t="s">
        <v>74</v>
      </c>
      <c r="AU781">
        <v>1996</v>
      </c>
      <c r="AV781">
        <v>15</v>
      </c>
      <c r="AW781" t="s">
        <v>3705</v>
      </c>
      <c r="AX781" t="s">
        <v>74</v>
      </c>
      <c r="AY781" t="s">
        <v>74</v>
      </c>
      <c r="AZ781" t="s">
        <v>74</v>
      </c>
      <c r="BA781" t="s">
        <v>74</v>
      </c>
      <c r="BB781">
        <v>557</v>
      </c>
      <c r="BC781">
        <v>580</v>
      </c>
      <c r="BD781" t="s">
        <v>74</v>
      </c>
      <c r="BE781" t="s">
        <v>9088</v>
      </c>
      <c r="BF781" t="str">
        <f>HYPERLINK("http://dx.doi.org/10.1016/0277-3791(96)00006-6","http://dx.doi.org/10.1016/0277-3791(96)00006-6")</f>
        <v>http://dx.doi.org/10.1016/0277-3791(96)00006-6</v>
      </c>
      <c r="BG781" t="s">
        <v>74</v>
      </c>
      <c r="BH781" t="s">
        <v>74</v>
      </c>
      <c r="BI781">
        <v>24</v>
      </c>
      <c r="BJ781" t="s">
        <v>907</v>
      </c>
      <c r="BK781" t="s">
        <v>93</v>
      </c>
      <c r="BL781" t="s">
        <v>908</v>
      </c>
      <c r="BM781" t="s">
        <v>9089</v>
      </c>
      <c r="BN781" t="s">
        <v>74</v>
      </c>
      <c r="BO781" t="s">
        <v>74</v>
      </c>
      <c r="BP781" t="s">
        <v>74</v>
      </c>
      <c r="BQ781" t="s">
        <v>74</v>
      </c>
      <c r="BR781" t="s">
        <v>96</v>
      </c>
      <c r="BS781" t="s">
        <v>9090</v>
      </c>
      <c r="BT781" t="str">
        <f>HYPERLINK("https%3A%2F%2Fwww.webofscience.com%2Fwos%2Fwoscc%2Ffull-record%2FWOS:A1996VL59200013","View Full Record in Web of Science")</f>
        <v>View Full Record in Web of Science</v>
      </c>
    </row>
    <row r="782" spans="1:72" x14ac:dyDescent="0.15">
      <c r="A782" t="s">
        <v>8355</v>
      </c>
      <c r="B782" t="s">
        <v>9091</v>
      </c>
      <c r="C782" t="s">
        <v>74</v>
      </c>
      <c r="D782" t="s">
        <v>9092</v>
      </c>
      <c r="E782" t="s">
        <v>74</v>
      </c>
      <c r="F782" t="s">
        <v>9091</v>
      </c>
      <c r="G782" t="s">
        <v>74</v>
      </c>
      <c r="H782" t="s">
        <v>74</v>
      </c>
      <c r="I782" t="s">
        <v>9093</v>
      </c>
      <c r="J782" t="s">
        <v>9094</v>
      </c>
      <c r="K782" t="s">
        <v>9095</v>
      </c>
      <c r="L782" t="s">
        <v>74</v>
      </c>
      <c r="M782" t="s">
        <v>77</v>
      </c>
      <c r="N782" t="s">
        <v>472</v>
      </c>
      <c r="O782" t="s">
        <v>9096</v>
      </c>
      <c r="P782" t="s">
        <v>8361</v>
      </c>
      <c r="Q782" t="s">
        <v>8362</v>
      </c>
      <c r="R782" t="s">
        <v>74</v>
      </c>
      <c r="S782" t="s">
        <v>74</v>
      </c>
      <c r="T782" t="s">
        <v>74</v>
      </c>
      <c r="U782" t="s">
        <v>74</v>
      </c>
      <c r="V782" t="s">
        <v>9097</v>
      </c>
      <c r="W782" t="s">
        <v>74</v>
      </c>
      <c r="X782" t="s">
        <v>74</v>
      </c>
      <c r="Y782" t="s">
        <v>9098</v>
      </c>
      <c r="Z782" t="s">
        <v>74</v>
      </c>
      <c r="AA782" t="s">
        <v>74</v>
      </c>
      <c r="AB782" t="s">
        <v>74</v>
      </c>
      <c r="AC782" t="s">
        <v>74</v>
      </c>
      <c r="AD782" t="s">
        <v>74</v>
      </c>
      <c r="AE782" t="s">
        <v>74</v>
      </c>
      <c r="AF782" t="s">
        <v>74</v>
      </c>
      <c r="AG782">
        <v>17</v>
      </c>
      <c r="AH782">
        <v>1</v>
      </c>
      <c r="AI782">
        <v>1</v>
      </c>
      <c r="AJ782">
        <v>0</v>
      </c>
      <c r="AK782">
        <v>0</v>
      </c>
      <c r="AL782" t="s">
        <v>7374</v>
      </c>
      <c r="AM782" t="s">
        <v>85</v>
      </c>
      <c r="AN782" t="s">
        <v>9099</v>
      </c>
      <c r="AO782" t="s">
        <v>7376</v>
      </c>
      <c r="AP782" t="s">
        <v>74</v>
      </c>
      <c r="AQ782" t="s">
        <v>9100</v>
      </c>
      <c r="AR782" t="s">
        <v>9101</v>
      </c>
      <c r="AS782" t="s">
        <v>74</v>
      </c>
      <c r="AT782" t="s">
        <v>74</v>
      </c>
      <c r="AU782">
        <v>1996</v>
      </c>
      <c r="AV782">
        <v>17</v>
      </c>
      <c r="AW782">
        <v>9</v>
      </c>
      <c r="AX782" t="s">
        <v>74</v>
      </c>
      <c r="AY782" t="s">
        <v>74</v>
      </c>
      <c r="AZ782" t="s">
        <v>74</v>
      </c>
      <c r="BA782" t="s">
        <v>74</v>
      </c>
      <c r="BB782">
        <v>29</v>
      </c>
      <c r="BC782">
        <v>35</v>
      </c>
      <c r="BD782" t="s">
        <v>74</v>
      </c>
      <c r="BE782" t="s">
        <v>9102</v>
      </c>
      <c r="BF782" t="str">
        <f>HYPERLINK("http://dx.doi.org/10.1016/0273-1177(95)00673-3","http://dx.doi.org/10.1016/0273-1177(95)00673-3")</f>
        <v>http://dx.doi.org/10.1016/0273-1177(95)00673-3</v>
      </c>
      <c r="BG782" t="s">
        <v>74</v>
      </c>
      <c r="BH782" t="s">
        <v>74</v>
      </c>
      <c r="BI782">
        <v>7</v>
      </c>
      <c r="BJ782" t="s">
        <v>7523</v>
      </c>
      <c r="BK782" t="s">
        <v>492</v>
      </c>
      <c r="BL782" t="s">
        <v>7524</v>
      </c>
      <c r="BM782" t="s">
        <v>9103</v>
      </c>
      <c r="BN782" t="s">
        <v>74</v>
      </c>
      <c r="BO782" t="s">
        <v>74</v>
      </c>
      <c r="BP782" t="s">
        <v>74</v>
      </c>
      <c r="BQ782" t="s">
        <v>74</v>
      </c>
      <c r="BR782" t="s">
        <v>96</v>
      </c>
      <c r="BS782" t="s">
        <v>9104</v>
      </c>
      <c r="BT782" t="str">
        <f>HYPERLINK("https%3A%2F%2Fwww.webofscience.com%2Fwos%2Fwoscc%2Ffull-record%2FWOS:A1995BD63Q00004","View Full Record in Web of Science")</f>
        <v>View Full Record in Web of Science</v>
      </c>
    </row>
    <row r="783" spans="1:72" x14ac:dyDescent="0.15">
      <c r="A783" t="s">
        <v>8355</v>
      </c>
      <c r="B783" t="s">
        <v>9105</v>
      </c>
      <c r="C783" t="s">
        <v>74</v>
      </c>
      <c r="D783" t="s">
        <v>9092</v>
      </c>
      <c r="E783" t="s">
        <v>74</v>
      </c>
      <c r="F783" t="s">
        <v>9105</v>
      </c>
      <c r="G783" t="s">
        <v>74</v>
      </c>
      <c r="H783" t="s">
        <v>74</v>
      </c>
      <c r="I783" t="s">
        <v>9106</v>
      </c>
      <c r="J783" t="s">
        <v>9094</v>
      </c>
      <c r="K783" t="s">
        <v>9095</v>
      </c>
      <c r="L783" t="s">
        <v>74</v>
      </c>
      <c r="M783" t="s">
        <v>77</v>
      </c>
      <c r="N783" t="s">
        <v>472</v>
      </c>
      <c r="O783" t="s">
        <v>9096</v>
      </c>
      <c r="P783" t="s">
        <v>8361</v>
      </c>
      <c r="Q783" t="s">
        <v>8362</v>
      </c>
      <c r="R783" t="s">
        <v>74</v>
      </c>
      <c r="S783" t="s">
        <v>74</v>
      </c>
      <c r="T783" t="s">
        <v>74</v>
      </c>
      <c r="U783" t="s">
        <v>74</v>
      </c>
      <c r="V783" t="s">
        <v>9107</v>
      </c>
      <c r="W783" t="s">
        <v>74</v>
      </c>
      <c r="X783" t="s">
        <v>74</v>
      </c>
      <c r="Y783" t="s">
        <v>9108</v>
      </c>
      <c r="Z783" t="s">
        <v>74</v>
      </c>
      <c r="AA783" t="s">
        <v>74</v>
      </c>
      <c r="AB783" t="s">
        <v>74</v>
      </c>
      <c r="AC783" t="s">
        <v>74</v>
      </c>
      <c r="AD783" t="s">
        <v>74</v>
      </c>
      <c r="AE783" t="s">
        <v>74</v>
      </c>
      <c r="AF783" t="s">
        <v>74</v>
      </c>
      <c r="AG783">
        <v>0</v>
      </c>
      <c r="AH783">
        <v>1</v>
      </c>
      <c r="AI783">
        <v>2</v>
      </c>
      <c r="AJ783">
        <v>0</v>
      </c>
      <c r="AK783">
        <v>0</v>
      </c>
      <c r="AL783" t="s">
        <v>7374</v>
      </c>
      <c r="AM783" t="s">
        <v>85</v>
      </c>
      <c r="AN783" t="s">
        <v>9099</v>
      </c>
      <c r="AO783" t="s">
        <v>7376</v>
      </c>
      <c r="AP783" t="s">
        <v>74</v>
      </c>
      <c r="AQ783" t="s">
        <v>9100</v>
      </c>
      <c r="AR783" t="s">
        <v>9101</v>
      </c>
      <c r="AS783" t="s">
        <v>74</v>
      </c>
      <c r="AT783" t="s">
        <v>74</v>
      </c>
      <c r="AU783">
        <v>1996</v>
      </c>
      <c r="AV783">
        <v>17</v>
      </c>
      <c r="AW783">
        <v>9</v>
      </c>
      <c r="AX783" t="s">
        <v>74</v>
      </c>
      <c r="AY783" t="s">
        <v>74</v>
      </c>
      <c r="AZ783" t="s">
        <v>74</v>
      </c>
      <c r="BA783" t="s">
        <v>74</v>
      </c>
      <c r="BB783">
        <v>91</v>
      </c>
      <c r="BC783">
        <v>94</v>
      </c>
      <c r="BD783" t="s">
        <v>74</v>
      </c>
      <c r="BE783" t="s">
        <v>9109</v>
      </c>
      <c r="BF783" t="str">
        <f>HYPERLINK("http://dx.doi.org/10.1016/0273-1177(95)00682-5","http://dx.doi.org/10.1016/0273-1177(95)00682-5")</f>
        <v>http://dx.doi.org/10.1016/0273-1177(95)00682-5</v>
      </c>
      <c r="BG783" t="s">
        <v>74</v>
      </c>
      <c r="BH783" t="s">
        <v>74</v>
      </c>
      <c r="BI783">
        <v>4</v>
      </c>
      <c r="BJ783" t="s">
        <v>7523</v>
      </c>
      <c r="BK783" t="s">
        <v>492</v>
      </c>
      <c r="BL783" t="s">
        <v>7524</v>
      </c>
      <c r="BM783" t="s">
        <v>9103</v>
      </c>
      <c r="BN783" t="s">
        <v>74</v>
      </c>
      <c r="BO783" t="s">
        <v>74</v>
      </c>
      <c r="BP783" t="s">
        <v>74</v>
      </c>
      <c r="BQ783" t="s">
        <v>74</v>
      </c>
      <c r="BR783" t="s">
        <v>96</v>
      </c>
      <c r="BS783" t="s">
        <v>9110</v>
      </c>
      <c r="BT783" t="str">
        <f>HYPERLINK("https%3A%2F%2Fwww.webofscience.com%2Fwos%2Fwoscc%2Ffull-record%2FWOS:A1995BD63Q00013","View Full Record in Web of Science")</f>
        <v>View Full Record in Web of Science</v>
      </c>
    </row>
    <row r="784" spans="1:72" x14ac:dyDescent="0.15">
      <c r="A784" t="s">
        <v>8355</v>
      </c>
      <c r="B784" t="s">
        <v>9111</v>
      </c>
      <c r="C784" t="s">
        <v>74</v>
      </c>
      <c r="D784" t="s">
        <v>9092</v>
      </c>
      <c r="E784" t="s">
        <v>74</v>
      </c>
      <c r="F784" t="s">
        <v>9111</v>
      </c>
      <c r="G784" t="s">
        <v>74</v>
      </c>
      <c r="H784" t="s">
        <v>74</v>
      </c>
      <c r="I784" t="s">
        <v>9112</v>
      </c>
      <c r="J784" t="s">
        <v>9094</v>
      </c>
      <c r="K784" t="s">
        <v>9095</v>
      </c>
      <c r="L784" t="s">
        <v>74</v>
      </c>
      <c r="M784" t="s">
        <v>77</v>
      </c>
      <c r="N784" t="s">
        <v>472</v>
      </c>
      <c r="O784" t="s">
        <v>9096</v>
      </c>
      <c r="P784" t="s">
        <v>8361</v>
      </c>
      <c r="Q784" t="s">
        <v>8362</v>
      </c>
      <c r="R784" t="s">
        <v>74</v>
      </c>
      <c r="S784" t="s">
        <v>74</v>
      </c>
      <c r="T784" t="s">
        <v>74</v>
      </c>
      <c r="U784" t="s">
        <v>74</v>
      </c>
      <c r="V784" t="s">
        <v>9113</v>
      </c>
      <c r="W784" t="s">
        <v>9114</v>
      </c>
      <c r="X784" t="s">
        <v>9115</v>
      </c>
      <c r="Y784" t="s">
        <v>9116</v>
      </c>
      <c r="Z784" t="s">
        <v>74</v>
      </c>
      <c r="AA784" t="s">
        <v>74</v>
      </c>
      <c r="AB784" t="s">
        <v>9117</v>
      </c>
      <c r="AC784" t="s">
        <v>74</v>
      </c>
      <c r="AD784" t="s">
        <v>74</v>
      </c>
      <c r="AE784" t="s">
        <v>74</v>
      </c>
      <c r="AF784" t="s">
        <v>74</v>
      </c>
      <c r="AG784">
        <v>5</v>
      </c>
      <c r="AH784">
        <v>0</v>
      </c>
      <c r="AI784">
        <v>0</v>
      </c>
      <c r="AJ784">
        <v>0</v>
      </c>
      <c r="AK784">
        <v>0</v>
      </c>
      <c r="AL784" t="s">
        <v>7374</v>
      </c>
      <c r="AM784" t="s">
        <v>85</v>
      </c>
      <c r="AN784" t="s">
        <v>9099</v>
      </c>
      <c r="AO784" t="s">
        <v>7376</v>
      </c>
      <c r="AP784" t="s">
        <v>74</v>
      </c>
      <c r="AQ784" t="s">
        <v>9100</v>
      </c>
      <c r="AR784" t="s">
        <v>9101</v>
      </c>
      <c r="AS784" t="s">
        <v>74</v>
      </c>
      <c r="AT784" t="s">
        <v>74</v>
      </c>
      <c r="AU784">
        <v>1996</v>
      </c>
      <c r="AV784">
        <v>17</v>
      </c>
      <c r="AW784">
        <v>9</v>
      </c>
      <c r="AX784" t="s">
        <v>74</v>
      </c>
      <c r="AY784" t="s">
        <v>74</v>
      </c>
      <c r="AZ784" t="s">
        <v>74</v>
      </c>
      <c r="BA784" t="s">
        <v>74</v>
      </c>
      <c r="BB784">
        <v>111</v>
      </c>
      <c r="BC784">
        <v>114</v>
      </c>
      <c r="BD784" t="s">
        <v>74</v>
      </c>
      <c r="BE784" t="s">
        <v>9118</v>
      </c>
      <c r="BF784" t="str">
        <f>HYPERLINK("http://dx.doi.org/10.1016/0273-1177(95)00685-8","http://dx.doi.org/10.1016/0273-1177(95)00685-8")</f>
        <v>http://dx.doi.org/10.1016/0273-1177(95)00685-8</v>
      </c>
      <c r="BG784" t="s">
        <v>74</v>
      </c>
      <c r="BH784" t="s">
        <v>74</v>
      </c>
      <c r="BI784">
        <v>4</v>
      </c>
      <c r="BJ784" t="s">
        <v>7523</v>
      </c>
      <c r="BK784" t="s">
        <v>492</v>
      </c>
      <c r="BL784" t="s">
        <v>7524</v>
      </c>
      <c r="BM784" t="s">
        <v>9103</v>
      </c>
      <c r="BN784" t="s">
        <v>74</v>
      </c>
      <c r="BO784" t="s">
        <v>74</v>
      </c>
      <c r="BP784" t="s">
        <v>74</v>
      </c>
      <c r="BQ784" t="s">
        <v>74</v>
      </c>
      <c r="BR784" t="s">
        <v>96</v>
      </c>
      <c r="BS784" t="s">
        <v>9119</v>
      </c>
      <c r="BT784" t="str">
        <f>HYPERLINK("https%3A%2F%2Fwww.webofscience.com%2Fwos%2Fwoscc%2Ffull-record%2FWOS:A1995BD63Q00016","View Full Record in Web of Science")</f>
        <v>View Full Record in Web of Science</v>
      </c>
    </row>
    <row r="785" spans="1:72" x14ac:dyDescent="0.15">
      <c r="A785" t="s">
        <v>6690</v>
      </c>
      <c r="B785" t="s">
        <v>9120</v>
      </c>
      <c r="C785" t="s">
        <v>74</v>
      </c>
      <c r="D785" t="s">
        <v>74</v>
      </c>
      <c r="E785" t="s">
        <v>6692</v>
      </c>
      <c r="F785" t="s">
        <v>9120</v>
      </c>
      <c r="G785" t="s">
        <v>74</v>
      </c>
      <c r="H785" t="s">
        <v>74</v>
      </c>
      <c r="I785" t="s">
        <v>9121</v>
      </c>
      <c r="J785" t="s">
        <v>9122</v>
      </c>
      <c r="K785" t="s">
        <v>74</v>
      </c>
      <c r="L785" t="s">
        <v>74</v>
      </c>
      <c r="M785" t="s">
        <v>77</v>
      </c>
      <c r="N785" t="s">
        <v>6695</v>
      </c>
      <c r="O785" t="s">
        <v>9123</v>
      </c>
      <c r="P785" t="s">
        <v>6697</v>
      </c>
      <c r="Q785" t="s">
        <v>6698</v>
      </c>
      <c r="R785" t="s">
        <v>74</v>
      </c>
      <c r="S785" t="s">
        <v>74</v>
      </c>
      <c r="T785" t="s">
        <v>74</v>
      </c>
      <c r="U785" t="s">
        <v>74</v>
      </c>
      <c r="V785" t="s">
        <v>74</v>
      </c>
      <c r="W785" t="s">
        <v>7531</v>
      </c>
      <c r="X785" t="s">
        <v>5683</v>
      </c>
      <c r="Y785" t="s">
        <v>74</v>
      </c>
      <c r="Z785" t="s">
        <v>74</v>
      </c>
      <c r="AA785" t="s">
        <v>74</v>
      </c>
      <c r="AB785" t="s">
        <v>74</v>
      </c>
      <c r="AC785" t="s">
        <v>74</v>
      </c>
      <c r="AD785" t="s">
        <v>74</v>
      </c>
      <c r="AE785" t="s">
        <v>74</v>
      </c>
      <c r="AF785" t="s">
        <v>74</v>
      </c>
      <c r="AG785">
        <v>0</v>
      </c>
      <c r="AH785">
        <v>0</v>
      </c>
      <c r="AI785">
        <v>0</v>
      </c>
      <c r="AJ785">
        <v>0</v>
      </c>
      <c r="AK785">
        <v>0</v>
      </c>
      <c r="AL785" t="s">
        <v>152</v>
      </c>
      <c r="AM785" t="s">
        <v>153</v>
      </c>
      <c r="AN785" t="s">
        <v>6701</v>
      </c>
      <c r="AO785" t="s">
        <v>74</v>
      </c>
      <c r="AP785" t="s">
        <v>74</v>
      </c>
      <c r="AQ785" t="s">
        <v>74</v>
      </c>
      <c r="AR785" t="s">
        <v>74</v>
      </c>
      <c r="AS785" t="s">
        <v>74</v>
      </c>
      <c r="AT785" t="s">
        <v>74</v>
      </c>
      <c r="AU785">
        <v>1996</v>
      </c>
      <c r="AV785" t="s">
        <v>74</v>
      </c>
      <c r="AW785" t="s">
        <v>74</v>
      </c>
      <c r="AX785" t="s">
        <v>74</v>
      </c>
      <c r="AY785" t="s">
        <v>74</v>
      </c>
      <c r="AZ785" t="s">
        <v>74</v>
      </c>
      <c r="BA785" t="s">
        <v>74</v>
      </c>
      <c r="BB785">
        <v>87</v>
      </c>
      <c r="BC785">
        <v>91</v>
      </c>
      <c r="BD785" t="s">
        <v>74</v>
      </c>
      <c r="BE785" t="s">
        <v>74</v>
      </c>
      <c r="BF785" t="s">
        <v>74</v>
      </c>
      <c r="BG785" t="s">
        <v>74</v>
      </c>
      <c r="BH785" t="s">
        <v>74</v>
      </c>
      <c r="BI785">
        <v>5</v>
      </c>
      <c r="BJ785" t="s">
        <v>159</v>
      </c>
      <c r="BK785" t="s">
        <v>6703</v>
      </c>
      <c r="BL785" t="s">
        <v>159</v>
      </c>
      <c r="BM785" t="s">
        <v>9124</v>
      </c>
      <c r="BN785" t="s">
        <v>74</v>
      </c>
      <c r="BO785" t="s">
        <v>74</v>
      </c>
      <c r="BP785" t="s">
        <v>74</v>
      </c>
      <c r="BQ785" t="s">
        <v>74</v>
      </c>
      <c r="BR785" t="s">
        <v>96</v>
      </c>
      <c r="BS785" t="s">
        <v>9125</v>
      </c>
      <c r="BT785" t="str">
        <f>HYPERLINK("https%3A%2F%2Fwww.webofscience.com%2Fwos%2Fwoscc%2Ffull-record%2FWOS:A1996BG36L00019","View Full Record in Web of Science")</f>
        <v>View Full Record in Web of Science</v>
      </c>
    </row>
    <row r="786" spans="1:72" x14ac:dyDescent="0.15">
      <c r="A786" t="s">
        <v>6690</v>
      </c>
      <c r="B786" t="s">
        <v>9126</v>
      </c>
      <c r="C786" t="s">
        <v>74</v>
      </c>
      <c r="D786" t="s">
        <v>9127</v>
      </c>
      <c r="E786" t="s">
        <v>74</v>
      </c>
      <c r="F786" t="s">
        <v>9126</v>
      </c>
      <c r="G786" t="s">
        <v>74</v>
      </c>
      <c r="H786" t="s">
        <v>74</v>
      </c>
      <c r="I786" t="s">
        <v>9128</v>
      </c>
      <c r="J786" t="s">
        <v>9129</v>
      </c>
      <c r="K786" t="s">
        <v>9130</v>
      </c>
      <c r="L786" t="s">
        <v>74</v>
      </c>
      <c r="M786" t="s">
        <v>77</v>
      </c>
      <c r="N786" t="s">
        <v>6695</v>
      </c>
      <c r="O786" t="s">
        <v>9131</v>
      </c>
      <c r="P786" t="s">
        <v>9132</v>
      </c>
      <c r="Q786" t="s">
        <v>9133</v>
      </c>
      <c r="R786" t="s">
        <v>74</v>
      </c>
      <c r="S786" t="s">
        <v>74</v>
      </c>
      <c r="T786" t="s">
        <v>74</v>
      </c>
      <c r="U786" t="s">
        <v>74</v>
      </c>
      <c r="V786" t="s">
        <v>9134</v>
      </c>
      <c r="W786" t="s">
        <v>74</v>
      </c>
      <c r="X786" t="s">
        <v>74</v>
      </c>
      <c r="Y786" t="s">
        <v>9135</v>
      </c>
      <c r="Z786" t="s">
        <v>74</v>
      </c>
      <c r="AA786" t="s">
        <v>74</v>
      </c>
      <c r="AB786" t="s">
        <v>74</v>
      </c>
      <c r="AC786" t="s">
        <v>74</v>
      </c>
      <c r="AD786" t="s">
        <v>74</v>
      </c>
      <c r="AE786" t="s">
        <v>74</v>
      </c>
      <c r="AF786" t="s">
        <v>74</v>
      </c>
      <c r="AG786">
        <v>0</v>
      </c>
      <c r="AH786">
        <v>0</v>
      </c>
      <c r="AI786">
        <v>0</v>
      </c>
      <c r="AJ786">
        <v>0</v>
      </c>
      <c r="AK786">
        <v>1</v>
      </c>
      <c r="AL786" t="s">
        <v>9136</v>
      </c>
      <c r="AM786" t="s">
        <v>5158</v>
      </c>
      <c r="AN786" t="s">
        <v>9137</v>
      </c>
      <c r="AO786" t="s">
        <v>9138</v>
      </c>
      <c r="AP786" t="s">
        <v>74</v>
      </c>
      <c r="AQ786" t="s">
        <v>9139</v>
      </c>
      <c r="AR786" t="s">
        <v>9140</v>
      </c>
      <c r="AS786" t="s">
        <v>74</v>
      </c>
      <c r="AT786" t="s">
        <v>74</v>
      </c>
      <c r="AU786">
        <v>1996</v>
      </c>
      <c r="AV786" t="s">
        <v>74</v>
      </c>
      <c r="AW786">
        <v>382</v>
      </c>
      <c r="AX786" t="s">
        <v>74</v>
      </c>
      <c r="AY786" t="s">
        <v>74</v>
      </c>
      <c r="AZ786" t="s">
        <v>74</v>
      </c>
      <c r="BA786" t="s">
        <v>74</v>
      </c>
      <c r="BB786">
        <v>571</v>
      </c>
      <c r="BC786">
        <v>574</v>
      </c>
      <c r="BD786" t="s">
        <v>74</v>
      </c>
      <c r="BE786" t="s">
        <v>74</v>
      </c>
      <c r="BF786" t="s">
        <v>74</v>
      </c>
      <c r="BG786" t="s">
        <v>74</v>
      </c>
      <c r="BH786" t="s">
        <v>74</v>
      </c>
      <c r="BI786">
        <v>4</v>
      </c>
      <c r="BJ786" t="s">
        <v>936</v>
      </c>
      <c r="BK786" t="s">
        <v>6703</v>
      </c>
      <c r="BL786" t="s">
        <v>936</v>
      </c>
      <c r="BM786" t="s">
        <v>9141</v>
      </c>
      <c r="BN786" t="s">
        <v>74</v>
      </c>
      <c r="BO786" t="s">
        <v>74</v>
      </c>
      <c r="BP786" t="s">
        <v>74</v>
      </c>
      <c r="BQ786" t="s">
        <v>74</v>
      </c>
      <c r="BR786" t="s">
        <v>96</v>
      </c>
      <c r="BS786" t="s">
        <v>9142</v>
      </c>
      <c r="BT786" t="str">
        <f>HYPERLINK("https%3A%2F%2Fwww.webofscience.com%2Fwos%2Fwoscc%2Ffull-record%2FWOS:A1996BG73Q00156","View Full Record in Web of Science")</f>
        <v>View Full Record in Web of Science</v>
      </c>
    </row>
    <row r="787" spans="1:72" x14ac:dyDescent="0.15">
      <c r="A787" t="s">
        <v>6690</v>
      </c>
      <c r="B787" t="s">
        <v>9143</v>
      </c>
      <c r="C787" t="s">
        <v>74</v>
      </c>
      <c r="D787" t="s">
        <v>9144</v>
      </c>
      <c r="E787" t="s">
        <v>74</v>
      </c>
      <c r="F787" t="s">
        <v>9143</v>
      </c>
      <c r="G787" t="s">
        <v>74</v>
      </c>
      <c r="H787" t="s">
        <v>74</v>
      </c>
      <c r="I787" t="s">
        <v>9145</v>
      </c>
      <c r="J787" t="s">
        <v>9146</v>
      </c>
      <c r="K787" t="s">
        <v>74</v>
      </c>
      <c r="L787" t="s">
        <v>74</v>
      </c>
      <c r="M787" t="s">
        <v>77</v>
      </c>
      <c r="N787" t="s">
        <v>6695</v>
      </c>
      <c r="O787" t="s">
        <v>9147</v>
      </c>
      <c r="P787" t="s">
        <v>9148</v>
      </c>
      <c r="Q787" t="s">
        <v>9149</v>
      </c>
      <c r="R787" t="s">
        <v>74</v>
      </c>
      <c r="S787" t="s">
        <v>9150</v>
      </c>
      <c r="T787" t="s">
        <v>74</v>
      </c>
      <c r="U787" t="s">
        <v>74</v>
      </c>
      <c r="V787" t="s">
        <v>9151</v>
      </c>
      <c r="W787" t="s">
        <v>74</v>
      </c>
      <c r="X787" t="s">
        <v>74</v>
      </c>
      <c r="Y787" t="s">
        <v>9152</v>
      </c>
      <c r="Z787" t="s">
        <v>74</v>
      </c>
      <c r="AA787" t="s">
        <v>9153</v>
      </c>
      <c r="AB787" t="s">
        <v>9154</v>
      </c>
      <c r="AC787" t="s">
        <v>74</v>
      </c>
      <c r="AD787" t="s">
        <v>74</v>
      </c>
      <c r="AE787" t="s">
        <v>74</v>
      </c>
      <c r="AF787" t="s">
        <v>74</v>
      </c>
      <c r="AG787">
        <v>0</v>
      </c>
      <c r="AH787">
        <v>46</v>
      </c>
      <c r="AI787">
        <v>50</v>
      </c>
      <c r="AJ787">
        <v>0</v>
      </c>
      <c r="AK787">
        <v>1</v>
      </c>
      <c r="AL787" t="s">
        <v>9155</v>
      </c>
      <c r="AM787" t="s">
        <v>9156</v>
      </c>
      <c r="AN787" t="s">
        <v>9157</v>
      </c>
      <c r="AO787" t="s">
        <v>74</v>
      </c>
      <c r="AP787" t="s">
        <v>74</v>
      </c>
      <c r="AQ787" t="s">
        <v>9158</v>
      </c>
      <c r="AR787" t="s">
        <v>74</v>
      </c>
      <c r="AS787" t="s">
        <v>74</v>
      </c>
      <c r="AT787" t="s">
        <v>74</v>
      </c>
      <c r="AU787">
        <v>1996</v>
      </c>
      <c r="AV787" t="s">
        <v>74</v>
      </c>
      <c r="AW787" t="s">
        <v>74</v>
      </c>
      <c r="AX787" t="s">
        <v>74</v>
      </c>
      <c r="AY787" t="s">
        <v>74</v>
      </c>
      <c r="AZ787" t="s">
        <v>74</v>
      </c>
      <c r="BA787" t="s">
        <v>74</v>
      </c>
      <c r="BB787">
        <v>13</v>
      </c>
      <c r="BC787">
        <v>44</v>
      </c>
      <c r="BD787" t="s">
        <v>74</v>
      </c>
      <c r="BE787" t="s">
        <v>74</v>
      </c>
      <c r="BF787" t="s">
        <v>74</v>
      </c>
      <c r="BG787" t="s">
        <v>74</v>
      </c>
      <c r="BH787" t="s">
        <v>74</v>
      </c>
      <c r="BI787">
        <v>32</v>
      </c>
      <c r="BJ787" t="s">
        <v>209</v>
      </c>
      <c r="BK787" t="s">
        <v>6703</v>
      </c>
      <c r="BL787" t="s">
        <v>209</v>
      </c>
      <c r="BM787" t="s">
        <v>9159</v>
      </c>
      <c r="BN787" t="s">
        <v>74</v>
      </c>
      <c r="BO787" t="s">
        <v>74</v>
      </c>
      <c r="BP787" t="s">
        <v>74</v>
      </c>
      <c r="BQ787" t="s">
        <v>74</v>
      </c>
      <c r="BR787" t="s">
        <v>96</v>
      </c>
      <c r="BS787" t="s">
        <v>9160</v>
      </c>
      <c r="BT787" t="str">
        <f>HYPERLINK("https%3A%2F%2Fwww.webofscience.com%2Fwos%2Fwoscc%2Ffull-record%2FWOS:A1996BH55D00002","View Full Record in Web of Science")</f>
        <v>View Full Record in Web of Science</v>
      </c>
    </row>
    <row r="788" spans="1:72" x14ac:dyDescent="0.15">
      <c r="A788" t="s">
        <v>6690</v>
      </c>
      <c r="B788" t="s">
        <v>9161</v>
      </c>
      <c r="C788" t="s">
        <v>74</v>
      </c>
      <c r="D788" t="s">
        <v>9144</v>
      </c>
      <c r="E788" t="s">
        <v>74</v>
      </c>
      <c r="F788" t="s">
        <v>9161</v>
      </c>
      <c r="G788" t="s">
        <v>74</v>
      </c>
      <c r="H788" t="s">
        <v>74</v>
      </c>
      <c r="I788" t="s">
        <v>9162</v>
      </c>
      <c r="J788" t="s">
        <v>9146</v>
      </c>
      <c r="K788" t="s">
        <v>74</v>
      </c>
      <c r="L788" t="s">
        <v>74</v>
      </c>
      <c r="M788" t="s">
        <v>77</v>
      </c>
      <c r="N788" t="s">
        <v>6695</v>
      </c>
      <c r="O788" t="s">
        <v>9147</v>
      </c>
      <c r="P788" t="s">
        <v>9148</v>
      </c>
      <c r="Q788" t="s">
        <v>9149</v>
      </c>
      <c r="R788" t="s">
        <v>74</v>
      </c>
      <c r="S788" t="s">
        <v>9150</v>
      </c>
      <c r="T788" t="s">
        <v>74</v>
      </c>
      <c r="U788" t="s">
        <v>74</v>
      </c>
      <c r="V788" t="s">
        <v>9163</v>
      </c>
      <c r="W788" t="s">
        <v>74</v>
      </c>
      <c r="X788" t="s">
        <v>74</v>
      </c>
      <c r="Y788" t="s">
        <v>9164</v>
      </c>
      <c r="Z788" t="s">
        <v>74</v>
      </c>
      <c r="AA788" t="s">
        <v>9153</v>
      </c>
      <c r="AB788" t="s">
        <v>9154</v>
      </c>
      <c r="AC788" t="s">
        <v>74</v>
      </c>
      <c r="AD788" t="s">
        <v>74</v>
      </c>
      <c r="AE788" t="s">
        <v>74</v>
      </c>
      <c r="AF788" t="s">
        <v>74</v>
      </c>
      <c r="AG788">
        <v>0</v>
      </c>
      <c r="AH788">
        <v>15</v>
      </c>
      <c r="AI788">
        <v>15</v>
      </c>
      <c r="AJ788">
        <v>0</v>
      </c>
      <c r="AK788">
        <v>0</v>
      </c>
      <c r="AL788" t="s">
        <v>9155</v>
      </c>
      <c r="AM788" t="s">
        <v>9156</v>
      </c>
      <c r="AN788" t="s">
        <v>9157</v>
      </c>
      <c r="AO788" t="s">
        <v>74</v>
      </c>
      <c r="AP788" t="s">
        <v>74</v>
      </c>
      <c r="AQ788" t="s">
        <v>9158</v>
      </c>
      <c r="AR788" t="s">
        <v>74</v>
      </c>
      <c r="AS788" t="s">
        <v>74</v>
      </c>
      <c r="AT788" t="s">
        <v>74</v>
      </c>
      <c r="AU788">
        <v>1996</v>
      </c>
      <c r="AV788" t="s">
        <v>74</v>
      </c>
      <c r="AW788" t="s">
        <v>74</v>
      </c>
      <c r="AX788" t="s">
        <v>74</v>
      </c>
      <c r="AY788" t="s">
        <v>74</v>
      </c>
      <c r="AZ788" t="s">
        <v>74</v>
      </c>
      <c r="BA788" t="s">
        <v>74</v>
      </c>
      <c r="BB788">
        <v>45</v>
      </c>
      <c r="BC788">
        <v>62</v>
      </c>
      <c r="BD788" t="s">
        <v>74</v>
      </c>
      <c r="BE788" t="s">
        <v>74</v>
      </c>
      <c r="BF788" t="s">
        <v>74</v>
      </c>
      <c r="BG788" t="s">
        <v>74</v>
      </c>
      <c r="BH788" t="s">
        <v>74</v>
      </c>
      <c r="BI788">
        <v>18</v>
      </c>
      <c r="BJ788" t="s">
        <v>209</v>
      </c>
      <c r="BK788" t="s">
        <v>6703</v>
      </c>
      <c r="BL788" t="s">
        <v>209</v>
      </c>
      <c r="BM788" t="s">
        <v>9159</v>
      </c>
      <c r="BN788" t="s">
        <v>74</v>
      </c>
      <c r="BO788" t="s">
        <v>74</v>
      </c>
      <c r="BP788" t="s">
        <v>74</v>
      </c>
      <c r="BQ788" t="s">
        <v>74</v>
      </c>
      <c r="BR788" t="s">
        <v>96</v>
      </c>
      <c r="BS788" t="s">
        <v>9165</v>
      </c>
      <c r="BT788" t="str">
        <f>HYPERLINK("https%3A%2F%2Fwww.webofscience.com%2Fwos%2Fwoscc%2Ffull-record%2FWOS:A1996BH55D00003","View Full Record in Web of Science")</f>
        <v>View Full Record in Web of Science</v>
      </c>
    </row>
    <row r="789" spans="1:72" x14ac:dyDescent="0.15">
      <c r="A789" t="s">
        <v>6690</v>
      </c>
      <c r="B789" t="s">
        <v>9166</v>
      </c>
      <c r="C789" t="s">
        <v>74</v>
      </c>
      <c r="D789" t="s">
        <v>9144</v>
      </c>
      <c r="E789" t="s">
        <v>74</v>
      </c>
      <c r="F789" t="s">
        <v>9166</v>
      </c>
      <c r="G789" t="s">
        <v>74</v>
      </c>
      <c r="H789" t="s">
        <v>74</v>
      </c>
      <c r="I789" t="s">
        <v>9167</v>
      </c>
      <c r="J789" t="s">
        <v>9146</v>
      </c>
      <c r="K789" t="s">
        <v>74</v>
      </c>
      <c r="L789" t="s">
        <v>74</v>
      </c>
      <c r="M789" t="s">
        <v>77</v>
      </c>
      <c r="N789" t="s">
        <v>6695</v>
      </c>
      <c r="O789" t="s">
        <v>9147</v>
      </c>
      <c r="P789" t="s">
        <v>9148</v>
      </c>
      <c r="Q789" t="s">
        <v>9149</v>
      </c>
      <c r="R789" t="s">
        <v>74</v>
      </c>
      <c r="S789" t="s">
        <v>9150</v>
      </c>
      <c r="T789" t="s">
        <v>74</v>
      </c>
      <c r="U789" t="s">
        <v>74</v>
      </c>
      <c r="V789" t="s">
        <v>9168</v>
      </c>
      <c r="W789" t="s">
        <v>74</v>
      </c>
      <c r="X789" t="s">
        <v>74</v>
      </c>
      <c r="Y789" t="s">
        <v>9169</v>
      </c>
      <c r="Z789" t="s">
        <v>74</v>
      </c>
      <c r="AA789" t="s">
        <v>9153</v>
      </c>
      <c r="AB789" t="s">
        <v>9154</v>
      </c>
      <c r="AC789" t="s">
        <v>74</v>
      </c>
      <c r="AD789" t="s">
        <v>74</v>
      </c>
      <c r="AE789" t="s">
        <v>74</v>
      </c>
      <c r="AF789" t="s">
        <v>74</v>
      </c>
      <c r="AG789">
        <v>0</v>
      </c>
      <c r="AH789">
        <v>29</v>
      </c>
      <c r="AI789">
        <v>32</v>
      </c>
      <c r="AJ789">
        <v>0</v>
      </c>
      <c r="AK789">
        <v>0</v>
      </c>
      <c r="AL789" t="s">
        <v>9155</v>
      </c>
      <c r="AM789" t="s">
        <v>9156</v>
      </c>
      <c r="AN789" t="s">
        <v>9157</v>
      </c>
      <c r="AO789" t="s">
        <v>74</v>
      </c>
      <c r="AP789" t="s">
        <v>74</v>
      </c>
      <c r="AQ789" t="s">
        <v>9158</v>
      </c>
      <c r="AR789" t="s">
        <v>74</v>
      </c>
      <c r="AS789" t="s">
        <v>74</v>
      </c>
      <c r="AT789" t="s">
        <v>74</v>
      </c>
      <c r="AU789">
        <v>1996</v>
      </c>
      <c r="AV789" t="s">
        <v>74</v>
      </c>
      <c r="AW789" t="s">
        <v>74</v>
      </c>
      <c r="AX789" t="s">
        <v>74</v>
      </c>
      <c r="AY789" t="s">
        <v>74</v>
      </c>
      <c r="AZ789" t="s">
        <v>74</v>
      </c>
      <c r="BA789" t="s">
        <v>74</v>
      </c>
      <c r="BB789">
        <v>105</v>
      </c>
      <c r="BC789">
        <v>120</v>
      </c>
      <c r="BD789" t="s">
        <v>74</v>
      </c>
      <c r="BE789" t="s">
        <v>74</v>
      </c>
      <c r="BF789" t="s">
        <v>74</v>
      </c>
      <c r="BG789" t="s">
        <v>74</v>
      </c>
      <c r="BH789" t="s">
        <v>74</v>
      </c>
      <c r="BI789">
        <v>16</v>
      </c>
      <c r="BJ789" t="s">
        <v>209</v>
      </c>
      <c r="BK789" t="s">
        <v>6703</v>
      </c>
      <c r="BL789" t="s">
        <v>209</v>
      </c>
      <c r="BM789" t="s">
        <v>9159</v>
      </c>
      <c r="BN789" t="s">
        <v>74</v>
      </c>
      <c r="BO789" t="s">
        <v>74</v>
      </c>
      <c r="BP789" t="s">
        <v>74</v>
      </c>
      <c r="BQ789" t="s">
        <v>74</v>
      </c>
      <c r="BR789" t="s">
        <v>96</v>
      </c>
      <c r="BS789" t="s">
        <v>9170</v>
      </c>
      <c r="BT789" t="str">
        <f>HYPERLINK("https%3A%2F%2Fwww.webofscience.com%2Fwos%2Fwoscc%2Ffull-record%2FWOS:A1996BH55D00006","View Full Record in Web of Science")</f>
        <v>View Full Record in Web of Science</v>
      </c>
    </row>
    <row r="790" spans="1:72" x14ac:dyDescent="0.15">
      <c r="A790" t="s">
        <v>6690</v>
      </c>
      <c r="B790" t="s">
        <v>9171</v>
      </c>
      <c r="C790" t="s">
        <v>74</v>
      </c>
      <c r="D790" t="s">
        <v>9144</v>
      </c>
      <c r="E790" t="s">
        <v>74</v>
      </c>
      <c r="F790" t="s">
        <v>9171</v>
      </c>
      <c r="G790" t="s">
        <v>74</v>
      </c>
      <c r="H790" t="s">
        <v>74</v>
      </c>
      <c r="I790" t="s">
        <v>9172</v>
      </c>
      <c r="J790" t="s">
        <v>9146</v>
      </c>
      <c r="K790" t="s">
        <v>74</v>
      </c>
      <c r="L790" t="s">
        <v>74</v>
      </c>
      <c r="M790" t="s">
        <v>77</v>
      </c>
      <c r="N790" t="s">
        <v>6695</v>
      </c>
      <c r="O790" t="s">
        <v>9147</v>
      </c>
      <c r="P790" t="s">
        <v>9148</v>
      </c>
      <c r="Q790" t="s">
        <v>9149</v>
      </c>
      <c r="R790" t="s">
        <v>74</v>
      </c>
      <c r="S790" t="s">
        <v>9150</v>
      </c>
      <c r="T790" t="s">
        <v>74</v>
      </c>
      <c r="U790" t="s">
        <v>74</v>
      </c>
      <c r="V790" t="s">
        <v>9173</v>
      </c>
      <c r="W790" t="s">
        <v>74</v>
      </c>
      <c r="X790" t="s">
        <v>74</v>
      </c>
      <c r="Y790" t="s">
        <v>9174</v>
      </c>
      <c r="Z790" t="s">
        <v>74</v>
      </c>
      <c r="AA790" t="s">
        <v>9153</v>
      </c>
      <c r="AB790" t="s">
        <v>9154</v>
      </c>
      <c r="AC790" t="s">
        <v>74</v>
      </c>
      <c r="AD790" t="s">
        <v>74</v>
      </c>
      <c r="AE790" t="s">
        <v>74</v>
      </c>
      <c r="AF790" t="s">
        <v>74</v>
      </c>
      <c r="AG790">
        <v>0</v>
      </c>
      <c r="AH790">
        <v>3</v>
      </c>
      <c r="AI790">
        <v>3</v>
      </c>
      <c r="AJ790">
        <v>0</v>
      </c>
      <c r="AK790">
        <v>0</v>
      </c>
      <c r="AL790" t="s">
        <v>9155</v>
      </c>
      <c r="AM790" t="s">
        <v>9156</v>
      </c>
      <c r="AN790" t="s">
        <v>9157</v>
      </c>
      <c r="AO790" t="s">
        <v>74</v>
      </c>
      <c r="AP790" t="s">
        <v>74</v>
      </c>
      <c r="AQ790" t="s">
        <v>9158</v>
      </c>
      <c r="AR790" t="s">
        <v>74</v>
      </c>
      <c r="AS790" t="s">
        <v>74</v>
      </c>
      <c r="AT790" t="s">
        <v>74</v>
      </c>
      <c r="AU790">
        <v>1996</v>
      </c>
      <c r="AV790" t="s">
        <v>74</v>
      </c>
      <c r="AW790" t="s">
        <v>74</v>
      </c>
      <c r="AX790" t="s">
        <v>74</v>
      </c>
      <c r="AY790" t="s">
        <v>74</v>
      </c>
      <c r="AZ790" t="s">
        <v>74</v>
      </c>
      <c r="BA790" t="s">
        <v>74</v>
      </c>
      <c r="BB790">
        <v>211</v>
      </c>
      <c r="BC790">
        <v>217</v>
      </c>
      <c r="BD790" t="s">
        <v>74</v>
      </c>
      <c r="BE790" t="s">
        <v>74</v>
      </c>
      <c r="BF790" t="s">
        <v>74</v>
      </c>
      <c r="BG790" t="s">
        <v>74</v>
      </c>
      <c r="BH790" t="s">
        <v>74</v>
      </c>
      <c r="BI790">
        <v>7</v>
      </c>
      <c r="BJ790" t="s">
        <v>209</v>
      </c>
      <c r="BK790" t="s">
        <v>6703</v>
      </c>
      <c r="BL790" t="s">
        <v>209</v>
      </c>
      <c r="BM790" t="s">
        <v>9159</v>
      </c>
      <c r="BN790" t="s">
        <v>74</v>
      </c>
      <c r="BO790" t="s">
        <v>74</v>
      </c>
      <c r="BP790" t="s">
        <v>74</v>
      </c>
      <c r="BQ790" t="s">
        <v>74</v>
      </c>
      <c r="BR790" t="s">
        <v>96</v>
      </c>
      <c r="BS790" t="s">
        <v>9175</v>
      </c>
      <c r="BT790" t="str">
        <f>HYPERLINK("https%3A%2F%2Fwww.webofscience.com%2Fwos%2Fwoscc%2Ffull-record%2FWOS:A1996BH55D00010","View Full Record in Web of Science")</f>
        <v>View Full Record in Web of Science</v>
      </c>
    </row>
    <row r="791" spans="1:72" x14ac:dyDescent="0.15">
      <c r="A791" t="s">
        <v>6690</v>
      </c>
      <c r="B791" t="s">
        <v>9176</v>
      </c>
      <c r="C791" t="s">
        <v>74</v>
      </c>
      <c r="D791" t="s">
        <v>9144</v>
      </c>
      <c r="E791" t="s">
        <v>74</v>
      </c>
      <c r="F791" t="s">
        <v>9176</v>
      </c>
      <c r="G791" t="s">
        <v>74</v>
      </c>
      <c r="H791" t="s">
        <v>74</v>
      </c>
      <c r="I791" t="s">
        <v>9177</v>
      </c>
      <c r="J791" t="s">
        <v>9146</v>
      </c>
      <c r="K791" t="s">
        <v>74</v>
      </c>
      <c r="L791" t="s">
        <v>74</v>
      </c>
      <c r="M791" t="s">
        <v>77</v>
      </c>
      <c r="N791" t="s">
        <v>6695</v>
      </c>
      <c r="O791" t="s">
        <v>9147</v>
      </c>
      <c r="P791" t="s">
        <v>9148</v>
      </c>
      <c r="Q791" t="s">
        <v>9149</v>
      </c>
      <c r="R791" t="s">
        <v>74</v>
      </c>
      <c r="S791" t="s">
        <v>9150</v>
      </c>
      <c r="T791" t="s">
        <v>74</v>
      </c>
      <c r="U791" t="s">
        <v>74</v>
      </c>
      <c r="V791" t="s">
        <v>9178</v>
      </c>
      <c r="W791" t="s">
        <v>74</v>
      </c>
      <c r="X791" t="s">
        <v>74</v>
      </c>
      <c r="Y791" t="s">
        <v>9179</v>
      </c>
      <c r="Z791" t="s">
        <v>74</v>
      </c>
      <c r="AA791" t="s">
        <v>9153</v>
      </c>
      <c r="AB791" t="s">
        <v>9154</v>
      </c>
      <c r="AC791" t="s">
        <v>74</v>
      </c>
      <c r="AD791" t="s">
        <v>74</v>
      </c>
      <c r="AE791" t="s">
        <v>74</v>
      </c>
      <c r="AF791" t="s">
        <v>74</v>
      </c>
      <c r="AG791">
        <v>0</v>
      </c>
      <c r="AH791">
        <v>175</v>
      </c>
      <c r="AI791">
        <v>182</v>
      </c>
      <c r="AJ791">
        <v>1</v>
      </c>
      <c r="AK791">
        <v>17</v>
      </c>
      <c r="AL791" t="s">
        <v>9155</v>
      </c>
      <c r="AM791" t="s">
        <v>9156</v>
      </c>
      <c r="AN791" t="s">
        <v>9157</v>
      </c>
      <c r="AO791" t="s">
        <v>74</v>
      </c>
      <c r="AP791" t="s">
        <v>74</v>
      </c>
      <c r="AQ791" t="s">
        <v>9158</v>
      </c>
      <c r="AR791" t="s">
        <v>74</v>
      </c>
      <c r="AS791" t="s">
        <v>74</v>
      </c>
      <c r="AT791" t="s">
        <v>74</v>
      </c>
      <c r="AU791">
        <v>1996</v>
      </c>
      <c r="AV791" t="s">
        <v>74</v>
      </c>
      <c r="AW791" t="s">
        <v>74</v>
      </c>
      <c r="AX791" t="s">
        <v>74</v>
      </c>
      <c r="AY791" t="s">
        <v>74</v>
      </c>
      <c r="AZ791" t="s">
        <v>74</v>
      </c>
      <c r="BA791" t="s">
        <v>74</v>
      </c>
      <c r="BB791">
        <v>219</v>
      </c>
      <c r="BC791">
        <v>238</v>
      </c>
      <c r="BD791" t="s">
        <v>74</v>
      </c>
      <c r="BE791" t="s">
        <v>74</v>
      </c>
      <c r="BF791" t="s">
        <v>74</v>
      </c>
      <c r="BG791" t="s">
        <v>74</v>
      </c>
      <c r="BH791" t="s">
        <v>74</v>
      </c>
      <c r="BI791">
        <v>20</v>
      </c>
      <c r="BJ791" t="s">
        <v>209</v>
      </c>
      <c r="BK791" t="s">
        <v>6703</v>
      </c>
      <c r="BL791" t="s">
        <v>209</v>
      </c>
      <c r="BM791" t="s">
        <v>9159</v>
      </c>
      <c r="BN791" t="s">
        <v>74</v>
      </c>
      <c r="BO791" t="s">
        <v>74</v>
      </c>
      <c r="BP791" t="s">
        <v>74</v>
      </c>
      <c r="BQ791" t="s">
        <v>74</v>
      </c>
      <c r="BR791" t="s">
        <v>96</v>
      </c>
      <c r="BS791" t="s">
        <v>9180</v>
      </c>
      <c r="BT791" t="str">
        <f>HYPERLINK("https%3A%2F%2Fwww.webofscience.com%2Fwos%2Fwoscc%2Ffull-record%2FWOS:A1996BH55D00011","View Full Record in Web of Science")</f>
        <v>View Full Record in Web of Science</v>
      </c>
    </row>
    <row r="792" spans="1:72" x14ac:dyDescent="0.15">
      <c r="A792" t="s">
        <v>6690</v>
      </c>
      <c r="B792" t="s">
        <v>9181</v>
      </c>
      <c r="C792" t="s">
        <v>74</v>
      </c>
      <c r="D792" t="s">
        <v>9144</v>
      </c>
      <c r="E792" t="s">
        <v>74</v>
      </c>
      <c r="F792" t="s">
        <v>9181</v>
      </c>
      <c r="G792" t="s">
        <v>74</v>
      </c>
      <c r="H792" t="s">
        <v>74</v>
      </c>
      <c r="I792" t="s">
        <v>9182</v>
      </c>
      <c r="J792" t="s">
        <v>9146</v>
      </c>
      <c r="K792" t="s">
        <v>74</v>
      </c>
      <c r="L792" t="s">
        <v>74</v>
      </c>
      <c r="M792" t="s">
        <v>77</v>
      </c>
      <c r="N792" t="s">
        <v>6695</v>
      </c>
      <c r="O792" t="s">
        <v>9147</v>
      </c>
      <c r="P792" t="s">
        <v>9148</v>
      </c>
      <c r="Q792" t="s">
        <v>9149</v>
      </c>
      <c r="R792" t="s">
        <v>74</v>
      </c>
      <c r="S792" t="s">
        <v>9150</v>
      </c>
      <c r="T792" t="s">
        <v>74</v>
      </c>
      <c r="U792" t="s">
        <v>74</v>
      </c>
      <c r="V792" t="s">
        <v>9183</v>
      </c>
      <c r="W792" t="s">
        <v>74</v>
      </c>
      <c r="X792" t="s">
        <v>74</v>
      </c>
      <c r="Y792" t="s">
        <v>9184</v>
      </c>
      <c r="Z792" t="s">
        <v>74</v>
      </c>
      <c r="AA792" t="s">
        <v>9153</v>
      </c>
      <c r="AB792" t="s">
        <v>9154</v>
      </c>
      <c r="AC792" t="s">
        <v>74</v>
      </c>
      <c r="AD792" t="s">
        <v>74</v>
      </c>
      <c r="AE792" t="s">
        <v>74</v>
      </c>
      <c r="AF792" t="s">
        <v>74</v>
      </c>
      <c r="AG792">
        <v>0</v>
      </c>
      <c r="AH792">
        <v>29</v>
      </c>
      <c r="AI792">
        <v>29</v>
      </c>
      <c r="AJ792">
        <v>0</v>
      </c>
      <c r="AK792">
        <v>0</v>
      </c>
      <c r="AL792" t="s">
        <v>9155</v>
      </c>
      <c r="AM792" t="s">
        <v>9156</v>
      </c>
      <c r="AN792" t="s">
        <v>9157</v>
      </c>
      <c r="AO792" t="s">
        <v>74</v>
      </c>
      <c r="AP792" t="s">
        <v>74</v>
      </c>
      <c r="AQ792" t="s">
        <v>9158</v>
      </c>
      <c r="AR792" t="s">
        <v>74</v>
      </c>
      <c r="AS792" t="s">
        <v>74</v>
      </c>
      <c r="AT792" t="s">
        <v>74</v>
      </c>
      <c r="AU792">
        <v>1996</v>
      </c>
      <c r="AV792" t="s">
        <v>74</v>
      </c>
      <c r="AW792" t="s">
        <v>74</v>
      </c>
      <c r="AX792" t="s">
        <v>74</v>
      </c>
      <c r="AY792" t="s">
        <v>74</v>
      </c>
      <c r="AZ792" t="s">
        <v>74</v>
      </c>
      <c r="BA792" t="s">
        <v>74</v>
      </c>
      <c r="BB792">
        <v>249</v>
      </c>
      <c r="BC792">
        <v>260</v>
      </c>
      <c r="BD792" t="s">
        <v>74</v>
      </c>
      <c r="BE792" t="s">
        <v>74</v>
      </c>
      <c r="BF792" t="s">
        <v>74</v>
      </c>
      <c r="BG792" t="s">
        <v>74</v>
      </c>
      <c r="BH792" t="s">
        <v>74</v>
      </c>
      <c r="BI792">
        <v>12</v>
      </c>
      <c r="BJ792" t="s">
        <v>209</v>
      </c>
      <c r="BK792" t="s">
        <v>6703</v>
      </c>
      <c r="BL792" t="s">
        <v>209</v>
      </c>
      <c r="BM792" t="s">
        <v>9159</v>
      </c>
      <c r="BN792" t="s">
        <v>74</v>
      </c>
      <c r="BO792" t="s">
        <v>74</v>
      </c>
      <c r="BP792" t="s">
        <v>74</v>
      </c>
      <c r="BQ792" t="s">
        <v>74</v>
      </c>
      <c r="BR792" t="s">
        <v>96</v>
      </c>
      <c r="BS792" t="s">
        <v>9185</v>
      </c>
      <c r="BT792" t="str">
        <f>HYPERLINK("https%3A%2F%2Fwww.webofscience.com%2Fwos%2Fwoscc%2Ffull-record%2FWOS:A1996BH55D00013","View Full Record in Web of Science")</f>
        <v>View Full Record in Web of Science</v>
      </c>
    </row>
    <row r="793" spans="1:72" x14ac:dyDescent="0.15">
      <c r="A793" t="s">
        <v>6690</v>
      </c>
      <c r="B793" t="s">
        <v>9186</v>
      </c>
      <c r="C793" t="s">
        <v>74</v>
      </c>
      <c r="D793" t="s">
        <v>9144</v>
      </c>
      <c r="E793" t="s">
        <v>74</v>
      </c>
      <c r="F793" t="s">
        <v>9186</v>
      </c>
      <c r="G793" t="s">
        <v>74</v>
      </c>
      <c r="H793" t="s">
        <v>74</v>
      </c>
      <c r="I793" t="s">
        <v>9187</v>
      </c>
      <c r="J793" t="s">
        <v>9146</v>
      </c>
      <c r="K793" t="s">
        <v>74</v>
      </c>
      <c r="L793" t="s">
        <v>74</v>
      </c>
      <c r="M793" t="s">
        <v>77</v>
      </c>
      <c r="N793" t="s">
        <v>6695</v>
      </c>
      <c r="O793" t="s">
        <v>9147</v>
      </c>
      <c r="P793" t="s">
        <v>9148</v>
      </c>
      <c r="Q793" t="s">
        <v>9149</v>
      </c>
      <c r="R793" t="s">
        <v>74</v>
      </c>
      <c r="S793" t="s">
        <v>9150</v>
      </c>
      <c r="T793" t="s">
        <v>74</v>
      </c>
      <c r="U793" t="s">
        <v>74</v>
      </c>
      <c r="V793" t="s">
        <v>9188</v>
      </c>
      <c r="W793" t="s">
        <v>74</v>
      </c>
      <c r="X793" t="s">
        <v>74</v>
      </c>
      <c r="Y793" t="s">
        <v>9189</v>
      </c>
      <c r="Z793" t="s">
        <v>74</v>
      </c>
      <c r="AA793" t="s">
        <v>9153</v>
      </c>
      <c r="AB793" t="s">
        <v>9154</v>
      </c>
      <c r="AC793" t="s">
        <v>74</v>
      </c>
      <c r="AD793" t="s">
        <v>74</v>
      </c>
      <c r="AE793" t="s">
        <v>74</v>
      </c>
      <c r="AF793" t="s">
        <v>74</v>
      </c>
      <c r="AG793">
        <v>0</v>
      </c>
      <c r="AH793">
        <v>8</v>
      </c>
      <c r="AI793">
        <v>8</v>
      </c>
      <c r="AJ793">
        <v>0</v>
      </c>
      <c r="AK793">
        <v>1</v>
      </c>
      <c r="AL793" t="s">
        <v>9155</v>
      </c>
      <c r="AM793" t="s">
        <v>9156</v>
      </c>
      <c r="AN793" t="s">
        <v>9157</v>
      </c>
      <c r="AO793" t="s">
        <v>74</v>
      </c>
      <c r="AP793" t="s">
        <v>74</v>
      </c>
      <c r="AQ793" t="s">
        <v>9158</v>
      </c>
      <c r="AR793" t="s">
        <v>74</v>
      </c>
      <c r="AS793" t="s">
        <v>74</v>
      </c>
      <c r="AT793" t="s">
        <v>74</v>
      </c>
      <c r="AU793">
        <v>1996</v>
      </c>
      <c r="AV793" t="s">
        <v>74</v>
      </c>
      <c r="AW793" t="s">
        <v>74</v>
      </c>
      <c r="AX793" t="s">
        <v>74</v>
      </c>
      <c r="AY793" t="s">
        <v>74</v>
      </c>
      <c r="AZ793" t="s">
        <v>74</v>
      </c>
      <c r="BA793" t="s">
        <v>74</v>
      </c>
      <c r="BB793">
        <v>273</v>
      </c>
      <c r="BC793">
        <v>288</v>
      </c>
      <c r="BD793" t="s">
        <v>74</v>
      </c>
      <c r="BE793" t="s">
        <v>74</v>
      </c>
      <c r="BF793" t="s">
        <v>74</v>
      </c>
      <c r="BG793" t="s">
        <v>74</v>
      </c>
      <c r="BH793" t="s">
        <v>74</v>
      </c>
      <c r="BI793">
        <v>16</v>
      </c>
      <c r="BJ793" t="s">
        <v>209</v>
      </c>
      <c r="BK793" t="s">
        <v>6703</v>
      </c>
      <c r="BL793" t="s">
        <v>209</v>
      </c>
      <c r="BM793" t="s">
        <v>9159</v>
      </c>
      <c r="BN793" t="s">
        <v>74</v>
      </c>
      <c r="BO793" t="s">
        <v>74</v>
      </c>
      <c r="BP793" t="s">
        <v>74</v>
      </c>
      <c r="BQ793" t="s">
        <v>74</v>
      </c>
      <c r="BR793" t="s">
        <v>96</v>
      </c>
      <c r="BS793" t="s">
        <v>9190</v>
      </c>
      <c r="BT793" t="str">
        <f>HYPERLINK("https%3A%2F%2Fwww.webofscience.com%2Fwos%2Fwoscc%2Ffull-record%2FWOS:A1996BH55D00015","View Full Record in Web of Science")</f>
        <v>View Full Record in Web of Science</v>
      </c>
    </row>
    <row r="794" spans="1:72" x14ac:dyDescent="0.15">
      <c r="A794" t="s">
        <v>6690</v>
      </c>
      <c r="B794" t="s">
        <v>9191</v>
      </c>
      <c r="C794" t="s">
        <v>74</v>
      </c>
      <c r="D794" t="s">
        <v>9144</v>
      </c>
      <c r="E794" t="s">
        <v>74</v>
      </c>
      <c r="F794" t="s">
        <v>9191</v>
      </c>
      <c r="G794" t="s">
        <v>74</v>
      </c>
      <c r="H794" t="s">
        <v>74</v>
      </c>
      <c r="I794" t="s">
        <v>9192</v>
      </c>
      <c r="J794" t="s">
        <v>9146</v>
      </c>
      <c r="K794" t="s">
        <v>74</v>
      </c>
      <c r="L794" t="s">
        <v>74</v>
      </c>
      <c r="M794" t="s">
        <v>77</v>
      </c>
      <c r="N794" t="s">
        <v>6695</v>
      </c>
      <c r="O794" t="s">
        <v>9147</v>
      </c>
      <c r="P794" t="s">
        <v>9148</v>
      </c>
      <c r="Q794" t="s">
        <v>9149</v>
      </c>
      <c r="R794" t="s">
        <v>74</v>
      </c>
      <c r="S794" t="s">
        <v>9150</v>
      </c>
      <c r="T794" t="s">
        <v>74</v>
      </c>
      <c r="U794" t="s">
        <v>74</v>
      </c>
      <c r="V794" t="s">
        <v>9193</v>
      </c>
      <c r="W794" t="s">
        <v>74</v>
      </c>
      <c r="X794" t="s">
        <v>74</v>
      </c>
      <c r="Y794" t="s">
        <v>9194</v>
      </c>
      <c r="Z794" t="s">
        <v>74</v>
      </c>
      <c r="AA794" t="s">
        <v>9195</v>
      </c>
      <c r="AB794" t="s">
        <v>9154</v>
      </c>
      <c r="AC794" t="s">
        <v>74</v>
      </c>
      <c r="AD794" t="s">
        <v>74</v>
      </c>
      <c r="AE794" t="s">
        <v>74</v>
      </c>
      <c r="AF794" t="s">
        <v>74</v>
      </c>
      <c r="AG794">
        <v>0</v>
      </c>
      <c r="AH794">
        <v>5</v>
      </c>
      <c r="AI794">
        <v>5</v>
      </c>
      <c r="AJ794">
        <v>0</v>
      </c>
      <c r="AK794">
        <v>1</v>
      </c>
      <c r="AL794" t="s">
        <v>9155</v>
      </c>
      <c r="AM794" t="s">
        <v>9156</v>
      </c>
      <c r="AN794" t="s">
        <v>9157</v>
      </c>
      <c r="AO794" t="s">
        <v>74</v>
      </c>
      <c r="AP794" t="s">
        <v>74</v>
      </c>
      <c r="AQ794" t="s">
        <v>9158</v>
      </c>
      <c r="AR794" t="s">
        <v>74</v>
      </c>
      <c r="AS794" t="s">
        <v>74</v>
      </c>
      <c r="AT794" t="s">
        <v>74</v>
      </c>
      <c r="AU794">
        <v>1996</v>
      </c>
      <c r="AV794" t="s">
        <v>74</v>
      </c>
      <c r="AW794" t="s">
        <v>74</v>
      </c>
      <c r="AX794" t="s">
        <v>74</v>
      </c>
      <c r="AY794" t="s">
        <v>74</v>
      </c>
      <c r="AZ794" t="s">
        <v>74</v>
      </c>
      <c r="BA794" t="s">
        <v>74</v>
      </c>
      <c r="BB794">
        <v>289</v>
      </c>
      <c r="BC794">
        <v>304</v>
      </c>
      <c r="BD794" t="s">
        <v>74</v>
      </c>
      <c r="BE794" t="s">
        <v>74</v>
      </c>
      <c r="BF794" t="s">
        <v>74</v>
      </c>
      <c r="BG794" t="s">
        <v>74</v>
      </c>
      <c r="BH794" t="s">
        <v>74</v>
      </c>
      <c r="BI794">
        <v>16</v>
      </c>
      <c r="BJ794" t="s">
        <v>209</v>
      </c>
      <c r="BK794" t="s">
        <v>6703</v>
      </c>
      <c r="BL794" t="s">
        <v>209</v>
      </c>
      <c r="BM794" t="s">
        <v>9159</v>
      </c>
      <c r="BN794" t="s">
        <v>74</v>
      </c>
      <c r="BO794" t="s">
        <v>74</v>
      </c>
      <c r="BP794" t="s">
        <v>74</v>
      </c>
      <c r="BQ794" t="s">
        <v>74</v>
      </c>
      <c r="BR794" t="s">
        <v>96</v>
      </c>
      <c r="BS794" t="s">
        <v>9196</v>
      </c>
      <c r="BT794" t="str">
        <f>HYPERLINK("https%3A%2F%2Fwww.webofscience.com%2Fwos%2Fwoscc%2Ffull-record%2FWOS:A1996BH55D00016","View Full Record in Web of Science")</f>
        <v>View Full Record in Web of Science</v>
      </c>
    </row>
    <row r="795" spans="1:72" x14ac:dyDescent="0.15">
      <c r="A795" t="s">
        <v>6690</v>
      </c>
      <c r="B795" t="s">
        <v>9197</v>
      </c>
      <c r="C795" t="s">
        <v>74</v>
      </c>
      <c r="D795" t="s">
        <v>9144</v>
      </c>
      <c r="E795" t="s">
        <v>74</v>
      </c>
      <c r="F795" t="s">
        <v>9197</v>
      </c>
      <c r="G795" t="s">
        <v>74</v>
      </c>
      <c r="H795" t="s">
        <v>74</v>
      </c>
      <c r="I795" t="s">
        <v>9198</v>
      </c>
      <c r="J795" t="s">
        <v>9146</v>
      </c>
      <c r="K795" t="s">
        <v>74</v>
      </c>
      <c r="L795" t="s">
        <v>74</v>
      </c>
      <c r="M795" t="s">
        <v>77</v>
      </c>
      <c r="N795" t="s">
        <v>6695</v>
      </c>
      <c r="O795" t="s">
        <v>9147</v>
      </c>
      <c r="P795" t="s">
        <v>9148</v>
      </c>
      <c r="Q795" t="s">
        <v>9149</v>
      </c>
      <c r="R795" t="s">
        <v>74</v>
      </c>
      <c r="S795" t="s">
        <v>9150</v>
      </c>
      <c r="T795" t="s">
        <v>74</v>
      </c>
      <c r="U795" t="s">
        <v>74</v>
      </c>
      <c r="V795" t="s">
        <v>9199</v>
      </c>
      <c r="W795" t="s">
        <v>74</v>
      </c>
      <c r="X795" t="s">
        <v>74</v>
      </c>
      <c r="Y795" t="s">
        <v>9200</v>
      </c>
      <c r="Z795" t="s">
        <v>74</v>
      </c>
      <c r="AA795" t="s">
        <v>9153</v>
      </c>
      <c r="AB795" t="s">
        <v>9154</v>
      </c>
      <c r="AC795" t="s">
        <v>74</v>
      </c>
      <c r="AD795" t="s">
        <v>74</v>
      </c>
      <c r="AE795" t="s">
        <v>74</v>
      </c>
      <c r="AF795" t="s">
        <v>74</v>
      </c>
      <c r="AG795">
        <v>0</v>
      </c>
      <c r="AH795">
        <v>11</v>
      </c>
      <c r="AI795">
        <v>11</v>
      </c>
      <c r="AJ795">
        <v>0</v>
      </c>
      <c r="AK795">
        <v>0</v>
      </c>
      <c r="AL795" t="s">
        <v>9155</v>
      </c>
      <c r="AM795" t="s">
        <v>9156</v>
      </c>
      <c r="AN795" t="s">
        <v>9157</v>
      </c>
      <c r="AO795" t="s">
        <v>74</v>
      </c>
      <c r="AP795" t="s">
        <v>74</v>
      </c>
      <c r="AQ795" t="s">
        <v>9158</v>
      </c>
      <c r="AR795" t="s">
        <v>74</v>
      </c>
      <c r="AS795" t="s">
        <v>74</v>
      </c>
      <c r="AT795" t="s">
        <v>74</v>
      </c>
      <c r="AU795">
        <v>1996</v>
      </c>
      <c r="AV795" t="s">
        <v>74</v>
      </c>
      <c r="AW795" t="s">
        <v>74</v>
      </c>
      <c r="AX795" t="s">
        <v>74</v>
      </c>
      <c r="AY795" t="s">
        <v>74</v>
      </c>
      <c r="AZ795" t="s">
        <v>74</v>
      </c>
      <c r="BA795" t="s">
        <v>74</v>
      </c>
      <c r="BB795">
        <v>305</v>
      </c>
      <c r="BC795">
        <v>323</v>
      </c>
      <c r="BD795" t="s">
        <v>74</v>
      </c>
      <c r="BE795" t="s">
        <v>74</v>
      </c>
      <c r="BF795" t="s">
        <v>74</v>
      </c>
      <c r="BG795" t="s">
        <v>74</v>
      </c>
      <c r="BH795" t="s">
        <v>74</v>
      </c>
      <c r="BI795">
        <v>19</v>
      </c>
      <c r="BJ795" t="s">
        <v>209</v>
      </c>
      <c r="BK795" t="s">
        <v>6703</v>
      </c>
      <c r="BL795" t="s">
        <v>209</v>
      </c>
      <c r="BM795" t="s">
        <v>9159</v>
      </c>
      <c r="BN795" t="s">
        <v>74</v>
      </c>
      <c r="BO795" t="s">
        <v>74</v>
      </c>
      <c r="BP795" t="s">
        <v>74</v>
      </c>
      <c r="BQ795" t="s">
        <v>74</v>
      </c>
      <c r="BR795" t="s">
        <v>96</v>
      </c>
      <c r="BS795" t="s">
        <v>9201</v>
      </c>
      <c r="BT795" t="str">
        <f>HYPERLINK("https%3A%2F%2Fwww.webofscience.com%2Fwos%2Fwoscc%2Ffull-record%2FWOS:A1996BH55D00017","View Full Record in Web of Science")</f>
        <v>View Full Record in Web of Science</v>
      </c>
    </row>
    <row r="796" spans="1:72" x14ac:dyDescent="0.15">
      <c r="A796" t="s">
        <v>6690</v>
      </c>
      <c r="B796" t="s">
        <v>9202</v>
      </c>
      <c r="C796" t="s">
        <v>74</v>
      </c>
      <c r="D796" t="s">
        <v>9144</v>
      </c>
      <c r="E796" t="s">
        <v>74</v>
      </c>
      <c r="F796" t="s">
        <v>9202</v>
      </c>
      <c r="G796" t="s">
        <v>74</v>
      </c>
      <c r="H796" t="s">
        <v>74</v>
      </c>
      <c r="I796" t="s">
        <v>9203</v>
      </c>
      <c r="J796" t="s">
        <v>9146</v>
      </c>
      <c r="K796" t="s">
        <v>74</v>
      </c>
      <c r="L796" t="s">
        <v>74</v>
      </c>
      <c r="M796" t="s">
        <v>77</v>
      </c>
      <c r="N796" t="s">
        <v>6695</v>
      </c>
      <c r="O796" t="s">
        <v>9147</v>
      </c>
      <c r="P796" t="s">
        <v>9148</v>
      </c>
      <c r="Q796" t="s">
        <v>9149</v>
      </c>
      <c r="R796" t="s">
        <v>74</v>
      </c>
      <c r="S796" t="s">
        <v>9150</v>
      </c>
      <c r="T796" t="s">
        <v>74</v>
      </c>
      <c r="U796" t="s">
        <v>74</v>
      </c>
      <c r="V796" t="s">
        <v>9204</v>
      </c>
      <c r="W796" t="s">
        <v>74</v>
      </c>
      <c r="X796" t="s">
        <v>74</v>
      </c>
      <c r="Y796" t="s">
        <v>9205</v>
      </c>
      <c r="Z796" t="s">
        <v>74</v>
      </c>
      <c r="AA796" t="s">
        <v>9153</v>
      </c>
      <c r="AB796" t="s">
        <v>9154</v>
      </c>
      <c r="AC796" t="s">
        <v>74</v>
      </c>
      <c r="AD796" t="s">
        <v>74</v>
      </c>
      <c r="AE796" t="s">
        <v>74</v>
      </c>
      <c r="AF796" t="s">
        <v>74</v>
      </c>
      <c r="AG796">
        <v>0</v>
      </c>
      <c r="AH796">
        <v>3</v>
      </c>
      <c r="AI796">
        <v>3</v>
      </c>
      <c r="AJ796">
        <v>0</v>
      </c>
      <c r="AK796">
        <v>0</v>
      </c>
      <c r="AL796" t="s">
        <v>9155</v>
      </c>
      <c r="AM796" t="s">
        <v>9156</v>
      </c>
      <c r="AN796" t="s">
        <v>9157</v>
      </c>
      <c r="AO796" t="s">
        <v>74</v>
      </c>
      <c r="AP796" t="s">
        <v>74</v>
      </c>
      <c r="AQ796" t="s">
        <v>9158</v>
      </c>
      <c r="AR796" t="s">
        <v>74</v>
      </c>
      <c r="AS796" t="s">
        <v>74</v>
      </c>
      <c r="AT796" t="s">
        <v>74</v>
      </c>
      <c r="AU796">
        <v>1996</v>
      </c>
      <c r="AV796" t="s">
        <v>74</v>
      </c>
      <c r="AW796" t="s">
        <v>74</v>
      </c>
      <c r="AX796" t="s">
        <v>74</v>
      </c>
      <c r="AY796" t="s">
        <v>74</v>
      </c>
      <c r="AZ796" t="s">
        <v>74</v>
      </c>
      <c r="BA796" t="s">
        <v>74</v>
      </c>
      <c r="BB796">
        <v>355</v>
      </c>
      <c r="BC796">
        <v>361</v>
      </c>
      <c r="BD796" t="s">
        <v>74</v>
      </c>
      <c r="BE796" t="s">
        <v>74</v>
      </c>
      <c r="BF796" t="s">
        <v>74</v>
      </c>
      <c r="BG796" t="s">
        <v>74</v>
      </c>
      <c r="BH796" t="s">
        <v>74</v>
      </c>
      <c r="BI796">
        <v>7</v>
      </c>
      <c r="BJ796" t="s">
        <v>209</v>
      </c>
      <c r="BK796" t="s">
        <v>6703</v>
      </c>
      <c r="BL796" t="s">
        <v>209</v>
      </c>
      <c r="BM796" t="s">
        <v>9159</v>
      </c>
      <c r="BN796" t="s">
        <v>74</v>
      </c>
      <c r="BO796" t="s">
        <v>74</v>
      </c>
      <c r="BP796" t="s">
        <v>74</v>
      </c>
      <c r="BQ796" t="s">
        <v>74</v>
      </c>
      <c r="BR796" t="s">
        <v>96</v>
      </c>
      <c r="BS796" t="s">
        <v>9206</v>
      </c>
      <c r="BT796" t="str">
        <f>HYPERLINK("https%3A%2F%2Fwww.webofscience.com%2Fwos%2Fwoscc%2Ffull-record%2FWOS:A1996BH55D00020","View Full Record in Web of Science")</f>
        <v>View Full Record in Web of Science</v>
      </c>
    </row>
    <row r="797" spans="1:72" x14ac:dyDescent="0.15">
      <c r="A797" t="s">
        <v>6690</v>
      </c>
      <c r="B797" t="s">
        <v>9207</v>
      </c>
      <c r="C797" t="s">
        <v>74</v>
      </c>
      <c r="D797" t="s">
        <v>9144</v>
      </c>
      <c r="E797" t="s">
        <v>74</v>
      </c>
      <c r="F797" t="s">
        <v>9207</v>
      </c>
      <c r="G797" t="s">
        <v>74</v>
      </c>
      <c r="H797" t="s">
        <v>74</v>
      </c>
      <c r="I797" t="s">
        <v>9208</v>
      </c>
      <c r="J797" t="s">
        <v>9146</v>
      </c>
      <c r="K797" t="s">
        <v>74</v>
      </c>
      <c r="L797" t="s">
        <v>74</v>
      </c>
      <c r="M797" t="s">
        <v>77</v>
      </c>
      <c r="N797" t="s">
        <v>6695</v>
      </c>
      <c r="O797" t="s">
        <v>9147</v>
      </c>
      <c r="P797" t="s">
        <v>9148</v>
      </c>
      <c r="Q797" t="s">
        <v>9149</v>
      </c>
      <c r="R797" t="s">
        <v>74</v>
      </c>
      <c r="S797" t="s">
        <v>9150</v>
      </c>
      <c r="T797" t="s">
        <v>74</v>
      </c>
      <c r="U797" t="s">
        <v>74</v>
      </c>
      <c r="V797" t="s">
        <v>9209</v>
      </c>
      <c r="W797" t="s">
        <v>74</v>
      </c>
      <c r="X797" t="s">
        <v>74</v>
      </c>
      <c r="Y797" t="s">
        <v>9210</v>
      </c>
      <c r="Z797" t="s">
        <v>74</v>
      </c>
      <c r="AA797" t="s">
        <v>9211</v>
      </c>
      <c r="AB797" t="s">
        <v>9212</v>
      </c>
      <c r="AC797" t="s">
        <v>74</v>
      </c>
      <c r="AD797" t="s">
        <v>74</v>
      </c>
      <c r="AE797" t="s">
        <v>74</v>
      </c>
      <c r="AF797" t="s">
        <v>74</v>
      </c>
      <c r="AG797">
        <v>0</v>
      </c>
      <c r="AH797">
        <v>24</v>
      </c>
      <c r="AI797">
        <v>24</v>
      </c>
      <c r="AJ797">
        <v>0</v>
      </c>
      <c r="AK797">
        <v>2</v>
      </c>
      <c r="AL797" t="s">
        <v>9155</v>
      </c>
      <c r="AM797" t="s">
        <v>9156</v>
      </c>
      <c r="AN797" t="s">
        <v>9157</v>
      </c>
      <c r="AO797" t="s">
        <v>74</v>
      </c>
      <c r="AP797" t="s">
        <v>74</v>
      </c>
      <c r="AQ797" t="s">
        <v>9158</v>
      </c>
      <c r="AR797" t="s">
        <v>74</v>
      </c>
      <c r="AS797" t="s">
        <v>74</v>
      </c>
      <c r="AT797" t="s">
        <v>74</v>
      </c>
      <c r="AU797">
        <v>1996</v>
      </c>
      <c r="AV797" t="s">
        <v>74</v>
      </c>
      <c r="AW797" t="s">
        <v>74</v>
      </c>
      <c r="AX797" t="s">
        <v>74</v>
      </c>
      <c r="AY797" t="s">
        <v>74</v>
      </c>
      <c r="AZ797" t="s">
        <v>74</v>
      </c>
      <c r="BA797" t="s">
        <v>74</v>
      </c>
      <c r="BB797">
        <v>445</v>
      </c>
      <c r="BC797">
        <v>460</v>
      </c>
      <c r="BD797" t="s">
        <v>74</v>
      </c>
      <c r="BE797" t="s">
        <v>74</v>
      </c>
      <c r="BF797" t="s">
        <v>74</v>
      </c>
      <c r="BG797" t="s">
        <v>74</v>
      </c>
      <c r="BH797" t="s">
        <v>74</v>
      </c>
      <c r="BI797">
        <v>16</v>
      </c>
      <c r="BJ797" t="s">
        <v>209</v>
      </c>
      <c r="BK797" t="s">
        <v>6703</v>
      </c>
      <c r="BL797" t="s">
        <v>209</v>
      </c>
      <c r="BM797" t="s">
        <v>9159</v>
      </c>
      <c r="BN797" t="s">
        <v>74</v>
      </c>
      <c r="BO797" t="s">
        <v>74</v>
      </c>
      <c r="BP797" t="s">
        <v>74</v>
      </c>
      <c r="BQ797" t="s">
        <v>74</v>
      </c>
      <c r="BR797" t="s">
        <v>96</v>
      </c>
      <c r="BS797" t="s">
        <v>9213</v>
      </c>
      <c r="BT797" t="str">
        <f>HYPERLINK("https%3A%2F%2Fwww.webofscience.com%2Fwos%2Fwoscc%2Ffull-record%2FWOS:A1996BH55D00024","View Full Record in Web of Science")</f>
        <v>View Full Record in Web of Science</v>
      </c>
    </row>
    <row r="798" spans="1:72" x14ac:dyDescent="0.15">
      <c r="A798" t="s">
        <v>6690</v>
      </c>
      <c r="B798" t="s">
        <v>9214</v>
      </c>
      <c r="C798" t="s">
        <v>74</v>
      </c>
      <c r="D798" t="s">
        <v>9144</v>
      </c>
      <c r="E798" t="s">
        <v>74</v>
      </c>
      <c r="F798" t="s">
        <v>9214</v>
      </c>
      <c r="G798" t="s">
        <v>74</v>
      </c>
      <c r="H798" t="s">
        <v>74</v>
      </c>
      <c r="I798" t="s">
        <v>9215</v>
      </c>
      <c r="J798" t="s">
        <v>9146</v>
      </c>
      <c r="K798" t="s">
        <v>74</v>
      </c>
      <c r="L798" t="s">
        <v>74</v>
      </c>
      <c r="M798" t="s">
        <v>77</v>
      </c>
      <c r="N798" t="s">
        <v>6695</v>
      </c>
      <c r="O798" t="s">
        <v>9147</v>
      </c>
      <c r="P798" t="s">
        <v>9148</v>
      </c>
      <c r="Q798" t="s">
        <v>9149</v>
      </c>
      <c r="R798" t="s">
        <v>74</v>
      </c>
      <c r="S798" t="s">
        <v>9150</v>
      </c>
      <c r="T798" t="s">
        <v>74</v>
      </c>
      <c r="U798" t="s">
        <v>74</v>
      </c>
      <c r="V798" t="s">
        <v>9216</v>
      </c>
      <c r="W798" t="s">
        <v>74</v>
      </c>
      <c r="X798" t="s">
        <v>74</v>
      </c>
      <c r="Y798" t="s">
        <v>9217</v>
      </c>
      <c r="Z798" t="s">
        <v>74</v>
      </c>
      <c r="AA798" t="s">
        <v>9153</v>
      </c>
      <c r="AB798" t="s">
        <v>9154</v>
      </c>
      <c r="AC798" t="s">
        <v>74</v>
      </c>
      <c r="AD798" t="s">
        <v>74</v>
      </c>
      <c r="AE798" t="s">
        <v>74</v>
      </c>
      <c r="AF798" t="s">
        <v>74</v>
      </c>
      <c r="AG798">
        <v>0</v>
      </c>
      <c r="AH798">
        <v>58</v>
      </c>
      <c r="AI798">
        <v>71</v>
      </c>
      <c r="AJ798">
        <v>0</v>
      </c>
      <c r="AK798">
        <v>6</v>
      </c>
      <c r="AL798" t="s">
        <v>9155</v>
      </c>
      <c r="AM798" t="s">
        <v>9156</v>
      </c>
      <c r="AN798" t="s">
        <v>9157</v>
      </c>
      <c r="AO798" t="s">
        <v>74</v>
      </c>
      <c r="AP798" t="s">
        <v>74</v>
      </c>
      <c r="AQ798" t="s">
        <v>9158</v>
      </c>
      <c r="AR798" t="s">
        <v>74</v>
      </c>
      <c r="AS798" t="s">
        <v>74</v>
      </c>
      <c r="AT798" t="s">
        <v>74</v>
      </c>
      <c r="AU798">
        <v>1996</v>
      </c>
      <c r="AV798" t="s">
        <v>74</v>
      </c>
      <c r="AW798" t="s">
        <v>74</v>
      </c>
      <c r="AX798" t="s">
        <v>74</v>
      </c>
      <c r="AY798" t="s">
        <v>74</v>
      </c>
      <c r="AZ798" t="s">
        <v>74</v>
      </c>
      <c r="BA798" t="s">
        <v>74</v>
      </c>
      <c r="BB798">
        <v>621</v>
      </c>
      <c r="BC798">
        <v>644</v>
      </c>
      <c r="BD798" t="s">
        <v>74</v>
      </c>
      <c r="BE798" t="s">
        <v>74</v>
      </c>
      <c r="BF798" t="s">
        <v>74</v>
      </c>
      <c r="BG798" t="s">
        <v>74</v>
      </c>
      <c r="BH798" t="s">
        <v>74</v>
      </c>
      <c r="BI798">
        <v>24</v>
      </c>
      <c r="BJ798" t="s">
        <v>209</v>
      </c>
      <c r="BK798" t="s">
        <v>6703</v>
      </c>
      <c r="BL798" t="s">
        <v>209</v>
      </c>
      <c r="BM798" t="s">
        <v>9159</v>
      </c>
      <c r="BN798" t="s">
        <v>74</v>
      </c>
      <c r="BO798" t="s">
        <v>74</v>
      </c>
      <c r="BP798" t="s">
        <v>74</v>
      </c>
      <c r="BQ798" t="s">
        <v>74</v>
      </c>
      <c r="BR798" t="s">
        <v>96</v>
      </c>
      <c r="BS798" t="s">
        <v>9218</v>
      </c>
      <c r="BT798" t="str">
        <f>HYPERLINK("https%3A%2F%2Fwww.webofscience.com%2Fwos%2Fwoscc%2Ffull-record%2FWOS:A1996BH55D00031","View Full Record in Web of Science")</f>
        <v>View Full Record in Web of Science</v>
      </c>
    </row>
    <row r="799" spans="1:72" x14ac:dyDescent="0.15">
      <c r="A799" t="s">
        <v>72</v>
      </c>
      <c r="B799" t="s">
        <v>9219</v>
      </c>
      <c r="C799" t="s">
        <v>74</v>
      </c>
      <c r="D799" t="s">
        <v>74</v>
      </c>
      <c r="E799" t="s">
        <v>74</v>
      </c>
      <c r="F799" t="s">
        <v>9219</v>
      </c>
      <c r="G799" t="s">
        <v>74</v>
      </c>
      <c r="H799" t="s">
        <v>74</v>
      </c>
      <c r="I799" t="s">
        <v>9220</v>
      </c>
      <c r="J799" t="s">
        <v>9221</v>
      </c>
      <c r="K799" t="s">
        <v>74</v>
      </c>
      <c r="L799" t="s">
        <v>74</v>
      </c>
      <c r="M799" t="s">
        <v>77</v>
      </c>
      <c r="N799" t="s">
        <v>472</v>
      </c>
      <c r="O799" t="s">
        <v>9222</v>
      </c>
      <c r="P799" t="s">
        <v>9223</v>
      </c>
      <c r="Q799" t="s">
        <v>4157</v>
      </c>
      <c r="R799" t="s">
        <v>74</v>
      </c>
      <c r="S799" t="s">
        <v>74</v>
      </c>
      <c r="T799" t="s">
        <v>74</v>
      </c>
      <c r="U799" t="s">
        <v>9224</v>
      </c>
      <c r="V799" t="s">
        <v>9225</v>
      </c>
      <c r="W799" t="s">
        <v>9226</v>
      </c>
      <c r="X799" t="s">
        <v>9227</v>
      </c>
      <c r="Y799" t="s">
        <v>9228</v>
      </c>
      <c r="Z799" t="s">
        <v>74</v>
      </c>
      <c r="AA799" t="s">
        <v>9229</v>
      </c>
      <c r="AB799" t="s">
        <v>9230</v>
      </c>
      <c r="AC799" t="s">
        <v>74</v>
      </c>
      <c r="AD799" t="s">
        <v>74</v>
      </c>
      <c r="AE799" t="s">
        <v>74</v>
      </c>
      <c r="AF799" t="s">
        <v>74</v>
      </c>
      <c r="AG799">
        <v>38</v>
      </c>
      <c r="AH799">
        <v>24</v>
      </c>
      <c r="AI799">
        <v>60</v>
      </c>
      <c r="AJ799">
        <v>1</v>
      </c>
      <c r="AK799">
        <v>9</v>
      </c>
      <c r="AL799" t="s">
        <v>8511</v>
      </c>
      <c r="AM799" t="s">
        <v>7446</v>
      </c>
      <c r="AN799" t="s">
        <v>8512</v>
      </c>
      <c r="AO799" t="s">
        <v>9231</v>
      </c>
      <c r="AP799" t="s">
        <v>74</v>
      </c>
      <c r="AQ799" t="s">
        <v>74</v>
      </c>
      <c r="AR799" t="s">
        <v>9232</v>
      </c>
      <c r="AS799" t="s">
        <v>9233</v>
      </c>
      <c r="AT799" t="s">
        <v>74</v>
      </c>
      <c r="AU799">
        <v>1996</v>
      </c>
      <c r="AV799">
        <v>55</v>
      </c>
      <c r="AW799" t="s">
        <v>268</v>
      </c>
      <c r="AX799" t="s">
        <v>74</v>
      </c>
      <c r="AY799" t="s">
        <v>74</v>
      </c>
      <c r="AZ799" t="s">
        <v>74</v>
      </c>
      <c r="BA799" t="s">
        <v>74</v>
      </c>
      <c r="BB799">
        <v>65</v>
      </c>
      <c r="BC799">
        <v>87</v>
      </c>
      <c r="BD799" t="s">
        <v>74</v>
      </c>
      <c r="BE799" t="s">
        <v>9234</v>
      </c>
      <c r="BF799" t="str">
        <f>HYPERLINK("http://dx.doi.org/10.1007/BF00864703","http://dx.doi.org/10.1007/BF00864703")</f>
        <v>http://dx.doi.org/10.1007/BF00864703</v>
      </c>
      <c r="BG799" t="s">
        <v>74</v>
      </c>
      <c r="BH799" t="s">
        <v>74</v>
      </c>
      <c r="BI799">
        <v>23</v>
      </c>
      <c r="BJ799" t="s">
        <v>159</v>
      </c>
      <c r="BK799" t="s">
        <v>492</v>
      </c>
      <c r="BL799" t="s">
        <v>159</v>
      </c>
      <c r="BM799" t="s">
        <v>9235</v>
      </c>
      <c r="BN799" t="s">
        <v>74</v>
      </c>
      <c r="BO799" t="s">
        <v>74</v>
      </c>
      <c r="BP799" t="s">
        <v>74</v>
      </c>
      <c r="BQ799" t="s">
        <v>74</v>
      </c>
      <c r="BR799" t="s">
        <v>96</v>
      </c>
      <c r="BS799" t="s">
        <v>9236</v>
      </c>
      <c r="BT799" t="str">
        <f>HYPERLINK("https%3A%2F%2Fwww.webofscience.com%2Fwos%2Fwoscc%2Ffull-record%2FWOS:A1996WA75500006","View Full Record in Web of Science")</f>
        <v>View Full Record in Web of Science</v>
      </c>
    </row>
    <row r="800" spans="1:72" x14ac:dyDescent="0.15">
      <c r="A800" t="s">
        <v>72</v>
      </c>
      <c r="B800" t="s">
        <v>9237</v>
      </c>
      <c r="C800" t="s">
        <v>74</v>
      </c>
      <c r="D800" t="s">
        <v>74</v>
      </c>
      <c r="E800" t="s">
        <v>74</v>
      </c>
      <c r="F800" t="s">
        <v>9237</v>
      </c>
      <c r="G800" t="s">
        <v>74</v>
      </c>
      <c r="H800" t="s">
        <v>74</v>
      </c>
      <c r="I800" t="s">
        <v>9238</v>
      </c>
      <c r="J800" t="s">
        <v>9221</v>
      </c>
      <c r="K800" t="s">
        <v>74</v>
      </c>
      <c r="L800" t="s">
        <v>74</v>
      </c>
      <c r="M800" t="s">
        <v>77</v>
      </c>
      <c r="N800" t="s">
        <v>78</v>
      </c>
      <c r="O800" t="s">
        <v>74</v>
      </c>
      <c r="P800" t="s">
        <v>74</v>
      </c>
      <c r="Q800" t="s">
        <v>74</v>
      </c>
      <c r="R800" t="s">
        <v>74</v>
      </c>
      <c r="S800" t="s">
        <v>74</v>
      </c>
      <c r="T800" t="s">
        <v>74</v>
      </c>
      <c r="U800" t="s">
        <v>74</v>
      </c>
      <c r="V800" t="s">
        <v>9239</v>
      </c>
      <c r="W800" t="s">
        <v>74</v>
      </c>
      <c r="X800" t="s">
        <v>74</v>
      </c>
      <c r="Y800" t="s">
        <v>104</v>
      </c>
      <c r="Z800" t="s">
        <v>74</v>
      </c>
      <c r="AA800" t="s">
        <v>74</v>
      </c>
      <c r="AB800" t="s">
        <v>74</v>
      </c>
      <c r="AC800" t="s">
        <v>74</v>
      </c>
      <c r="AD800" t="s">
        <v>74</v>
      </c>
      <c r="AE800" t="s">
        <v>74</v>
      </c>
      <c r="AF800" t="s">
        <v>74</v>
      </c>
      <c r="AG800">
        <v>9</v>
      </c>
      <c r="AH800">
        <v>0</v>
      </c>
      <c r="AI800">
        <v>0</v>
      </c>
      <c r="AJ800">
        <v>0</v>
      </c>
      <c r="AK800">
        <v>1</v>
      </c>
      <c r="AL800" t="s">
        <v>8511</v>
      </c>
      <c r="AM800" t="s">
        <v>7446</v>
      </c>
      <c r="AN800" t="s">
        <v>8512</v>
      </c>
      <c r="AO800" t="s">
        <v>9231</v>
      </c>
      <c r="AP800" t="s">
        <v>74</v>
      </c>
      <c r="AQ800" t="s">
        <v>74</v>
      </c>
      <c r="AR800" t="s">
        <v>9232</v>
      </c>
      <c r="AS800" t="s">
        <v>9233</v>
      </c>
      <c r="AT800" t="s">
        <v>74</v>
      </c>
      <c r="AU800">
        <v>1996</v>
      </c>
      <c r="AV800">
        <v>53</v>
      </c>
      <c r="AW800">
        <v>4</v>
      </c>
      <c r="AX800" t="s">
        <v>74</v>
      </c>
      <c r="AY800" t="s">
        <v>74</v>
      </c>
      <c r="AZ800" t="s">
        <v>74</v>
      </c>
      <c r="BA800" t="s">
        <v>74</v>
      </c>
      <c r="BB800">
        <v>221</v>
      </c>
      <c r="BC800">
        <v>230</v>
      </c>
      <c r="BD800" t="s">
        <v>74</v>
      </c>
      <c r="BE800" t="s">
        <v>9240</v>
      </c>
      <c r="BF800" t="str">
        <f>HYPERLINK("http://dx.doi.org/10.1007/BF00871738","http://dx.doi.org/10.1007/BF00871738")</f>
        <v>http://dx.doi.org/10.1007/BF00871738</v>
      </c>
      <c r="BG800" t="s">
        <v>74</v>
      </c>
      <c r="BH800" t="s">
        <v>74</v>
      </c>
      <c r="BI800">
        <v>10</v>
      </c>
      <c r="BJ800" t="s">
        <v>159</v>
      </c>
      <c r="BK800" t="s">
        <v>93</v>
      </c>
      <c r="BL800" t="s">
        <v>159</v>
      </c>
      <c r="BM800" t="s">
        <v>9241</v>
      </c>
      <c r="BN800" t="s">
        <v>74</v>
      </c>
      <c r="BO800" t="s">
        <v>74</v>
      </c>
      <c r="BP800" t="s">
        <v>74</v>
      </c>
      <c r="BQ800" t="s">
        <v>74</v>
      </c>
      <c r="BR800" t="s">
        <v>96</v>
      </c>
      <c r="BS800" t="s">
        <v>9242</v>
      </c>
      <c r="BT800" t="str">
        <f>HYPERLINK("https%3A%2F%2Fwww.webofscience.com%2Fwos%2Fwoscc%2Ffull-record%2FWOS:A1996UU55600003","View Full Record in Web of Science")</f>
        <v>View Full Record in Web of Science</v>
      </c>
    </row>
    <row r="801" spans="1:72" x14ac:dyDescent="0.15">
      <c r="A801" t="s">
        <v>8355</v>
      </c>
      <c r="B801" t="s">
        <v>9243</v>
      </c>
      <c r="C801" t="s">
        <v>74</v>
      </c>
      <c r="D801" t="s">
        <v>9244</v>
      </c>
      <c r="E801" t="s">
        <v>74</v>
      </c>
      <c r="F801" t="s">
        <v>9243</v>
      </c>
      <c r="G801" t="s">
        <v>74</v>
      </c>
      <c r="H801" t="s">
        <v>74</v>
      </c>
      <c r="I801" t="s">
        <v>9245</v>
      </c>
      <c r="J801" t="s">
        <v>9246</v>
      </c>
      <c r="K801" t="s">
        <v>9095</v>
      </c>
      <c r="L801" t="s">
        <v>74</v>
      </c>
      <c r="M801" t="s">
        <v>77</v>
      </c>
      <c r="N801" t="s">
        <v>472</v>
      </c>
      <c r="O801" t="s">
        <v>9247</v>
      </c>
      <c r="P801" t="s">
        <v>9248</v>
      </c>
      <c r="Q801" t="s">
        <v>8362</v>
      </c>
      <c r="R801" t="s">
        <v>74</v>
      </c>
      <c r="S801" t="s">
        <v>74</v>
      </c>
      <c r="T801" t="s">
        <v>74</v>
      </c>
      <c r="U801" t="s">
        <v>9249</v>
      </c>
      <c r="V801" t="s">
        <v>9250</v>
      </c>
      <c r="W801" t="s">
        <v>9251</v>
      </c>
      <c r="X801" t="s">
        <v>9252</v>
      </c>
      <c r="Y801" t="s">
        <v>9253</v>
      </c>
      <c r="Z801" t="s">
        <v>74</v>
      </c>
      <c r="AA801" t="s">
        <v>9254</v>
      </c>
      <c r="AB801" t="s">
        <v>9255</v>
      </c>
      <c r="AC801" t="s">
        <v>74</v>
      </c>
      <c r="AD801" t="s">
        <v>74</v>
      </c>
      <c r="AE801" t="s">
        <v>74</v>
      </c>
      <c r="AF801" t="s">
        <v>74</v>
      </c>
      <c r="AG801">
        <v>11</v>
      </c>
      <c r="AH801">
        <v>3</v>
      </c>
      <c r="AI801">
        <v>3</v>
      </c>
      <c r="AJ801">
        <v>0</v>
      </c>
      <c r="AK801">
        <v>2</v>
      </c>
      <c r="AL801" t="s">
        <v>7374</v>
      </c>
      <c r="AM801" t="s">
        <v>85</v>
      </c>
      <c r="AN801" t="s">
        <v>9099</v>
      </c>
      <c r="AO801" t="s">
        <v>7376</v>
      </c>
      <c r="AP801" t="s">
        <v>74</v>
      </c>
      <c r="AQ801" t="s">
        <v>9256</v>
      </c>
      <c r="AR801" t="s">
        <v>9101</v>
      </c>
      <c r="AS801" t="s">
        <v>74</v>
      </c>
      <c r="AT801" t="s">
        <v>74</v>
      </c>
      <c r="AU801">
        <v>1996</v>
      </c>
      <c r="AV801">
        <v>18</v>
      </c>
      <c r="AW801">
        <v>8</v>
      </c>
      <c r="AX801" t="s">
        <v>74</v>
      </c>
      <c r="AY801" t="s">
        <v>74</v>
      </c>
      <c r="AZ801" t="s">
        <v>74</v>
      </c>
      <c r="BA801" t="s">
        <v>74</v>
      </c>
      <c r="BB801">
        <v>111</v>
      </c>
      <c r="BC801">
        <v>114</v>
      </c>
      <c r="BD801" t="s">
        <v>74</v>
      </c>
      <c r="BE801" t="s">
        <v>9257</v>
      </c>
      <c r="BF801" t="str">
        <f>HYPERLINK("http://dx.doi.org/10.1016/0273-1177(95)00977-9","http://dx.doi.org/10.1016/0273-1177(95)00977-9")</f>
        <v>http://dx.doi.org/10.1016/0273-1177(95)00977-9</v>
      </c>
      <c r="BG801" t="s">
        <v>74</v>
      </c>
      <c r="BH801" t="s">
        <v>74</v>
      </c>
      <c r="BI801">
        <v>4</v>
      </c>
      <c r="BJ801" t="s">
        <v>9258</v>
      </c>
      <c r="BK801" t="s">
        <v>492</v>
      </c>
      <c r="BL801" t="s">
        <v>9259</v>
      </c>
      <c r="BM801" t="s">
        <v>9260</v>
      </c>
      <c r="BN801" t="s">
        <v>74</v>
      </c>
      <c r="BO801" t="s">
        <v>74</v>
      </c>
      <c r="BP801" t="s">
        <v>74</v>
      </c>
      <c r="BQ801" t="s">
        <v>74</v>
      </c>
      <c r="BR801" t="s">
        <v>96</v>
      </c>
      <c r="BS801" t="s">
        <v>9261</v>
      </c>
      <c r="BT801" t="str">
        <f>HYPERLINK("https%3A%2F%2Fwww.webofscience.com%2Fwos%2Fwoscc%2Ffull-record%2FWOS:A1995BE73F00017","View Full Record in Web of Science")</f>
        <v>View Full Record in Web of Science</v>
      </c>
    </row>
    <row r="802" spans="1:72" x14ac:dyDescent="0.15">
      <c r="A802" t="s">
        <v>72</v>
      </c>
      <c r="B802" t="s">
        <v>9262</v>
      </c>
      <c r="C802" t="s">
        <v>74</v>
      </c>
      <c r="D802" t="s">
        <v>74</v>
      </c>
      <c r="E802" t="s">
        <v>74</v>
      </c>
      <c r="F802" t="s">
        <v>9262</v>
      </c>
      <c r="G802" t="s">
        <v>74</v>
      </c>
      <c r="H802" t="s">
        <v>74</v>
      </c>
      <c r="I802" t="s">
        <v>9263</v>
      </c>
      <c r="J802" t="s">
        <v>9264</v>
      </c>
      <c r="K802" t="s">
        <v>74</v>
      </c>
      <c r="L802" t="s">
        <v>74</v>
      </c>
      <c r="M802" t="s">
        <v>77</v>
      </c>
      <c r="N802" t="s">
        <v>78</v>
      </c>
      <c r="O802" t="s">
        <v>74</v>
      </c>
      <c r="P802" t="s">
        <v>74</v>
      </c>
      <c r="Q802" t="s">
        <v>74</v>
      </c>
      <c r="R802" t="s">
        <v>74</v>
      </c>
      <c r="S802" t="s">
        <v>74</v>
      </c>
      <c r="T802" t="s">
        <v>9265</v>
      </c>
      <c r="U802" t="s">
        <v>9266</v>
      </c>
      <c r="V802" t="s">
        <v>9267</v>
      </c>
      <c r="W802" t="s">
        <v>74</v>
      </c>
      <c r="X802" t="s">
        <v>74</v>
      </c>
      <c r="Y802" t="s">
        <v>9268</v>
      </c>
      <c r="Z802" t="s">
        <v>74</v>
      </c>
      <c r="AA802" t="s">
        <v>74</v>
      </c>
      <c r="AB802" t="s">
        <v>74</v>
      </c>
      <c r="AC802" t="s">
        <v>74</v>
      </c>
      <c r="AD802" t="s">
        <v>74</v>
      </c>
      <c r="AE802" t="s">
        <v>74</v>
      </c>
      <c r="AF802" t="s">
        <v>74</v>
      </c>
      <c r="AG802">
        <v>59</v>
      </c>
      <c r="AH802">
        <v>35</v>
      </c>
      <c r="AI802">
        <v>38</v>
      </c>
      <c r="AJ802">
        <v>0</v>
      </c>
      <c r="AK802">
        <v>20</v>
      </c>
      <c r="AL802" t="s">
        <v>1392</v>
      </c>
      <c r="AM802" t="s">
        <v>1393</v>
      </c>
      <c r="AN802" t="s">
        <v>1394</v>
      </c>
      <c r="AO802" t="s">
        <v>9269</v>
      </c>
      <c r="AP802" t="s">
        <v>9270</v>
      </c>
      <c r="AQ802" t="s">
        <v>74</v>
      </c>
      <c r="AR802" t="s">
        <v>9271</v>
      </c>
      <c r="AS802" t="s">
        <v>9272</v>
      </c>
      <c r="AT802" t="s">
        <v>74</v>
      </c>
      <c r="AU802">
        <v>1996</v>
      </c>
      <c r="AV802">
        <v>21</v>
      </c>
      <c r="AW802">
        <v>3</v>
      </c>
      <c r="AX802" t="s">
        <v>74</v>
      </c>
      <c r="AY802" t="s">
        <v>74</v>
      </c>
      <c r="AZ802" t="s">
        <v>74</v>
      </c>
      <c r="BA802" t="s">
        <v>74</v>
      </c>
      <c r="BB802">
        <v>443</v>
      </c>
      <c r="BC802">
        <v>454</v>
      </c>
      <c r="BD802" t="s">
        <v>74</v>
      </c>
      <c r="BE802" t="s">
        <v>9273</v>
      </c>
      <c r="BF802" t="str">
        <f>HYPERLINK("http://dx.doi.org/10.2307/622590","http://dx.doi.org/10.2307/622590")</f>
        <v>http://dx.doi.org/10.2307/622590</v>
      </c>
      <c r="BG802" t="s">
        <v>74</v>
      </c>
      <c r="BH802" t="s">
        <v>74</v>
      </c>
      <c r="BI802">
        <v>12</v>
      </c>
      <c r="BJ802" t="s">
        <v>2094</v>
      </c>
      <c r="BK802" t="s">
        <v>2095</v>
      </c>
      <c r="BL802" t="s">
        <v>2094</v>
      </c>
      <c r="BM802" t="s">
        <v>9274</v>
      </c>
      <c r="BN802" t="s">
        <v>74</v>
      </c>
      <c r="BO802" t="s">
        <v>74</v>
      </c>
      <c r="BP802" t="s">
        <v>74</v>
      </c>
      <c r="BQ802" t="s">
        <v>74</v>
      </c>
      <c r="BR802" t="s">
        <v>96</v>
      </c>
      <c r="BS802" t="s">
        <v>9275</v>
      </c>
      <c r="BT802" t="str">
        <f>HYPERLINK("https%3A%2F%2Fwww.webofscience.com%2Fwos%2Fwoscc%2Ffull-record%2FWOS:A1996VQ74800001","View Full Record in Web of Science")</f>
        <v>View Full Record in Web of Science</v>
      </c>
    </row>
    <row r="803" spans="1:72" x14ac:dyDescent="0.15">
      <c r="A803" t="s">
        <v>72</v>
      </c>
      <c r="B803" t="s">
        <v>9276</v>
      </c>
      <c r="C803" t="s">
        <v>74</v>
      </c>
      <c r="D803" t="s">
        <v>74</v>
      </c>
      <c r="E803" t="s">
        <v>74</v>
      </c>
      <c r="F803" t="s">
        <v>9276</v>
      </c>
      <c r="G803" t="s">
        <v>74</v>
      </c>
      <c r="H803" t="s">
        <v>74</v>
      </c>
      <c r="I803" t="s">
        <v>9277</v>
      </c>
      <c r="J803" t="s">
        <v>9278</v>
      </c>
      <c r="K803" t="s">
        <v>74</v>
      </c>
      <c r="L803" t="s">
        <v>74</v>
      </c>
      <c r="M803" t="s">
        <v>77</v>
      </c>
      <c r="N803" t="s">
        <v>371</v>
      </c>
      <c r="O803" t="s">
        <v>74</v>
      </c>
      <c r="P803" t="s">
        <v>74</v>
      </c>
      <c r="Q803" t="s">
        <v>74</v>
      </c>
      <c r="R803" t="s">
        <v>74</v>
      </c>
      <c r="S803" t="s">
        <v>74</v>
      </c>
      <c r="T803" t="s">
        <v>74</v>
      </c>
      <c r="U803" t="s">
        <v>9279</v>
      </c>
      <c r="V803" t="s">
        <v>9280</v>
      </c>
      <c r="W803" t="s">
        <v>74</v>
      </c>
      <c r="X803" t="s">
        <v>74</v>
      </c>
      <c r="Y803" t="s">
        <v>9281</v>
      </c>
      <c r="Z803" t="s">
        <v>74</v>
      </c>
      <c r="AA803" t="s">
        <v>74</v>
      </c>
      <c r="AB803" t="s">
        <v>74</v>
      </c>
      <c r="AC803" t="s">
        <v>74</v>
      </c>
      <c r="AD803" t="s">
        <v>74</v>
      </c>
      <c r="AE803" t="s">
        <v>74</v>
      </c>
      <c r="AF803" t="s">
        <v>74</v>
      </c>
      <c r="AG803">
        <v>179</v>
      </c>
      <c r="AH803">
        <v>2</v>
      </c>
      <c r="AI803">
        <v>3</v>
      </c>
      <c r="AJ803">
        <v>0</v>
      </c>
      <c r="AK803">
        <v>3</v>
      </c>
      <c r="AL803" t="s">
        <v>9282</v>
      </c>
      <c r="AM803" t="s">
        <v>9283</v>
      </c>
      <c r="AN803" t="s">
        <v>9284</v>
      </c>
      <c r="AO803" t="s">
        <v>9285</v>
      </c>
      <c r="AP803" t="s">
        <v>74</v>
      </c>
      <c r="AQ803" t="s">
        <v>74</v>
      </c>
      <c r="AR803" t="s">
        <v>9286</v>
      </c>
      <c r="AS803" t="s">
        <v>9287</v>
      </c>
      <c r="AT803" t="s">
        <v>74</v>
      </c>
      <c r="AU803">
        <v>1996</v>
      </c>
      <c r="AV803">
        <v>51</v>
      </c>
      <c r="AW803" t="s">
        <v>74</v>
      </c>
      <c r="AX803" t="s">
        <v>74</v>
      </c>
      <c r="AY803" t="s">
        <v>74</v>
      </c>
      <c r="AZ803" t="s">
        <v>9288</v>
      </c>
      <c r="BA803" t="s">
        <v>74</v>
      </c>
      <c r="BB803">
        <v>45</v>
      </c>
      <c r="BC803">
        <v>78</v>
      </c>
      <c r="BD803" t="s">
        <v>74</v>
      </c>
      <c r="BE803" t="s">
        <v>9289</v>
      </c>
      <c r="BF803" t="str">
        <f>HYPERLINK("http://dx.doi.org/10.1080/00359199609520600","http://dx.doi.org/10.1080/00359199609520600")</f>
        <v>http://dx.doi.org/10.1080/00359199609520600</v>
      </c>
      <c r="BG803" t="s">
        <v>74</v>
      </c>
      <c r="BH803" t="s">
        <v>74</v>
      </c>
      <c r="BI803">
        <v>34</v>
      </c>
      <c r="BJ803" t="s">
        <v>237</v>
      </c>
      <c r="BK803" t="s">
        <v>93</v>
      </c>
      <c r="BL803" t="s">
        <v>238</v>
      </c>
      <c r="BM803" t="s">
        <v>9290</v>
      </c>
      <c r="BN803" t="s">
        <v>74</v>
      </c>
      <c r="BO803" t="s">
        <v>74</v>
      </c>
      <c r="BP803" t="s">
        <v>74</v>
      </c>
      <c r="BQ803" t="s">
        <v>74</v>
      </c>
      <c r="BR803" t="s">
        <v>96</v>
      </c>
      <c r="BS803" t="s">
        <v>9291</v>
      </c>
      <c r="BT803" t="str">
        <f>HYPERLINK("https%3A%2F%2Fwww.webofscience.com%2Fwos%2Fwoscc%2Ffull-record%2FWOS:A1996XE26800005","View Full Record in Web of Science")</f>
        <v>View Full Record in Web of Science</v>
      </c>
    </row>
    <row r="804" spans="1:72" x14ac:dyDescent="0.15">
      <c r="A804" t="s">
        <v>72</v>
      </c>
      <c r="B804" t="s">
        <v>9292</v>
      </c>
      <c r="C804" t="s">
        <v>74</v>
      </c>
      <c r="D804" t="s">
        <v>74</v>
      </c>
      <c r="E804" t="s">
        <v>74</v>
      </c>
      <c r="F804" t="s">
        <v>9292</v>
      </c>
      <c r="G804" t="s">
        <v>74</v>
      </c>
      <c r="H804" t="s">
        <v>74</v>
      </c>
      <c r="I804" t="s">
        <v>9293</v>
      </c>
      <c r="J804" t="s">
        <v>9294</v>
      </c>
      <c r="K804" t="s">
        <v>74</v>
      </c>
      <c r="L804" t="s">
        <v>74</v>
      </c>
      <c r="M804" t="s">
        <v>77</v>
      </c>
      <c r="N804" t="s">
        <v>434</v>
      </c>
      <c r="O804" t="s">
        <v>74</v>
      </c>
      <c r="P804" t="s">
        <v>74</v>
      </c>
      <c r="Q804" t="s">
        <v>74</v>
      </c>
      <c r="R804" t="s">
        <v>74</v>
      </c>
      <c r="S804" t="s">
        <v>74</v>
      </c>
      <c r="T804" t="s">
        <v>74</v>
      </c>
      <c r="U804" t="s">
        <v>74</v>
      </c>
      <c r="V804" t="s">
        <v>74</v>
      </c>
      <c r="W804" t="s">
        <v>74</v>
      </c>
      <c r="X804" t="s">
        <v>74</v>
      </c>
      <c r="Y804" t="s">
        <v>9295</v>
      </c>
      <c r="Z804" t="s">
        <v>74</v>
      </c>
      <c r="AA804" t="s">
        <v>9296</v>
      </c>
      <c r="AB804" t="s">
        <v>9297</v>
      </c>
      <c r="AC804" t="s">
        <v>74</v>
      </c>
      <c r="AD804" t="s">
        <v>74</v>
      </c>
      <c r="AE804" t="s">
        <v>74</v>
      </c>
      <c r="AF804" t="s">
        <v>74</v>
      </c>
      <c r="AG804">
        <v>0</v>
      </c>
      <c r="AH804">
        <v>6</v>
      </c>
      <c r="AI804">
        <v>6</v>
      </c>
      <c r="AJ804">
        <v>0</v>
      </c>
      <c r="AK804">
        <v>8</v>
      </c>
      <c r="AL804" t="s">
        <v>2338</v>
      </c>
      <c r="AM804" t="s">
        <v>436</v>
      </c>
      <c r="AN804" t="s">
        <v>2339</v>
      </c>
      <c r="AO804" t="s">
        <v>9298</v>
      </c>
      <c r="AP804" t="s">
        <v>74</v>
      </c>
      <c r="AQ804" t="s">
        <v>74</v>
      </c>
      <c r="AR804" t="s">
        <v>9299</v>
      </c>
      <c r="AS804" t="s">
        <v>9300</v>
      </c>
      <c r="AT804" t="s">
        <v>7399</v>
      </c>
      <c r="AU804">
        <v>1996</v>
      </c>
      <c r="AV804">
        <v>116</v>
      </c>
      <c r="AW804" t="s">
        <v>684</v>
      </c>
      <c r="AX804" t="s">
        <v>74</v>
      </c>
      <c r="AY804" t="s">
        <v>74</v>
      </c>
      <c r="AZ804" t="s">
        <v>74</v>
      </c>
      <c r="BA804" t="s">
        <v>74</v>
      </c>
      <c r="BB804">
        <v>1</v>
      </c>
      <c r="BC804">
        <v>1</v>
      </c>
      <c r="BD804" t="s">
        <v>74</v>
      </c>
      <c r="BE804" t="s">
        <v>74</v>
      </c>
      <c r="BF804" t="s">
        <v>74</v>
      </c>
      <c r="BG804" t="s">
        <v>74</v>
      </c>
      <c r="BH804" t="s">
        <v>74</v>
      </c>
      <c r="BI804">
        <v>1</v>
      </c>
      <c r="BJ804" t="s">
        <v>176</v>
      </c>
      <c r="BK804" t="s">
        <v>93</v>
      </c>
      <c r="BL804" t="s">
        <v>176</v>
      </c>
      <c r="BM804" t="s">
        <v>9301</v>
      </c>
      <c r="BN804" t="s">
        <v>74</v>
      </c>
      <c r="BO804" t="s">
        <v>74</v>
      </c>
      <c r="BP804" t="s">
        <v>74</v>
      </c>
      <c r="BQ804" t="s">
        <v>74</v>
      </c>
      <c r="BR804" t="s">
        <v>96</v>
      </c>
      <c r="BS804" t="s">
        <v>9302</v>
      </c>
      <c r="BT804" t="str">
        <f>HYPERLINK("https%3A%2F%2Fwww.webofscience.com%2Fwos%2Fwoscc%2Ffull-record%2FWOS:A1996UH77300001","View Full Record in Web of Science")</f>
        <v>View Full Record in Web of Science</v>
      </c>
    </row>
    <row r="805" spans="1:72" x14ac:dyDescent="0.15">
      <c r="A805" t="s">
        <v>72</v>
      </c>
      <c r="B805" t="s">
        <v>9303</v>
      </c>
      <c r="C805" t="s">
        <v>74</v>
      </c>
      <c r="D805" t="s">
        <v>74</v>
      </c>
      <c r="E805" t="s">
        <v>74</v>
      </c>
      <c r="F805" t="s">
        <v>9303</v>
      </c>
      <c r="G805" t="s">
        <v>74</v>
      </c>
      <c r="H805" t="s">
        <v>74</v>
      </c>
      <c r="I805" t="s">
        <v>9304</v>
      </c>
      <c r="J805" t="s">
        <v>9294</v>
      </c>
      <c r="K805" t="s">
        <v>74</v>
      </c>
      <c r="L805" t="s">
        <v>74</v>
      </c>
      <c r="M805" t="s">
        <v>77</v>
      </c>
      <c r="N805" t="s">
        <v>472</v>
      </c>
      <c r="O805" t="s">
        <v>9305</v>
      </c>
      <c r="P805" t="s">
        <v>9306</v>
      </c>
      <c r="Q805" t="s">
        <v>9307</v>
      </c>
      <c r="R805" t="s">
        <v>74</v>
      </c>
      <c r="S805" t="s">
        <v>9308</v>
      </c>
      <c r="T805" t="s">
        <v>9309</v>
      </c>
      <c r="U805" t="s">
        <v>9310</v>
      </c>
      <c r="V805" t="s">
        <v>9311</v>
      </c>
      <c r="W805" t="s">
        <v>9312</v>
      </c>
      <c r="X805" t="s">
        <v>9313</v>
      </c>
      <c r="Y805" t="s">
        <v>9314</v>
      </c>
      <c r="Z805" t="s">
        <v>74</v>
      </c>
      <c r="AA805" t="s">
        <v>9315</v>
      </c>
      <c r="AB805" t="s">
        <v>74</v>
      </c>
      <c r="AC805" t="s">
        <v>74</v>
      </c>
      <c r="AD805" t="s">
        <v>74</v>
      </c>
      <c r="AE805" t="s">
        <v>74</v>
      </c>
      <c r="AF805" t="s">
        <v>74</v>
      </c>
      <c r="AG805">
        <v>37</v>
      </c>
      <c r="AH805">
        <v>18</v>
      </c>
      <c r="AI805">
        <v>21</v>
      </c>
      <c r="AJ805">
        <v>0</v>
      </c>
      <c r="AK805">
        <v>7</v>
      </c>
      <c r="AL805" t="s">
        <v>884</v>
      </c>
      <c r="AM805" t="s">
        <v>1393</v>
      </c>
      <c r="AN805" t="s">
        <v>1394</v>
      </c>
      <c r="AO805" t="s">
        <v>9298</v>
      </c>
      <c r="AP805" t="s">
        <v>9316</v>
      </c>
      <c r="AQ805" t="s">
        <v>74</v>
      </c>
      <c r="AR805" t="s">
        <v>9299</v>
      </c>
      <c r="AS805" t="s">
        <v>9300</v>
      </c>
      <c r="AT805" t="s">
        <v>7399</v>
      </c>
      <c r="AU805">
        <v>1996</v>
      </c>
      <c r="AV805">
        <v>116</v>
      </c>
      <c r="AW805" t="s">
        <v>684</v>
      </c>
      <c r="AX805" t="s">
        <v>74</v>
      </c>
      <c r="AY805" t="s">
        <v>74</v>
      </c>
      <c r="AZ805" t="s">
        <v>74</v>
      </c>
      <c r="BA805" t="s">
        <v>74</v>
      </c>
      <c r="BB805">
        <v>175</v>
      </c>
      <c r="BC805">
        <v>184</v>
      </c>
      <c r="BD805" t="s">
        <v>74</v>
      </c>
      <c r="BE805" t="s">
        <v>74</v>
      </c>
      <c r="BF805" t="s">
        <v>74</v>
      </c>
      <c r="BG805" t="s">
        <v>74</v>
      </c>
      <c r="BH805" t="s">
        <v>74</v>
      </c>
      <c r="BI805">
        <v>10</v>
      </c>
      <c r="BJ805" t="s">
        <v>176</v>
      </c>
      <c r="BK805" t="s">
        <v>1874</v>
      </c>
      <c r="BL805" t="s">
        <v>176</v>
      </c>
      <c r="BM805" t="s">
        <v>9301</v>
      </c>
      <c r="BN805" t="s">
        <v>74</v>
      </c>
      <c r="BO805" t="s">
        <v>74</v>
      </c>
      <c r="BP805" t="s">
        <v>74</v>
      </c>
      <c r="BQ805" t="s">
        <v>74</v>
      </c>
      <c r="BR805" t="s">
        <v>96</v>
      </c>
      <c r="BS805" t="s">
        <v>9317</v>
      </c>
      <c r="BT805" t="str">
        <f>HYPERLINK("https%3A%2F%2Fwww.webofscience.com%2Fwos%2Fwoscc%2Ffull-record%2FWOS:A1996UH77300015","View Full Record in Web of Science")</f>
        <v>View Full Record in Web of Science</v>
      </c>
    </row>
    <row r="806" spans="1:72" x14ac:dyDescent="0.15">
      <c r="A806" t="s">
        <v>72</v>
      </c>
      <c r="B806" t="s">
        <v>9318</v>
      </c>
      <c r="C806" t="s">
        <v>74</v>
      </c>
      <c r="D806" t="s">
        <v>74</v>
      </c>
      <c r="E806" t="s">
        <v>74</v>
      </c>
      <c r="F806" t="s">
        <v>9318</v>
      </c>
      <c r="G806" t="s">
        <v>74</v>
      </c>
      <c r="H806" t="s">
        <v>74</v>
      </c>
      <c r="I806" t="s">
        <v>9319</v>
      </c>
      <c r="J806" t="s">
        <v>9320</v>
      </c>
      <c r="K806" t="s">
        <v>74</v>
      </c>
      <c r="L806" t="s">
        <v>74</v>
      </c>
      <c r="M806" t="s">
        <v>77</v>
      </c>
      <c r="N806" t="s">
        <v>78</v>
      </c>
      <c r="O806" t="s">
        <v>74</v>
      </c>
      <c r="P806" t="s">
        <v>74</v>
      </c>
      <c r="Q806" t="s">
        <v>74</v>
      </c>
      <c r="R806" t="s">
        <v>74</v>
      </c>
      <c r="S806" t="s">
        <v>74</v>
      </c>
      <c r="T806" t="s">
        <v>9321</v>
      </c>
      <c r="U806" t="s">
        <v>9322</v>
      </c>
      <c r="V806" t="s">
        <v>9323</v>
      </c>
      <c r="W806" t="s">
        <v>74</v>
      </c>
      <c r="X806" t="s">
        <v>74</v>
      </c>
      <c r="Y806" t="s">
        <v>9324</v>
      </c>
      <c r="Z806" t="s">
        <v>74</v>
      </c>
      <c r="AA806" t="s">
        <v>74</v>
      </c>
      <c r="AB806" t="s">
        <v>74</v>
      </c>
      <c r="AC806" t="s">
        <v>74</v>
      </c>
      <c r="AD806" t="s">
        <v>74</v>
      </c>
      <c r="AE806" t="s">
        <v>74</v>
      </c>
      <c r="AF806" t="s">
        <v>74</v>
      </c>
      <c r="AG806">
        <v>20</v>
      </c>
      <c r="AH806">
        <v>1</v>
      </c>
      <c r="AI806">
        <v>2</v>
      </c>
      <c r="AJ806">
        <v>0</v>
      </c>
      <c r="AK806">
        <v>2</v>
      </c>
      <c r="AL806" t="s">
        <v>9325</v>
      </c>
      <c r="AM806" t="s">
        <v>4923</v>
      </c>
      <c r="AN806" t="s">
        <v>9326</v>
      </c>
      <c r="AO806" t="s">
        <v>9327</v>
      </c>
      <c r="AP806" t="s">
        <v>74</v>
      </c>
      <c r="AQ806" t="s">
        <v>74</v>
      </c>
      <c r="AR806" t="s">
        <v>9328</v>
      </c>
      <c r="AS806" t="s">
        <v>9329</v>
      </c>
      <c r="AT806" t="s">
        <v>74</v>
      </c>
      <c r="AU806">
        <v>1996</v>
      </c>
      <c r="AV806">
        <v>99</v>
      </c>
      <c r="AW806">
        <v>3</v>
      </c>
      <c r="AX806" t="s">
        <v>74</v>
      </c>
      <c r="AY806" t="s">
        <v>74</v>
      </c>
      <c r="AZ806" t="s">
        <v>74</v>
      </c>
      <c r="BA806" t="s">
        <v>74</v>
      </c>
      <c r="BB806">
        <v>163</v>
      </c>
      <c r="BC806">
        <v>174</v>
      </c>
      <c r="BD806" t="s">
        <v>74</v>
      </c>
      <c r="BE806" t="s">
        <v>74</v>
      </c>
      <c r="BF806" t="s">
        <v>74</v>
      </c>
      <c r="BG806" t="s">
        <v>74</v>
      </c>
      <c r="BH806" t="s">
        <v>74</v>
      </c>
      <c r="BI806">
        <v>12</v>
      </c>
      <c r="BJ806" t="s">
        <v>176</v>
      </c>
      <c r="BK806" t="s">
        <v>93</v>
      </c>
      <c r="BL806" t="s">
        <v>176</v>
      </c>
      <c r="BM806" t="s">
        <v>9330</v>
      </c>
      <c r="BN806" t="s">
        <v>74</v>
      </c>
      <c r="BO806" t="s">
        <v>74</v>
      </c>
      <c r="BP806" t="s">
        <v>74</v>
      </c>
      <c r="BQ806" t="s">
        <v>74</v>
      </c>
      <c r="BR806" t="s">
        <v>96</v>
      </c>
      <c r="BS806" t="s">
        <v>9331</v>
      </c>
      <c r="BT806" t="str">
        <f>HYPERLINK("https%3A%2F%2Fwww.webofscience.com%2Fwos%2Fwoscc%2Ffull-record%2FWOS:A1996VW38800002","View Full Record in Web of Science")</f>
        <v>View Full Record in Web of Science</v>
      </c>
    </row>
    <row r="807" spans="1:72" x14ac:dyDescent="0.15">
      <c r="A807" t="s">
        <v>72</v>
      </c>
      <c r="B807" t="s">
        <v>9332</v>
      </c>
      <c r="C807" t="s">
        <v>74</v>
      </c>
      <c r="D807" t="s">
        <v>74</v>
      </c>
      <c r="E807" t="s">
        <v>74</v>
      </c>
      <c r="F807" t="s">
        <v>9332</v>
      </c>
      <c r="G807" t="s">
        <v>74</v>
      </c>
      <c r="H807" t="s">
        <v>74</v>
      </c>
      <c r="I807" t="s">
        <v>9333</v>
      </c>
      <c r="J807" t="s">
        <v>9334</v>
      </c>
      <c r="K807" t="s">
        <v>74</v>
      </c>
      <c r="L807" t="s">
        <v>74</v>
      </c>
      <c r="M807" t="s">
        <v>77</v>
      </c>
      <c r="N807" t="s">
        <v>78</v>
      </c>
      <c r="O807" t="s">
        <v>74</v>
      </c>
      <c r="P807" t="s">
        <v>74</v>
      </c>
      <c r="Q807" t="s">
        <v>74</v>
      </c>
      <c r="R807" t="s">
        <v>74</v>
      </c>
      <c r="S807" t="s">
        <v>74</v>
      </c>
      <c r="T807" t="s">
        <v>74</v>
      </c>
      <c r="U807" t="s">
        <v>9335</v>
      </c>
      <c r="V807" t="s">
        <v>9336</v>
      </c>
      <c r="W807" t="s">
        <v>9337</v>
      </c>
      <c r="X807" t="s">
        <v>9338</v>
      </c>
      <c r="Y807" t="s">
        <v>9339</v>
      </c>
      <c r="Z807" t="s">
        <v>74</v>
      </c>
      <c r="AA807" t="s">
        <v>9340</v>
      </c>
      <c r="AB807" t="s">
        <v>74</v>
      </c>
      <c r="AC807" t="s">
        <v>74</v>
      </c>
      <c r="AD807" t="s">
        <v>74</v>
      </c>
      <c r="AE807" t="s">
        <v>74</v>
      </c>
      <c r="AF807" t="s">
        <v>74</v>
      </c>
      <c r="AG807">
        <v>77</v>
      </c>
      <c r="AH807">
        <v>33</v>
      </c>
      <c r="AI807">
        <v>34</v>
      </c>
      <c r="AJ807">
        <v>0</v>
      </c>
      <c r="AK807">
        <v>4</v>
      </c>
      <c r="AL807" t="s">
        <v>261</v>
      </c>
      <c r="AM807" t="s">
        <v>262</v>
      </c>
      <c r="AN807" t="s">
        <v>263</v>
      </c>
      <c r="AO807" t="s">
        <v>9341</v>
      </c>
      <c r="AP807" t="s">
        <v>74</v>
      </c>
      <c r="AQ807" t="s">
        <v>74</v>
      </c>
      <c r="AR807" t="s">
        <v>9342</v>
      </c>
      <c r="AS807" t="s">
        <v>9343</v>
      </c>
      <c r="AT807" t="s">
        <v>9344</v>
      </c>
      <c r="AU807">
        <v>1995</v>
      </c>
      <c r="AV807">
        <v>69</v>
      </c>
      <c r="AW807" t="s">
        <v>3143</v>
      </c>
      <c r="AX807" t="s">
        <v>74</v>
      </c>
      <c r="AY807" t="s">
        <v>74</v>
      </c>
      <c r="AZ807" t="s">
        <v>74</v>
      </c>
      <c r="BA807" t="s">
        <v>74</v>
      </c>
      <c r="BB807">
        <v>323</v>
      </c>
      <c r="BC807">
        <v>342</v>
      </c>
      <c r="BD807" t="s">
        <v>74</v>
      </c>
      <c r="BE807" t="s">
        <v>9345</v>
      </c>
      <c r="BF807" t="str">
        <f>HYPERLINK("http://dx.doi.org/10.1016/0377-0273(95)00037-2","http://dx.doi.org/10.1016/0377-0273(95)00037-2")</f>
        <v>http://dx.doi.org/10.1016/0377-0273(95)00037-2</v>
      </c>
      <c r="BG807" t="s">
        <v>74</v>
      </c>
      <c r="BH807" t="s">
        <v>74</v>
      </c>
      <c r="BI807">
        <v>20</v>
      </c>
      <c r="BJ807" t="s">
        <v>364</v>
      </c>
      <c r="BK807" t="s">
        <v>93</v>
      </c>
      <c r="BL807" t="s">
        <v>365</v>
      </c>
      <c r="BM807" t="s">
        <v>9346</v>
      </c>
      <c r="BN807" t="s">
        <v>74</v>
      </c>
      <c r="BO807" t="s">
        <v>74</v>
      </c>
      <c r="BP807" t="s">
        <v>74</v>
      </c>
      <c r="BQ807" t="s">
        <v>74</v>
      </c>
      <c r="BR807" t="s">
        <v>96</v>
      </c>
      <c r="BS807" t="s">
        <v>9347</v>
      </c>
      <c r="BT807" t="str">
        <f>HYPERLINK("https%3A%2F%2Fwww.webofscience.com%2Fwos%2Fwoscc%2Ffull-record%2FWOS:A1995TX46900011","View Full Record in Web of Science")</f>
        <v>View Full Record in Web of Science</v>
      </c>
    </row>
    <row r="808" spans="1:72" x14ac:dyDescent="0.15">
      <c r="A808" t="s">
        <v>72</v>
      </c>
      <c r="B808" t="s">
        <v>9348</v>
      </c>
      <c r="C808" t="s">
        <v>74</v>
      </c>
      <c r="D808" t="s">
        <v>74</v>
      </c>
      <c r="E808" t="s">
        <v>74</v>
      </c>
      <c r="F808" t="s">
        <v>9348</v>
      </c>
      <c r="G808" t="s">
        <v>74</v>
      </c>
      <c r="H808" t="s">
        <v>74</v>
      </c>
      <c r="I808" t="s">
        <v>9349</v>
      </c>
      <c r="J808" t="s">
        <v>1011</v>
      </c>
      <c r="K808" t="s">
        <v>74</v>
      </c>
      <c r="L808" t="s">
        <v>74</v>
      </c>
      <c r="M808" t="s">
        <v>77</v>
      </c>
      <c r="N808" t="s">
        <v>78</v>
      </c>
      <c r="O808" t="s">
        <v>74</v>
      </c>
      <c r="P808" t="s">
        <v>74</v>
      </c>
      <c r="Q808" t="s">
        <v>74</v>
      </c>
      <c r="R808" t="s">
        <v>74</v>
      </c>
      <c r="S808" t="s">
        <v>74</v>
      </c>
      <c r="T808" t="s">
        <v>74</v>
      </c>
      <c r="U808" t="s">
        <v>9350</v>
      </c>
      <c r="V808" t="s">
        <v>9351</v>
      </c>
      <c r="W808" t="s">
        <v>9352</v>
      </c>
      <c r="X808" t="s">
        <v>9353</v>
      </c>
      <c r="Y808" t="s">
        <v>74</v>
      </c>
      <c r="Z808" t="s">
        <v>74</v>
      </c>
      <c r="AA808" t="s">
        <v>9354</v>
      </c>
      <c r="AB808" t="s">
        <v>9355</v>
      </c>
      <c r="AC808" t="s">
        <v>74</v>
      </c>
      <c r="AD808" t="s">
        <v>74</v>
      </c>
      <c r="AE808" t="s">
        <v>74</v>
      </c>
      <c r="AF808" t="s">
        <v>74</v>
      </c>
      <c r="AG808">
        <v>31</v>
      </c>
      <c r="AH808">
        <v>36</v>
      </c>
      <c r="AI808">
        <v>39</v>
      </c>
      <c r="AJ808">
        <v>0</v>
      </c>
      <c r="AK808">
        <v>1</v>
      </c>
      <c r="AL808" t="s">
        <v>946</v>
      </c>
      <c r="AM808" t="s">
        <v>312</v>
      </c>
      <c r="AN808" t="s">
        <v>1017</v>
      </c>
      <c r="AO808" t="s">
        <v>1018</v>
      </c>
      <c r="AP808" t="s">
        <v>1094</v>
      </c>
      <c r="AQ808" t="s">
        <v>74</v>
      </c>
      <c r="AR808" t="s">
        <v>1019</v>
      </c>
      <c r="AS808" t="s">
        <v>1020</v>
      </c>
      <c r="AT808" t="s">
        <v>9356</v>
      </c>
      <c r="AU808">
        <v>1995</v>
      </c>
      <c r="AV808">
        <v>100</v>
      </c>
      <c r="AW808" t="s">
        <v>9357</v>
      </c>
      <c r="AX808" t="s">
        <v>74</v>
      </c>
      <c r="AY808" t="s">
        <v>74</v>
      </c>
      <c r="AZ808" t="s">
        <v>74</v>
      </c>
      <c r="BA808" t="s">
        <v>74</v>
      </c>
      <c r="BB808">
        <v>25817</v>
      </c>
      <c r="BC808">
        <v>25840</v>
      </c>
      <c r="BD808" t="s">
        <v>74</v>
      </c>
      <c r="BE808" t="s">
        <v>9358</v>
      </c>
      <c r="BF808" t="str">
        <f>HYPERLINK("http://dx.doi.org/10.1029/95JD01266","http://dx.doi.org/10.1029/95JD01266")</f>
        <v>http://dx.doi.org/10.1029/95JD01266</v>
      </c>
      <c r="BG808" t="s">
        <v>74</v>
      </c>
      <c r="BH808" t="s">
        <v>74</v>
      </c>
      <c r="BI808">
        <v>24</v>
      </c>
      <c r="BJ808" t="s">
        <v>159</v>
      </c>
      <c r="BK808" t="s">
        <v>93</v>
      </c>
      <c r="BL808" t="s">
        <v>159</v>
      </c>
      <c r="BM808" t="s">
        <v>9359</v>
      </c>
      <c r="BN808" t="s">
        <v>74</v>
      </c>
      <c r="BO808" t="s">
        <v>74</v>
      </c>
      <c r="BP808" t="s">
        <v>74</v>
      </c>
      <c r="BQ808" t="s">
        <v>74</v>
      </c>
      <c r="BR808" t="s">
        <v>96</v>
      </c>
      <c r="BS808" t="s">
        <v>9360</v>
      </c>
      <c r="BT808" t="str">
        <f>HYPERLINK("https%3A%2F%2Fwww.webofscience.com%2Fwos%2Fwoscc%2Ffull-record%2FWOS:A1995TN05100039","View Full Record in Web of Science")</f>
        <v>View Full Record in Web of Science</v>
      </c>
    </row>
    <row r="809" spans="1:72" x14ac:dyDescent="0.15">
      <c r="A809" t="s">
        <v>72</v>
      </c>
      <c r="B809" t="s">
        <v>9361</v>
      </c>
      <c r="C809" t="s">
        <v>74</v>
      </c>
      <c r="D809" t="s">
        <v>74</v>
      </c>
      <c r="E809" t="s">
        <v>74</v>
      </c>
      <c r="F809" t="s">
        <v>9361</v>
      </c>
      <c r="G809" t="s">
        <v>74</v>
      </c>
      <c r="H809" t="s">
        <v>74</v>
      </c>
      <c r="I809" t="s">
        <v>9362</v>
      </c>
      <c r="J809" t="s">
        <v>1011</v>
      </c>
      <c r="K809" t="s">
        <v>74</v>
      </c>
      <c r="L809" t="s">
        <v>74</v>
      </c>
      <c r="M809" t="s">
        <v>77</v>
      </c>
      <c r="N809" t="s">
        <v>78</v>
      </c>
      <c r="O809" t="s">
        <v>74</v>
      </c>
      <c r="P809" t="s">
        <v>74</v>
      </c>
      <c r="Q809" t="s">
        <v>74</v>
      </c>
      <c r="R809" t="s">
        <v>74</v>
      </c>
      <c r="S809" t="s">
        <v>74</v>
      </c>
      <c r="T809" t="s">
        <v>74</v>
      </c>
      <c r="U809" t="s">
        <v>9363</v>
      </c>
      <c r="V809" t="s">
        <v>9364</v>
      </c>
      <c r="W809" t="s">
        <v>74</v>
      </c>
      <c r="X809" t="s">
        <v>74</v>
      </c>
      <c r="Y809" t="s">
        <v>9365</v>
      </c>
      <c r="Z809" t="s">
        <v>74</v>
      </c>
      <c r="AA809" t="s">
        <v>9366</v>
      </c>
      <c r="AB809" t="s">
        <v>9367</v>
      </c>
      <c r="AC809" t="s">
        <v>74</v>
      </c>
      <c r="AD809" t="s">
        <v>74</v>
      </c>
      <c r="AE809" t="s">
        <v>74</v>
      </c>
      <c r="AF809" t="s">
        <v>74</v>
      </c>
      <c r="AG809">
        <v>69</v>
      </c>
      <c r="AH809">
        <v>81</v>
      </c>
      <c r="AI809">
        <v>82</v>
      </c>
      <c r="AJ809">
        <v>0</v>
      </c>
      <c r="AK809">
        <v>16</v>
      </c>
      <c r="AL809" t="s">
        <v>946</v>
      </c>
      <c r="AM809" t="s">
        <v>312</v>
      </c>
      <c r="AN809" t="s">
        <v>1017</v>
      </c>
      <c r="AO809" t="s">
        <v>1018</v>
      </c>
      <c r="AP809" t="s">
        <v>74</v>
      </c>
      <c r="AQ809" t="s">
        <v>74</v>
      </c>
      <c r="AR809" t="s">
        <v>1019</v>
      </c>
      <c r="AS809" t="s">
        <v>1020</v>
      </c>
      <c r="AT809" t="s">
        <v>9356</v>
      </c>
      <c r="AU809">
        <v>1995</v>
      </c>
      <c r="AV809">
        <v>100</v>
      </c>
      <c r="AW809" t="s">
        <v>9357</v>
      </c>
      <c r="AX809" t="s">
        <v>74</v>
      </c>
      <c r="AY809" t="s">
        <v>74</v>
      </c>
      <c r="AZ809" t="s">
        <v>74</v>
      </c>
      <c r="BA809" t="s">
        <v>74</v>
      </c>
      <c r="BB809">
        <v>26141</v>
      </c>
      <c r="BC809">
        <v>26161</v>
      </c>
      <c r="BD809" t="s">
        <v>74</v>
      </c>
      <c r="BE809" t="s">
        <v>9368</v>
      </c>
      <c r="BF809" t="str">
        <f>HYPERLINK("http://dx.doi.org/10.1029/95JD01003","http://dx.doi.org/10.1029/95JD01003")</f>
        <v>http://dx.doi.org/10.1029/95JD01003</v>
      </c>
      <c r="BG809" t="s">
        <v>74</v>
      </c>
      <c r="BH809" t="s">
        <v>74</v>
      </c>
      <c r="BI809">
        <v>21</v>
      </c>
      <c r="BJ809" t="s">
        <v>159</v>
      </c>
      <c r="BK809" t="s">
        <v>93</v>
      </c>
      <c r="BL809" t="s">
        <v>159</v>
      </c>
      <c r="BM809" t="s">
        <v>9359</v>
      </c>
      <c r="BN809" t="s">
        <v>74</v>
      </c>
      <c r="BO809" t="s">
        <v>74</v>
      </c>
      <c r="BP809" t="s">
        <v>74</v>
      </c>
      <c r="BQ809" t="s">
        <v>74</v>
      </c>
      <c r="BR809" t="s">
        <v>96</v>
      </c>
      <c r="BS809" t="s">
        <v>9369</v>
      </c>
      <c r="BT809" t="str">
        <f>HYPERLINK("https%3A%2F%2Fwww.webofscience.com%2Fwos%2Fwoscc%2Ffull-record%2FWOS:A1995TN05100061","View Full Record in Web of Science")</f>
        <v>View Full Record in Web of Science</v>
      </c>
    </row>
    <row r="810" spans="1:72" x14ac:dyDescent="0.15">
      <c r="A810" t="s">
        <v>72</v>
      </c>
      <c r="B810" t="s">
        <v>9370</v>
      </c>
      <c r="C810" t="s">
        <v>74</v>
      </c>
      <c r="D810" t="s">
        <v>74</v>
      </c>
      <c r="E810" t="s">
        <v>74</v>
      </c>
      <c r="F810" t="s">
        <v>9370</v>
      </c>
      <c r="G810" t="s">
        <v>74</v>
      </c>
      <c r="H810" t="s">
        <v>74</v>
      </c>
      <c r="I810" t="s">
        <v>9371</v>
      </c>
      <c r="J810" t="s">
        <v>1120</v>
      </c>
      <c r="K810" t="s">
        <v>74</v>
      </c>
      <c r="L810" t="s">
        <v>74</v>
      </c>
      <c r="M810" t="s">
        <v>77</v>
      </c>
      <c r="N810" t="s">
        <v>78</v>
      </c>
      <c r="O810" t="s">
        <v>74</v>
      </c>
      <c r="P810" t="s">
        <v>74</v>
      </c>
      <c r="Q810" t="s">
        <v>74</v>
      </c>
      <c r="R810" t="s">
        <v>74</v>
      </c>
      <c r="S810" t="s">
        <v>74</v>
      </c>
      <c r="T810" t="s">
        <v>74</v>
      </c>
      <c r="U810" t="s">
        <v>9372</v>
      </c>
      <c r="V810" t="s">
        <v>9373</v>
      </c>
      <c r="W810" t="s">
        <v>74</v>
      </c>
      <c r="X810" t="s">
        <v>74</v>
      </c>
      <c r="Y810" t="s">
        <v>9374</v>
      </c>
      <c r="Z810" t="s">
        <v>74</v>
      </c>
      <c r="AA810" t="s">
        <v>9375</v>
      </c>
      <c r="AB810" t="s">
        <v>9376</v>
      </c>
      <c r="AC810" t="s">
        <v>74</v>
      </c>
      <c r="AD810" t="s">
        <v>74</v>
      </c>
      <c r="AE810" t="s">
        <v>74</v>
      </c>
      <c r="AF810" t="s">
        <v>74</v>
      </c>
      <c r="AG810">
        <v>18</v>
      </c>
      <c r="AH810">
        <v>6</v>
      </c>
      <c r="AI810">
        <v>6</v>
      </c>
      <c r="AJ810">
        <v>0</v>
      </c>
      <c r="AK810">
        <v>0</v>
      </c>
      <c r="AL810" t="s">
        <v>946</v>
      </c>
      <c r="AM810" t="s">
        <v>312</v>
      </c>
      <c r="AN810" t="s">
        <v>947</v>
      </c>
      <c r="AO810" t="s">
        <v>1126</v>
      </c>
      <c r="AP810" t="s">
        <v>74</v>
      </c>
      <c r="AQ810" t="s">
        <v>74</v>
      </c>
      <c r="AR810" t="s">
        <v>1127</v>
      </c>
      <c r="AS810" t="s">
        <v>1128</v>
      </c>
      <c r="AT810" t="s">
        <v>9377</v>
      </c>
      <c r="AU810">
        <v>1995</v>
      </c>
      <c r="AV810">
        <v>22</v>
      </c>
      <c r="AW810">
        <v>24</v>
      </c>
      <c r="AX810" t="s">
        <v>74</v>
      </c>
      <c r="AY810" t="s">
        <v>74</v>
      </c>
      <c r="AZ810" t="s">
        <v>74</v>
      </c>
      <c r="BA810" t="s">
        <v>74</v>
      </c>
      <c r="BB810">
        <v>3485</v>
      </c>
      <c r="BC810">
        <v>3488</v>
      </c>
      <c r="BD810" t="s">
        <v>74</v>
      </c>
      <c r="BE810" t="s">
        <v>9378</v>
      </c>
      <c r="BF810" t="str">
        <f>HYPERLINK("http://dx.doi.org/10.1029/95GL02943","http://dx.doi.org/10.1029/95GL02943")</f>
        <v>http://dx.doi.org/10.1029/95GL02943</v>
      </c>
      <c r="BG810" t="s">
        <v>74</v>
      </c>
      <c r="BH810" t="s">
        <v>74</v>
      </c>
      <c r="BI810">
        <v>4</v>
      </c>
      <c r="BJ810" t="s">
        <v>364</v>
      </c>
      <c r="BK810" t="s">
        <v>93</v>
      </c>
      <c r="BL810" t="s">
        <v>365</v>
      </c>
      <c r="BM810" t="s">
        <v>9379</v>
      </c>
      <c r="BN810" t="s">
        <v>74</v>
      </c>
      <c r="BO810" t="s">
        <v>74</v>
      </c>
      <c r="BP810" t="s">
        <v>74</v>
      </c>
      <c r="BQ810" t="s">
        <v>74</v>
      </c>
      <c r="BR810" t="s">
        <v>96</v>
      </c>
      <c r="BS810" t="s">
        <v>9380</v>
      </c>
      <c r="BT810" t="str">
        <f>HYPERLINK("https%3A%2F%2Fwww.webofscience.com%2Fwos%2Fwoscc%2Ffull-record%2FWOS:A1995TM72800014","View Full Record in Web of Science")</f>
        <v>View Full Record in Web of Science</v>
      </c>
    </row>
    <row r="811" spans="1:72" x14ac:dyDescent="0.15">
      <c r="A811" t="s">
        <v>72</v>
      </c>
      <c r="B811" t="s">
        <v>9381</v>
      </c>
      <c r="C811" t="s">
        <v>74</v>
      </c>
      <c r="D811" t="s">
        <v>74</v>
      </c>
      <c r="E811" t="s">
        <v>74</v>
      </c>
      <c r="F811" t="s">
        <v>9381</v>
      </c>
      <c r="G811" t="s">
        <v>74</v>
      </c>
      <c r="H811" t="s">
        <v>74</v>
      </c>
      <c r="I811" t="s">
        <v>9382</v>
      </c>
      <c r="J811" t="s">
        <v>1205</v>
      </c>
      <c r="K811" t="s">
        <v>74</v>
      </c>
      <c r="L811" t="s">
        <v>74</v>
      </c>
      <c r="M811" t="s">
        <v>77</v>
      </c>
      <c r="N811" t="s">
        <v>78</v>
      </c>
      <c r="O811" t="s">
        <v>74</v>
      </c>
      <c r="P811" t="s">
        <v>74</v>
      </c>
      <c r="Q811" t="s">
        <v>74</v>
      </c>
      <c r="R811" t="s">
        <v>74</v>
      </c>
      <c r="S811" t="s">
        <v>74</v>
      </c>
      <c r="T811" t="s">
        <v>74</v>
      </c>
      <c r="U811" t="s">
        <v>9383</v>
      </c>
      <c r="V811" t="s">
        <v>9384</v>
      </c>
      <c r="W811" t="s">
        <v>74</v>
      </c>
      <c r="X811" t="s">
        <v>74</v>
      </c>
      <c r="Y811" t="s">
        <v>9385</v>
      </c>
      <c r="Z811" t="s">
        <v>74</v>
      </c>
      <c r="AA811" t="s">
        <v>9386</v>
      </c>
      <c r="AB811" t="s">
        <v>9387</v>
      </c>
      <c r="AC811" t="s">
        <v>74</v>
      </c>
      <c r="AD811" t="s">
        <v>74</v>
      </c>
      <c r="AE811" t="s">
        <v>74</v>
      </c>
      <c r="AF811" t="s">
        <v>74</v>
      </c>
      <c r="AG811">
        <v>43</v>
      </c>
      <c r="AH811">
        <v>75</v>
      </c>
      <c r="AI811">
        <v>79</v>
      </c>
      <c r="AJ811">
        <v>0</v>
      </c>
      <c r="AK811">
        <v>10</v>
      </c>
      <c r="AL811" t="s">
        <v>946</v>
      </c>
      <c r="AM811" t="s">
        <v>312</v>
      </c>
      <c r="AN811" t="s">
        <v>1017</v>
      </c>
      <c r="AO811" t="s">
        <v>1212</v>
      </c>
      <c r="AP811" t="s">
        <v>1213</v>
      </c>
      <c r="AQ811" t="s">
        <v>74</v>
      </c>
      <c r="AR811" t="s">
        <v>1214</v>
      </c>
      <c r="AS811" t="s">
        <v>1215</v>
      </c>
      <c r="AT811" t="s">
        <v>9377</v>
      </c>
      <c r="AU811">
        <v>1995</v>
      </c>
      <c r="AV811">
        <v>100</v>
      </c>
      <c r="AW811" t="s">
        <v>9388</v>
      </c>
      <c r="AX811" t="s">
        <v>74</v>
      </c>
      <c r="AY811" t="s">
        <v>74</v>
      </c>
      <c r="AZ811" t="s">
        <v>74</v>
      </c>
      <c r="BA811" t="s">
        <v>74</v>
      </c>
      <c r="BB811">
        <v>24745</v>
      </c>
      <c r="BC811">
        <v>24760</v>
      </c>
      <c r="BD811" t="s">
        <v>74</v>
      </c>
      <c r="BE811" t="s">
        <v>9389</v>
      </c>
      <c r="BF811" t="str">
        <f>HYPERLINK("http://dx.doi.org/10.1029/95JC02803","http://dx.doi.org/10.1029/95JC02803")</f>
        <v>http://dx.doi.org/10.1029/95JC02803</v>
      </c>
      <c r="BG811" t="s">
        <v>74</v>
      </c>
      <c r="BH811" t="s">
        <v>74</v>
      </c>
      <c r="BI811">
        <v>16</v>
      </c>
      <c r="BJ811" t="s">
        <v>209</v>
      </c>
      <c r="BK811" t="s">
        <v>93</v>
      </c>
      <c r="BL811" t="s">
        <v>209</v>
      </c>
      <c r="BM811" t="s">
        <v>9390</v>
      </c>
      <c r="BN811" t="s">
        <v>74</v>
      </c>
      <c r="BO811" t="s">
        <v>9391</v>
      </c>
      <c r="BP811" t="s">
        <v>74</v>
      </c>
      <c r="BQ811" t="s">
        <v>74</v>
      </c>
      <c r="BR811" t="s">
        <v>96</v>
      </c>
      <c r="BS811" t="s">
        <v>9392</v>
      </c>
      <c r="BT811" t="str">
        <f>HYPERLINK("https%3A%2F%2Fwww.webofscience.com%2Fwos%2Fwoscc%2Ffull-record%2FWOS:A1995TL34100005","View Full Record in Web of Science")</f>
        <v>View Full Record in Web of Science</v>
      </c>
    </row>
    <row r="812" spans="1:72" x14ac:dyDescent="0.15">
      <c r="A812" t="s">
        <v>72</v>
      </c>
      <c r="B812" t="s">
        <v>9393</v>
      </c>
      <c r="C812" t="s">
        <v>74</v>
      </c>
      <c r="D812" t="s">
        <v>74</v>
      </c>
      <c r="E812" t="s">
        <v>74</v>
      </c>
      <c r="F812" t="s">
        <v>9393</v>
      </c>
      <c r="G812" t="s">
        <v>74</v>
      </c>
      <c r="H812" t="s">
        <v>74</v>
      </c>
      <c r="I812" t="s">
        <v>9394</v>
      </c>
      <c r="J812" t="s">
        <v>1205</v>
      </c>
      <c r="K812" t="s">
        <v>74</v>
      </c>
      <c r="L812" t="s">
        <v>74</v>
      </c>
      <c r="M812" t="s">
        <v>77</v>
      </c>
      <c r="N812" t="s">
        <v>78</v>
      </c>
      <c r="O812" t="s">
        <v>74</v>
      </c>
      <c r="P812" t="s">
        <v>74</v>
      </c>
      <c r="Q812" t="s">
        <v>74</v>
      </c>
      <c r="R812" t="s">
        <v>74</v>
      </c>
      <c r="S812" t="s">
        <v>74</v>
      </c>
      <c r="T812" t="s">
        <v>74</v>
      </c>
      <c r="U812" t="s">
        <v>9395</v>
      </c>
      <c r="V812" t="s">
        <v>9396</v>
      </c>
      <c r="W812" t="s">
        <v>74</v>
      </c>
      <c r="X812" t="s">
        <v>74</v>
      </c>
      <c r="Y812" t="s">
        <v>9397</v>
      </c>
      <c r="Z812" t="s">
        <v>74</v>
      </c>
      <c r="AA812" t="s">
        <v>74</v>
      </c>
      <c r="AB812" t="s">
        <v>74</v>
      </c>
      <c r="AC812" t="s">
        <v>74</v>
      </c>
      <c r="AD812" t="s">
        <v>74</v>
      </c>
      <c r="AE812" t="s">
        <v>74</v>
      </c>
      <c r="AF812" t="s">
        <v>74</v>
      </c>
      <c r="AG812">
        <v>46</v>
      </c>
      <c r="AH812">
        <v>75</v>
      </c>
      <c r="AI812">
        <v>82</v>
      </c>
      <c r="AJ812">
        <v>0</v>
      </c>
      <c r="AK812">
        <v>5</v>
      </c>
      <c r="AL812" t="s">
        <v>946</v>
      </c>
      <c r="AM812" t="s">
        <v>312</v>
      </c>
      <c r="AN812" t="s">
        <v>1017</v>
      </c>
      <c r="AO812" t="s">
        <v>1212</v>
      </c>
      <c r="AP812" t="s">
        <v>1213</v>
      </c>
      <c r="AQ812" t="s">
        <v>74</v>
      </c>
      <c r="AR812" t="s">
        <v>1214</v>
      </c>
      <c r="AS812" t="s">
        <v>1215</v>
      </c>
      <c r="AT812" t="s">
        <v>9377</v>
      </c>
      <c r="AU812">
        <v>1995</v>
      </c>
      <c r="AV812">
        <v>100</v>
      </c>
      <c r="AW812" t="s">
        <v>9388</v>
      </c>
      <c r="AX812" t="s">
        <v>74</v>
      </c>
      <c r="AY812" t="s">
        <v>74</v>
      </c>
      <c r="AZ812" t="s">
        <v>74</v>
      </c>
      <c r="BA812" t="s">
        <v>74</v>
      </c>
      <c r="BB812">
        <v>24911</v>
      </c>
      <c r="BC812">
        <v>24929</v>
      </c>
      <c r="BD812" t="s">
        <v>74</v>
      </c>
      <c r="BE812" t="s">
        <v>9398</v>
      </c>
      <c r="BF812" t="str">
        <f>HYPERLINK("http://dx.doi.org/10.1029/95JC01962","http://dx.doi.org/10.1029/95JC01962")</f>
        <v>http://dx.doi.org/10.1029/95JC01962</v>
      </c>
      <c r="BG812" t="s">
        <v>74</v>
      </c>
      <c r="BH812" t="s">
        <v>74</v>
      </c>
      <c r="BI812">
        <v>19</v>
      </c>
      <c r="BJ812" t="s">
        <v>209</v>
      </c>
      <c r="BK812" t="s">
        <v>93</v>
      </c>
      <c r="BL812" t="s">
        <v>209</v>
      </c>
      <c r="BM812" t="s">
        <v>9390</v>
      </c>
      <c r="BN812" t="s">
        <v>74</v>
      </c>
      <c r="BO812" t="s">
        <v>74</v>
      </c>
      <c r="BP812" t="s">
        <v>74</v>
      </c>
      <c r="BQ812" t="s">
        <v>74</v>
      </c>
      <c r="BR812" t="s">
        <v>96</v>
      </c>
      <c r="BS812" t="s">
        <v>9399</v>
      </c>
      <c r="BT812" t="str">
        <f>HYPERLINK("https%3A%2F%2Fwww.webofscience.com%2Fwos%2Fwoscc%2Ffull-record%2FWOS:A1995TL34100020","View Full Record in Web of Science")</f>
        <v>View Full Record in Web of Science</v>
      </c>
    </row>
    <row r="813" spans="1:72" x14ac:dyDescent="0.15">
      <c r="A813" t="s">
        <v>72</v>
      </c>
      <c r="B813" t="s">
        <v>9400</v>
      </c>
      <c r="C813" t="s">
        <v>74</v>
      </c>
      <c r="D813" t="s">
        <v>74</v>
      </c>
      <c r="E813" t="s">
        <v>74</v>
      </c>
      <c r="F813" t="s">
        <v>9400</v>
      </c>
      <c r="G813" t="s">
        <v>74</v>
      </c>
      <c r="H813" t="s">
        <v>74</v>
      </c>
      <c r="I813" t="s">
        <v>9401</v>
      </c>
      <c r="J813" t="s">
        <v>1205</v>
      </c>
      <c r="K813" t="s">
        <v>74</v>
      </c>
      <c r="L813" t="s">
        <v>74</v>
      </c>
      <c r="M813" t="s">
        <v>77</v>
      </c>
      <c r="N813" t="s">
        <v>78</v>
      </c>
      <c r="O813" t="s">
        <v>74</v>
      </c>
      <c r="P813" t="s">
        <v>74</v>
      </c>
      <c r="Q813" t="s">
        <v>74</v>
      </c>
      <c r="R813" t="s">
        <v>74</v>
      </c>
      <c r="S813" t="s">
        <v>74</v>
      </c>
      <c r="T813" t="s">
        <v>74</v>
      </c>
      <c r="U813" t="s">
        <v>9402</v>
      </c>
      <c r="V813" t="s">
        <v>9403</v>
      </c>
      <c r="W813" t="s">
        <v>9404</v>
      </c>
      <c r="X813" t="s">
        <v>3493</v>
      </c>
      <c r="Y813" t="s">
        <v>9405</v>
      </c>
      <c r="Z813" t="s">
        <v>74</v>
      </c>
      <c r="AA813" t="s">
        <v>9406</v>
      </c>
      <c r="AB813" t="s">
        <v>74</v>
      </c>
      <c r="AC813" t="s">
        <v>74</v>
      </c>
      <c r="AD813" t="s">
        <v>74</v>
      </c>
      <c r="AE813" t="s">
        <v>74</v>
      </c>
      <c r="AF813" t="s">
        <v>74</v>
      </c>
      <c r="AG813">
        <v>63</v>
      </c>
      <c r="AH813">
        <v>71</v>
      </c>
      <c r="AI813">
        <v>77</v>
      </c>
      <c r="AJ813">
        <v>0</v>
      </c>
      <c r="AK813">
        <v>3</v>
      </c>
      <c r="AL813" t="s">
        <v>946</v>
      </c>
      <c r="AM813" t="s">
        <v>312</v>
      </c>
      <c r="AN813" t="s">
        <v>1017</v>
      </c>
      <c r="AO813" t="s">
        <v>1212</v>
      </c>
      <c r="AP813" t="s">
        <v>1213</v>
      </c>
      <c r="AQ813" t="s">
        <v>74</v>
      </c>
      <c r="AR813" t="s">
        <v>1214</v>
      </c>
      <c r="AS813" t="s">
        <v>1215</v>
      </c>
      <c r="AT813" t="s">
        <v>9377</v>
      </c>
      <c r="AU813">
        <v>1995</v>
      </c>
      <c r="AV813">
        <v>100</v>
      </c>
      <c r="AW813" t="s">
        <v>9388</v>
      </c>
      <c r="AX813" t="s">
        <v>74</v>
      </c>
      <c r="AY813" t="s">
        <v>74</v>
      </c>
      <c r="AZ813" t="s">
        <v>74</v>
      </c>
      <c r="BA813" t="s">
        <v>74</v>
      </c>
      <c r="BB813">
        <v>25283</v>
      </c>
      <c r="BC813">
        <v>25308</v>
      </c>
      <c r="BD813" t="s">
        <v>74</v>
      </c>
      <c r="BE813" t="s">
        <v>9407</v>
      </c>
      <c r="BF813" t="str">
        <f>HYPERLINK("http://dx.doi.org/10.1029/95JC02578","http://dx.doi.org/10.1029/95JC02578")</f>
        <v>http://dx.doi.org/10.1029/95JC02578</v>
      </c>
      <c r="BG813" t="s">
        <v>74</v>
      </c>
      <c r="BH813" t="s">
        <v>74</v>
      </c>
      <c r="BI813">
        <v>26</v>
      </c>
      <c r="BJ813" t="s">
        <v>209</v>
      </c>
      <c r="BK813" t="s">
        <v>93</v>
      </c>
      <c r="BL813" t="s">
        <v>209</v>
      </c>
      <c r="BM813" t="s">
        <v>9390</v>
      </c>
      <c r="BN813" t="s">
        <v>74</v>
      </c>
      <c r="BO813" t="s">
        <v>74</v>
      </c>
      <c r="BP813" t="s">
        <v>74</v>
      </c>
      <c r="BQ813" t="s">
        <v>74</v>
      </c>
      <c r="BR813" t="s">
        <v>96</v>
      </c>
      <c r="BS813" t="s">
        <v>9408</v>
      </c>
      <c r="BT813" t="str">
        <f>HYPERLINK("https%3A%2F%2Fwww.webofscience.com%2Fwos%2Fwoscc%2Ffull-record%2FWOS:A1995TL34100045","View Full Record in Web of Science")</f>
        <v>View Full Record in Web of Science</v>
      </c>
    </row>
    <row r="814" spans="1:72" x14ac:dyDescent="0.15">
      <c r="A814" t="s">
        <v>72</v>
      </c>
      <c r="B814" t="s">
        <v>9409</v>
      </c>
      <c r="C814" t="s">
        <v>74</v>
      </c>
      <c r="D814" t="s">
        <v>74</v>
      </c>
      <c r="E814" t="s">
        <v>74</v>
      </c>
      <c r="F814" t="s">
        <v>9409</v>
      </c>
      <c r="G814" t="s">
        <v>74</v>
      </c>
      <c r="H814" t="s">
        <v>74</v>
      </c>
      <c r="I814" t="s">
        <v>9410</v>
      </c>
      <c r="J814" t="s">
        <v>2615</v>
      </c>
      <c r="K814" t="s">
        <v>74</v>
      </c>
      <c r="L814" t="s">
        <v>74</v>
      </c>
      <c r="M814" t="s">
        <v>77</v>
      </c>
      <c r="N814" t="s">
        <v>78</v>
      </c>
      <c r="O814" t="s">
        <v>74</v>
      </c>
      <c r="P814" t="s">
        <v>74</v>
      </c>
      <c r="Q814" t="s">
        <v>74</v>
      </c>
      <c r="R814" t="s">
        <v>74</v>
      </c>
      <c r="S814" t="s">
        <v>74</v>
      </c>
      <c r="T814" t="s">
        <v>74</v>
      </c>
      <c r="U814" t="s">
        <v>9411</v>
      </c>
      <c r="V814" t="s">
        <v>9412</v>
      </c>
      <c r="W814" t="s">
        <v>9413</v>
      </c>
      <c r="X814" t="s">
        <v>9414</v>
      </c>
      <c r="Y814" t="s">
        <v>74</v>
      </c>
      <c r="Z814" t="s">
        <v>74</v>
      </c>
      <c r="AA814" t="s">
        <v>6627</v>
      </c>
      <c r="AB814" t="s">
        <v>6628</v>
      </c>
      <c r="AC814" t="s">
        <v>74</v>
      </c>
      <c r="AD814" t="s">
        <v>74</v>
      </c>
      <c r="AE814" t="s">
        <v>74</v>
      </c>
      <c r="AF814" t="s">
        <v>74</v>
      </c>
      <c r="AG814">
        <v>55</v>
      </c>
      <c r="AH814">
        <v>175</v>
      </c>
      <c r="AI814">
        <v>186</v>
      </c>
      <c r="AJ814">
        <v>0</v>
      </c>
      <c r="AK814">
        <v>29</v>
      </c>
      <c r="AL814" t="s">
        <v>2621</v>
      </c>
      <c r="AM814" t="s">
        <v>312</v>
      </c>
      <c r="AN814" t="s">
        <v>5220</v>
      </c>
      <c r="AO814" t="s">
        <v>2623</v>
      </c>
      <c r="AP814" t="s">
        <v>5221</v>
      </c>
      <c r="AQ814" t="s">
        <v>74</v>
      </c>
      <c r="AR814" t="s">
        <v>2615</v>
      </c>
      <c r="AS814" t="s">
        <v>2624</v>
      </c>
      <c r="AT814" t="s">
        <v>9415</v>
      </c>
      <c r="AU814">
        <v>1995</v>
      </c>
      <c r="AV814">
        <v>270</v>
      </c>
      <c r="AW814">
        <v>5242</v>
      </c>
      <c r="AX814" t="s">
        <v>74</v>
      </c>
      <c r="AY814" t="s">
        <v>74</v>
      </c>
      <c r="AZ814" t="s">
        <v>74</v>
      </c>
      <c r="BA814" t="s">
        <v>74</v>
      </c>
      <c r="BB814">
        <v>1650</v>
      </c>
      <c r="BC814">
        <v>1653</v>
      </c>
      <c r="BD814" t="s">
        <v>74</v>
      </c>
      <c r="BE814" t="s">
        <v>9416</v>
      </c>
      <c r="BF814" t="str">
        <f>HYPERLINK("http://dx.doi.org/10.1126/science.270.5242.1650","http://dx.doi.org/10.1126/science.270.5242.1650")</f>
        <v>http://dx.doi.org/10.1126/science.270.5242.1650</v>
      </c>
      <c r="BG814" t="s">
        <v>74</v>
      </c>
      <c r="BH814" t="s">
        <v>74</v>
      </c>
      <c r="BI814">
        <v>4</v>
      </c>
      <c r="BJ814" t="s">
        <v>237</v>
      </c>
      <c r="BK814" t="s">
        <v>93</v>
      </c>
      <c r="BL814" t="s">
        <v>238</v>
      </c>
      <c r="BM814" t="s">
        <v>9417</v>
      </c>
      <c r="BN814" t="s">
        <v>74</v>
      </c>
      <c r="BO814" t="s">
        <v>74</v>
      </c>
      <c r="BP814" t="s">
        <v>74</v>
      </c>
      <c r="BQ814" t="s">
        <v>74</v>
      </c>
      <c r="BR814" t="s">
        <v>96</v>
      </c>
      <c r="BS814" t="s">
        <v>9418</v>
      </c>
      <c r="BT814" t="str">
        <f>HYPERLINK("https%3A%2F%2Fwww.webofscience.com%2Fwos%2Fwoscc%2Ffull-record%2FWOS:A1995TJ29300044","View Full Record in Web of Science")</f>
        <v>View Full Record in Web of Science</v>
      </c>
    </row>
    <row r="815" spans="1:72" x14ac:dyDescent="0.15">
      <c r="A815" t="s">
        <v>72</v>
      </c>
      <c r="B815" t="s">
        <v>9419</v>
      </c>
      <c r="C815" t="s">
        <v>74</v>
      </c>
      <c r="D815" t="s">
        <v>74</v>
      </c>
      <c r="E815" t="s">
        <v>74</v>
      </c>
      <c r="F815" t="s">
        <v>9419</v>
      </c>
      <c r="G815" t="s">
        <v>74</v>
      </c>
      <c r="H815" t="s">
        <v>74</v>
      </c>
      <c r="I815" t="s">
        <v>9420</v>
      </c>
      <c r="J815" t="s">
        <v>9421</v>
      </c>
      <c r="K815" t="s">
        <v>74</v>
      </c>
      <c r="L815" t="s">
        <v>74</v>
      </c>
      <c r="M815" t="s">
        <v>77</v>
      </c>
      <c r="N815" t="s">
        <v>78</v>
      </c>
      <c r="O815" t="s">
        <v>74</v>
      </c>
      <c r="P815" t="s">
        <v>74</v>
      </c>
      <c r="Q815" t="s">
        <v>74</v>
      </c>
      <c r="R815" t="s">
        <v>74</v>
      </c>
      <c r="S815" t="s">
        <v>74</v>
      </c>
      <c r="T815" t="s">
        <v>74</v>
      </c>
      <c r="U815" t="s">
        <v>9422</v>
      </c>
      <c r="V815" t="s">
        <v>9423</v>
      </c>
      <c r="W815" t="s">
        <v>74</v>
      </c>
      <c r="X815" t="s">
        <v>74</v>
      </c>
      <c r="Y815" t="s">
        <v>9424</v>
      </c>
      <c r="Z815" t="s">
        <v>74</v>
      </c>
      <c r="AA815" t="s">
        <v>74</v>
      </c>
      <c r="AB815" t="s">
        <v>9425</v>
      </c>
      <c r="AC815" t="s">
        <v>74</v>
      </c>
      <c r="AD815" t="s">
        <v>74</v>
      </c>
      <c r="AE815" t="s">
        <v>74</v>
      </c>
      <c r="AF815" t="s">
        <v>74</v>
      </c>
      <c r="AG815">
        <v>31</v>
      </c>
      <c r="AH815">
        <v>25</v>
      </c>
      <c r="AI815">
        <v>26</v>
      </c>
      <c r="AJ815">
        <v>0</v>
      </c>
      <c r="AK815">
        <v>1</v>
      </c>
      <c r="AL815" t="s">
        <v>484</v>
      </c>
      <c r="AM815" t="s">
        <v>485</v>
      </c>
      <c r="AN815" t="s">
        <v>9426</v>
      </c>
      <c r="AO815" t="s">
        <v>9427</v>
      </c>
      <c r="AP815" t="s">
        <v>74</v>
      </c>
      <c r="AQ815" t="s">
        <v>74</v>
      </c>
      <c r="AR815" t="s">
        <v>9428</v>
      </c>
      <c r="AS815" t="s">
        <v>9429</v>
      </c>
      <c r="AT815" t="s">
        <v>9430</v>
      </c>
      <c r="AU815">
        <v>1995</v>
      </c>
      <c r="AV815">
        <v>91</v>
      </c>
      <c r="AW815">
        <v>23</v>
      </c>
      <c r="AX815" t="s">
        <v>74</v>
      </c>
      <c r="AY815" t="s">
        <v>74</v>
      </c>
      <c r="AZ815" t="s">
        <v>74</v>
      </c>
      <c r="BA815" t="s">
        <v>74</v>
      </c>
      <c r="BB815">
        <v>4189</v>
      </c>
      <c r="BC815">
        <v>4197</v>
      </c>
      <c r="BD815" t="s">
        <v>74</v>
      </c>
      <c r="BE815" t="s">
        <v>9431</v>
      </c>
      <c r="BF815" t="str">
        <f>HYPERLINK("http://dx.doi.org/10.1039/ft9959104189","http://dx.doi.org/10.1039/ft9959104189")</f>
        <v>http://dx.doi.org/10.1039/ft9959104189</v>
      </c>
      <c r="BG815" t="s">
        <v>74</v>
      </c>
      <c r="BH815" t="s">
        <v>74</v>
      </c>
      <c r="BI815">
        <v>9</v>
      </c>
      <c r="BJ815" t="s">
        <v>5165</v>
      </c>
      <c r="BK815" t="s">
        <v>93</v>
      </c>
      <c r="BL815" t="s">
        <v>2227</v>
      </c>
      <c r="BM815" t="s">
        <v>9432</v>
      </c>
      <c r="BN815" t="s">
        <v>74</v>
      </c>
      <c r="BO815" t="s">
        <v>74</v>
      </c>
      <c r="BP815" t="s">
        <v>74</v>
      </c>
      <c r="BQ815" t="s">
        <v>74</v>
      </c>
      <c r="BR815" t="s">
        <v>96</v>
      </c>
      <c r="BS815" t="s">
        <v>9433</v>
      </c>
      <c r="BT815" t="str">
        <f>HYPERLINK("https%3A%2F%2Fwww.webofscience.com%2Fwos%2Fwoscc%2Ffull-record%2FWOS:A1995TH65600002","View Full Record in Web of Science")</f>
        <v>View Full Record in Web of Science</v>
      </c>
    </row>
    <row r="816" spans="1:72" x14ac:dyDescent="0.15">
      <c r="A816" t="s">
        <v>72</v>
      </c>
      <c r="B816" t="s">
        <v>9434</v>
      </c>
      <c r="C816" t="s">
        <v>74</v>
      </c>
      <c r="D816" t="s">
        <v>74</v>
      </c>
      <c r="E816" t="s">
        <v>74</v>
      </c>
      <c r="F816" t="s">
        <v>9434</v>
      </c>
      <c r="G816" t="s">
        <v>74</v>
      </c>
      <c r="H816" t="s">
        <v>74</v>
      </c>
      <c r="I816" t="s">
        <v>9435</v>
      </c>
      <c r="J816" t="s">
        <v>9436</v>
      </c>
      <c r="K816" t="s">
        <v>74</v>
      </c>
      <c r="L816" t="s">
        <v>74</v>
      </c>
      <c r="M816" t="s">
        <v>9437</v>
      </c>
      <c r="N816" t="s">
        <v>78</v>
      </c>
      <c r="O816" t="s">
        <v>74</v>
      </c>
      <c r="P816" t="s">
        <v>74</v>
      </c>
      <c r="Q816" t="s">
        <v>74</v>
      </c>
      <c r="R816" t="s">
        <v>74</v>
      </c>
      <c r="S816" t="s">
        <v>74</v>
      </c>
      <c r="T816" t="s">
        <v>74</v>
      </c>
      <c r="U816" t="s">
        <v>9438</v>
      </c>
      <c r="V816" t="s">
        <v>74</v>
      </c>
      <c r="W816" t="s">
        <v>74</v>
      </c>
      <c r="X816" t="s">
        <v>74</v>
      </c>
      <c r="Y816" t="s">
        <v>9439</v>
      </c>
      <c r="Z816" t="s">
        <v>74</v>
      </c>
      <c r="AA816" t="s">
        <v>74</v>
      </c>
      <c r="AB816" t="s">
        <v>74</v>
      </c>
      <c r="AC816" t="s">
        <v>74</v>
      </c>
      <c r="AD816" t="s">
        <v>74</v>
      </c>
      <c r="AE816" t="s">
        <v>74</v>
      </c>
      <c r="AF816" t="s">
        <v>74</v>
      </c>
      <c r="AG816">
        <v>12</v>
      </c>
      <c r="AH816">
        <v>0</v>
      </c>
      <c r="AI816">
        <v>0</v>
      </c>
      <c r="AJ816">
        <v>0</v>
      </c>
      <c r="AK816">
        <v>0</v>
      </c>
      <c r="AL816" t="s">
        <v>9440</v>
      </c>
      <c r="AM816" t="s">
        <v>9441</v>
      </c>
      <c r="AN816" t="s">
        <v>9442</v>
      </c>
      <c r="AO816" t="s">
        <v>9443</v>
      </c>
      <c r="AP816" t="s">
        <v>74</v>
      </c>
      <c r="AQ816" t="s">
        <v>74</v>
      </c>
      <c r="AR816" t="s">
        <v>9444</v>
      </c>
      <c r="AS816" t="s">
        <v>9445</v>
      </c>
      <c r="AT816" t="s">
        <v>9446</v>
      </c>
      <c r="AU816">
        <v>1995</v>
      </c>
      <c r="AV816">
        <v>82</v>
      </c>
      <c r="AW816">
        <v>12</v>
      </c>
      <c r="AX816" t="s">
        <v>74</v>
      </c>
      <c r="AY816" t="s">
        <v>74</v>
      </c>
      <c r="AZ816" t="s">
        <v>74</v>
      </c>
      <c r="BA816" t="s">
        <v>74</v>
      </c>
      <c r="BB816">
        <v>60</v>
      </c>
      <c r="BC816">
        <v>65</v>
      </c>
      <c r="BD816" t="s">
        <v>74</v>
      </c>
      <c r="BE816" t="s">
        <v>74</v>
      </c>
      <c r="BF816" t="s">
        <v>74</v>
      </c>
      <c r="BG816" t="s">
        <v>74</v>
      </c>
      <c r="BH816" t="s">
        <v>74</v>
      </c>
      <c r="BI816">
        <v>6</v>
      </c>
      <c r="BJ816" t="s">
        <v>9447</v>
      </c>
      <c r="BK816" t="s">
        <v>93</v>
      </c>
      <c r="BL816" t="s">
        <v>1626</v>
      </c>
      <c r="BM816" t="s">
        <v>9448</v>
      </c>
      <c r="BN816" t="s">
        <v>74</v>
      </c>
      <c r="BO816" t="s">
        <v>74</v>
      </c>
      <c r="BP816" t="s">
        <v>74</v>
      </c>
      <c r="BQ816" t="s">
        <v>74</v>
      </c>
      <c r="BR816" t="s">
        <v>96</v>
      </c>
      <c r="BS816" t="s">
        <v>9449</v>
      </c>
      <c r="BT816" t="str">
        <f>HYPERLINK("https%3A%2F%2Fwww.webofscience.com%2Fwos%2Fwoscc%2Ffull-record%2FWOS:A1995TN02100005","View Full Record in Web of Science")</f>
        <v>View Full Record in Web of Science</v>
      </c>
    </row>
    <row r="817" spans="1:72" x14ac:dyDescent="0.15">
      <c r="A817" t="s">
        <v>72</v>
      </c>
      <c r="B817" t="s">
        <v>9450</v>
      </c>
      <c r="C817" t="s">
        <v>74</v>
      </c>
      <c r="D817" t="s">
        <v>74</v>
      </c>
      <c r="E817" t="s">
        <v>74</v>
      </c>
      <c r="F817" t="s">
        <v>9450</v>
      </c>
      <c r="G817" t="s">
        <v>74</v>
      </c>
      <c r="H817" t="s">
        <v>74</v>
      </c>
      <c r="I817" t="s">
        <v>9451</v>
      </c>
      <c r="J817" t="s">
        <v>76</v>
      </c>
      <c r="K817" t="s">
        <v>74</v>
      </c>
      <c r="L817" t="s">
        <v>74</v>
      </c>
      <c r="M817" t="s">
        <v>77</v>
      </c>
      <c r="N817" t="s">
        <v>434</v>
      </c>
      <c r="O817" t="s">
        <v>74</v>
      </c>
      <c r="P817" t="s">
        <v>74</v>
      </c>
      <c r="Q817" t="s">
        <v>74</v>
      </c>
      <c r="R817" t="s">
        <v>74</v>
      </c>
      <c r="S817" t="s">
        <v>74</v>
      </c>
      <c r="T817" t="s">
        <v>74</v>
      </c>
      <c r="U817" t="s">
        <v>74</v>
      </c>
      <c r="V817" t="s">
        <v>74</v>
      </c>
      <c r="W817" t="s">
        <v>74</v>
      </c>
      <c r="X817" t="s">
        <v>74</v>
      </c>
      <c r="Y817" t="s">
        <v>9452</v>
      </c>
      <c r="Z817" t="s">
        <v>74</v>
      </c>
      <c r="AA817" t="s">
        <v>74</v>
      </c>
      <c r="AB817" t="s">
        <v>74</v>
      </c>
      <c r="AC817" t="s">
        <v>74</v>
      </c>
      <c r="AD817" t="s">
        <v>74</v>
      </c>
      <c r="AE817" t="s">
        <v>74</v>
      </c>
      <c r="AF817" t="s">
        <v>74</v>
      </c>
      <c r="AG817">
        <v>0</v>
      </c>
      <c r="AH817">
        <v>1</v>
      </c>
      <c r="AI817">
        <v>1</v>
      </c>
      <c r="AJ817">
        <v>0</v>
      </c>
      <c r="AK817">
        <v>1</v>
      </c>
      <c r="AL817" t="s">
        <v>84</v>
      </c>
      <c r="AM817" t="s">
        <v>85</v>
      </c>
      <c r="AN817" t="s">
        <v>86</v>
      </c>
      <c r="AO817" t="s">
        <v>87</v>
      </c>
      <c r="AP817" t="s">
        <v>74</v>
      </c>
      <c r="AQ817" t="s">
        <v>74</v>
      </c>
      <c r="AR817" t="s">
        <v>88</v>
      </c>
      <c r="AS817" t="s">
        <v>89</v>
      </c>
      <c r="AT817" t="s">
        <v>9446</v>
      </c>
      <c r="AU817">
        <v>1995</v>
      </c>
      <c r="AV817">
        <v>7</v>
      </c>
      <c r="AW817">
        <v>4</v>
      </c>
      <c r="AX817" t="s">
        <v>74</v>
      </c>
      <c r="AY817" t="s">
        <v>74</v>
      </c>
      <c r="AZ817" t="s">
        <v>74</v>
      </c>
      <c r="BA817" t="s">
        <v>74</v>
      </c>
      <c r="BB817">
        <v>343</v>
      </c>
      <c r="BC817">
        <v>343</v>
      </c>
      <c r="BD817" t="s">
        <v>74</v>
      </c>
      <c r="BE817" t="s">
        <v>9453</v>
      </c>
      <c r="BF817" t="str">
        <f>HYPERLINK("http://dx.doi.org/10.1017/S0954102095000472","http://dx.doi.org/10.1017/S0954102095000472")</f>
        <v>http://dx.doi.org/10.1017/S0954102095000472</v>
      </c>
      <c r="BG817" t="s">
        <v>74</v>
      </c>
      <c r="BH817" t="s">
        <v>74</v>
      </c>
      <c r="BI817">
        <v>1</v>
      </c>
      <c r="BJ817" t="s">
        <v>92</v>
      </c>
      <c r="BK817" t="s">
        <v>93</v>
      </c>
      <c r="BL817" t="s">
        <v>94</v>
      </c>
      <c r="BM817" t="s">
        <v>9454</v>
      </c>
      <c r="BN817" t="s">
        <v>74</v>
      </c>
      <c r="BO817" t="s">
        <v>74</v>
      </c>
      <c r="BP817" t="s">
        <v>74</v>
      </c>
      <c r="BQ817" t="s">
        <v>74</v>
      </c>
      <c r="BR817" t="s">
        <v>96</v>
      </c>
      <c r="BS817" t="s">
        <v>9455</v>
      </c>
      <c r="BT817" t="str">
        <f>HYPERLINK("https%3A%2F%2Fwww.webofscience.com%2Fwos%2Fwoscc%2Ffull-record%2FWOS:A1995TH80600001","View Full Record in Web of Science")</f>
        <v>View Full Record in Web of Science</v>
      </c>
    </row>
    <row r="818" spans="1:72" x14ac:dyDescent="0.15">
      <c r="A818" t="s">
        <v>72</v>
      </c>
      <c r="B818" t="s">
        <v>9456</v>
      </c>
      <c r="C818" t="s">
        <v>74</v>
      </c>
      <c r="D818" t="s">
        <v>74</v>
      </c>
      <c r="E818" t="s">
        <v>74</v>
      </c>
      <c r="F818" t="s">
        <v>9456</v>
      </c>
      <c r="G818" t="s">
        <v>74</v>
      </c>
      <c r="H818" t="s">
        <v>74</v>
      </c>
      <c r="I818" t="s">
        <v>9457</v>
      </c>
      <c r="J818" t="s">
        <v>76</v>
      </c>
      <c r="K818" t="s">
        <v>74</v>
      </c>
      <c r="L818" t="s">
        <v>74</v>
      </c>
      <c r="M818" t="s">
        <v>77</v>
      </c>
      <c r="N818" t="s">
        <v>78</v>
      </c>
      <c r="O818" t="s">
        <v>74</v>
      </c>
      <c r="P818" t="s">
        <v>74</v>
      </c>
      <c r="Q818" t="s">
        <v>74</v>
      </c>
      <c r="R818" t="s">
        <v>74</v>
      </c>
      <c r="S818" t="s">
        <v>74</v>
      </c>
      <c r="T818" t="s">
        <v>9458</v>
      </c>
      <c r="U818" t="s">
        <v>9459</v>
      </c>
      <c r="V818" t="s">
        <v>9460</v>
      </c>
      <c r="W818" t="s">
        <v>81</v>
      </c>
      <c r="X818" t="s">
        <v>82</v>
      </c>
      <c r="Y818" t="s">
        <v>74</v>
      </c>
      <c r="Z818" t="s">
        <v>74</v>
      </c>
      <c r="AA818" t="s">
        <v>74</v>
      </c>
      <c r="AB818" t="s">
        <v>74</v>
      </c>
      <c r="AC818" t="s">
        <v>74</v>
      </c>
      <c r="AD818" t="s">
        <v>74</v>
      </c>
      <c r="AE818" t="s">
        <v>74</v>
      </c>
      <c r="AF818" t="s">
        <v>74</v>
      </c>
      <c r="AG818">
        <v>27</v>
      </c>
      <c r="AH818">
        <v>1</v>
      </c>
      <c r="AI818">
        <v>1</v>
      </c>
      <c r="AJ818">
        <v>0</v>
      </c>
      <c r="AK818">
        <v>4</v>
      </c>
      <c r="AL818" t="s">
        <v>84</v>
      </c>
      <c r="AM818" t="s">
        <v>85</v>
      </c>
      <c r="AN818" t="s">
        <v>86</v>
      </c>
      <c r="AO818" t="s">
        <v>87</v>
      </c>
      <c r="AP818" t="s">
        <v>74</v>
      </c>
      <c r="AQ818" t="s">
        <v>74</v>
      </c>
      <c r="AR818" t="s">
        <v>88</v>
      </c>
      <c r="AS818" t="s">
        <v>89</v>
      </c>
      <c r="AT818" t="s">
        <v>9446</v>
      </c>
      <c r="AU818">
        <v>1995</v>
      </c>
      <c r="AV818">
        <v>7</v>
      </c>
      <c r="AW818">
        <v>4</v>
      </c>
      <c r="AX818" t="s">
        <v>74</v>
      </c>
      <c r="AY818" t="s">
        <v>74</v>
      </c>
      <c r="AZ818" t="s">
        <v>74</v>
      </c>
      <c r="BA818" t="s">
        <v>74</v>
      </c>
      <c r="BB818">
        <v>345</v>
      </c>
      <c r="BC818">
        <v>349</v>
      </c>
      <c r="BD818" t="s">
        <v>74</v>
      </c>
      <c r="BE818" t="s">
        <v>9461</v>
      </c>
      <c r="BF818" t="str">
        <f>HYPERLINK("http://dx.doi.org/10.1017/S0954102095000484","http://dx.doi.org/10.1017/S0954102095000484")</f>
        <v>http://dx.doi.org/10.1017/S0954102095000484</v>
      </c>
      <c r="BG818" t="s">
        <v>74</v>
      </c>
      <c r="BH818" t="s">
        <v>74</v>
      </c>
      <c r="BI818">
        <v>5</v>
      </c>
      <c r="BJ818" t="s">
        <v>92</v>
      </c>
      <c r="BK818" t="s">
        <v>93</v>
      </c>
      <c r="BL818" t="s">
        <v>94</v>
      </c>
      <c r="BM818" t="s">
        <v>9454</v>
      </c>
      <c r="BN818" t="s">
        <v>74</v>
      </c>
      <c r="BO818" t="s">
        <v>74</v>
      </c>
      <c r="BP818" t="s">
        <v>74</v>
      </c>
      <c r="BQ818" t="s">
        <v>74</v>
      </c>
      <c r="BR818" t="s">
        <v>96</v>
      </c>
      <c r="BS818" t="s">
        <v>9462</v>
      </c>
      <c r="BT818" t="str">
        <f>HYPERLINK("https%3A%2F%2Fwww.webofscience.com%2Fwos%2Fwoscc%2Ffull-record%2FWOS:A1995TH80600002","View Full Record in Web of Science")</f>
        <v>View Full Record in Web of Science</v>
      </c>
    </row>
    <row r="819" spans="1:72" x14ac:dyDescent="0.15">
      <c r="A819" t="s">
        <v>72</v>
      </c>
      <c r="B819" t="s">
        <v>9463</v>
      </c>
      <c r="C819" t="s">
        <v>74</v>
      </c>
      <c r="D819" t="s">
        <v>74</v>
      </c>
      <c r="E819" t="s">
        <v>74</v>
      </c>
      <c r="F819" t="s">
        <v>9463</v>
      </c>
      <c r="G819" t="s">
        <v>74</v>
      </c>
      <c r="H819" t="s">
        <v>74</v>
      </c>
      <c r="I819" t="s">
        <v>9464</v>
      </c>
      <c r="J819" t="s">
        <v>76</v>
      </c>
      <c r="K819" t="s">
        <v>74</v>
      </c>
      <c r="L819" t="s">
        <v>74</v>
      </c>
      <c r="M819" t="s">
        <v>77</v>
      </c>
      <c r="N819" t="s">
        <v>78</v>
      </c>
      <c r="O819" t="s">
        <v>74</v>
      </c>
      <c r="P819" t="s">
        <v>74</v>
      </c>
      <c r="Q819" t="s">
        <v>74</v>
      </c>
      <c r="R819" t="s">
        <v>74</v>
      </c>
      <c r="S819" t="s">
        <v>74</v>
      </c>
      <c r="T819" t="s">
        <v>9465</v>
      </c>
      <c r="U819" t="s">
        <v>9466</v>
      </c>
      <c r="V819" t="s">
        <v>9467</v>
      </c>
      <c r="W819" t="s">
        <v>9468</v>
      </c>
      <c r="X819" t="s">
        <v>9469</v>
      </c>
      <c r="Y819" t="s">
        <v>9470</v>
      </c>
      <c r="Z819" t="s">
        <v>74</v>
      </c>
      <c r="AA819" t="s">
        <v>74</v>
      </c>
      <c r="AB819" t="s">
        <v>74</v>
      </c>
      <c r="AC819" t="s">
        <v>74</v>
      </c>
      <c r="AD819" t="s">
        <v>74</v>
      </c>
      <c r="AE819" t="s">
        <v>74</v>
      </c>
      <c r="AF819" t="s">
        <v>74</v>
      </c>
      <c r="AG819">
        <v>41</v>
      </c>
      <c r="AH819">
        <v>21</v>
      </c>
      <c r="AI819">
        <v>21</v>
      </c>
      <c r="AJ819">
        <v>0</v>
      </c>
      <c r="AK819">
        <v>2</v>
      </c>
      <c r="AL819" t="s">
        <v>84</v>
      </c>
      <c r="AM819" t="s">
        <v>85</v>
      </c>
      <c r="AN819" t="s">
        <v>86</v>
      </c>
      <c r="AO819" t="s">
        <v>87</v>
      </c>
      <c r="AP819" t="s">
        <v>74</v>
      </c>
      <c r="AQ819" t="s">
        <v>74</v>
      </c>
      <c r="AR819" t="s">
        <v>88</v>
      </c>
      <c r="AS819" t="s">
        <v>89</v>
      </c>
      <c r="AT819" t="s">
        <v>9446</v>
      </c>
      <c r="AU819">
        <v>1995</v>
      </c>
      <c r="AV819">
        <v>7</v>
      </c>
      <c r="AW819">
        <v>4</v>
      </c>
      <c r="AX819" t="s">
        <v>74</v>
      </c>
      <c r="AY819" t="s">
        <v>74</v>
      </c>
      <c r="AZ819" t="s">
        <v>74</v>
      </c>
      <c r="BA819" t="s">
        <v>74</v>
      </c>
      <c r="BB819">
        <v>351</v>
      </c>
      <c r="BC819">
        <v>356</v>
      </c>
      <c r="BD819" t="s">
        <v>74</v>
      </c>
      <c r="BE819" t="s">
        <v>9471</v>
      </c>
      <c r="BF819" t="str">
        <f>HYPERLINK("http://dx.doi.org/10.1017/S0954102095000496","http://dx.doi.org/10.1017/S0954102095000496")</f>
        <v>http://dx.doi.org/10.1017/S0954102095000496</v>
      </c>
      <c r="BG819" t="s">
        <v>74</v>
      </c>
      <c r="BH819" t="s">
        <v>74</v>
      </c>
      <c r="BI819">
        <v>6</v>
      </c>
      <c r="BJ819" t="s">
        <v>92</v>
      </c>
      <c r="BK819" t="s">
        <v>93</v>
      </c>
      <c r="BL819" t="s">
        <v>94</v>
      </c>
      <c r="BM819" t="s">
        <v>9454</v>
      </c>
      <c r="BN819" t="s">
        <v>74</v>
      </c>
      <c r="BO819" t="s">
        <v>74</v>
      </c>
      <c r="BP819" t="s">
        <v>74</v>
      </c>
      <c r="BQ819" t="s">
        <v>74</v>
      </c>
      <c r="BR819" t="s">
        <v>96</v>
      </c>
      <c r="BS819" t="s">
        <v>9472</v>
      </c>
      <c r="BT819" t="str">
        <f>HYPERLINK("https%3A%2F%2Fwww.webofscience.com%2Fwos%2Fwoscc%2Ffull-record%2FWOS:A1995TH80600003","View Full Record in Web of Science")</f>
        <v>View Full Record in Web of Science</v>
      </c>
    </row>
    <row r="820" spans="1:72" x14ac:dyDescent="0.15">
      <c r="A820" t="s">
        <v>72</v>
      </c>
      <c r="B820" t="s">
        <v>9473</v>
      </c>
      <c r="C820" t="s">
        <v>74</v>
      </c>
      <c r="D820" t="s">
        <v>74</v>
      </c>
      <c r="E820" t="s">
        <v>74</v>
      </c>
      <c r="F820" t="s">
        <v>9473</v>
      </c>
      <c r="G820" t="s">
        <v>74</v>
      </c>
      <c r="H820" t="s">
        <v>74</v>
      </c>
      <c r="I820" t="s">
        <v>9474</v>
      </c>
      <c r="J820" t="s">
        <v>76</v>
      </c>
      <c r="K820" t="s">
        <v>74</v>
      </c>
      <c r="L820" t="s">
        <v>74</v>
      </c>
      <c r="M820" t="s">
        <v>77</v>
      </c>
      <c r="N820" t="s">
        <v>78</v>
      </c>
      <c r="O820" t="s">
        <v>74</v>
      </c>
      <c r="P820" t="s">
        <v>74</v>
      </c>
      <c r="Q820" t="s">
        <v>74</v>
      </c>
      <c r="R820" t="s">
        <v>74</v>
      </c>
      <c r="S820" t="s">
        <v>74</v>
      </c>
      <c r="T820" t="s">
        <v>9475</v>
      </c>
      <c r="U820" t="s">
        <v>74</v>
      </c>
      <c r="V820" t="s">
        <v>9476</v>
      </c>
      <c r="W820" t="s">
        <v>9477</v>
      </c>
      <c r="X820" t="s">
        <v>9478</v>
      </c>
      <c r="Y820" t="s">
        <v>74</v>
      </c>
      <c r="Z820" t="s">
        <v>74</v>
      </c>
      <c r="AA820" t="s">
        <v>9479</v>
      </c>
      <c r="AB820" t="s">
        <v>74</v>
      </c>
      <c r="AC820" t="s">
        <v>74</v>
      </c>
      <c r="AD820" t="s">
        <v>74</v>
      </c>
      <c r="AE820" t="s">
        <v>74</v>
      </c>
      <c r="AF820" t="s">
        <v>74</v>
      </c>
      <c r="AG820">
        <v>19</v>
      </c>
      <c r="AH820">
        <v>49</v>
      </c>
      <c r="AI820">
        <v>55</v>
      </c>
      <c r="AJ820">
        <v>0</v>
      </c>
      <c r="AK820">
        <v>22</v>
      </c>
      <c r="AL820" t="s">
        <v>84</v>
      </c>
      <c r="AM820" t="s">
        <v>85</v>
      </c>
      <c r="AN820" t="s">
        <v>86</v>
      </c>
      <c r="AO820" t="s">
        <v>87</v>
      </c>
      <c r="AP820" t="s">
        <v>74</v>
      </c>
      <c r="AQ820" t="s">
        <v>74</v>
      </c>
      <c r="AR820" t="s">
        <v>88</v>
      </c>
      <c r="AS820" t="s">
        <v>89</v>
      </c>
      <c r="AT820" t="s">
        <v>9446</v>
      </c>
      <c r="AU820">
        <v>1995</v>
      </c>
      <c r="AV820">
        <v>7</v>
      </c>
      <c r="AW820">
        <v>4</v>
      </c>
      <c r="AX820" t="s">
        <v>74</v>
      </c>
      <c r="AY820" t="s">
        <v>74</v>
      </c>
      <c r="AZ820" t="s">
        <v>74</v>
      </c>
      <c r="BA820" t="s">
        <v>74</v>
      </c>
      <c r="BB820">
        <v>357</v>
      </c>
      <c r="BC820">
        <v>364</v>
      </c>
      <c r="BD820" t="s">
        <v>74</v>
      </c>
      <c r="BE820" t="s">
        <v>9480</v>
      </c>
      <c r="BF820" t="str">
        <f>HYPERLINK("http://dx.doi.org/10.1017/S0954102095000502","http://dx.doi.org/10.1017/S0954102095000502")</f>
        <v>http://dx.doi.org/10.1017/S0954102095000502</v>
      </c>
      <c r="BG820" t="s">
        <v>74</v>
      </c>
      <c r="BH820" t="s">
        <v>74</v>
      </c>
      <c r="BI820">
        <v>8</v>
      </c>
      <c r="BJ820" t="s">
        <v>92</v>
      </c>
      <c r="BK820" t="s">
        <v>93</v>
      </c>
      <c r="BL820" t="s">
        <v>94</v>
      </c>
      <c r="BM820" t="s">
        <v>9454</v>
      </c>
      <c r="BN820" t="s">
        <v>74</v>
      </c>
      <c r="BO820" t="s">
        <v>74</v>
      </c>
      <c r="BP820" t="s">
        <v>74</v>
      </c>
      <c r="BQ820" t="s">
        <v>74</v>
      </c>
      <c r="BR820" t="s">
        <v>96</v>
      </c>
      <c r="BS820" t="s">
        <v>9481</v>
      </c>
      <c r="BT820" t="str">
        <f>HYPERLINK("https%3A%2F%2Fwww.webofscience.com%2Fwos%2Fwoscc%2Ffull-record%2FWOS:A1995TH80600004","View Full Record in Web of Science")</f>
        <v>View Full Record in Web of Science</v>
      </c>
    </row>
    <row r="821" spans="1:72" x14ac:dyDescent="0.15">
      <c r="A821" t="s">
        <v>72</v>
      </c>
      <c r="B821" t="s">
        <v>9482</v>
      </c>
      <c r="C821" t="s">
        <v>74</v>
      </c>
      <c r="D821" t="s">
        <v>74</v>
      </c>
      <c r="E821" t="s">
        <v>74</v>
      </c>
      <c r="F821" t="s">
        <v>9482</v>
      </c>
      <c r="G821" t="s">
        <v>74</v>
      </c>
      <c r="H821" t="s">
        <v>74</v>
      </c>
      <c r="I821" t="s">
        <v>9483</v>
      </c>
      <c r="J821" t="s">
        <v>76</v>
      </c>
      <c r="K821" t="s">
        <v>74</v>
      </c>
      <c r="L821" t="s">
        <v>74</v>
      </c>
      <c r="M821" t="s">
        <v>77</v>
      </c>
      <c r="N821" t="s">
        <v>78</v>
      </c>
      <c r="O821" t="s">
        <v>74</v>
      </c>
      <c r="P821" t="s">
        <v>74</v>
      </c>
      <c r="Q821" t="s">
        <v>74</v>
      </c>
      <c r="R821" t="s">
        <v>74</v>
      </c>
      <c r="S821" t="s">
        <v>74</v>
      </c>
      <c r="T821" t="s">
        <v>9484</v>
      </c>
      <c r="U821" t="s">
        <v>9485</v>
      </c>
      <c r="V821" t="s">
        <v>9486</v>
      </c>
      <c r="W821" t="s">
        <v>9487</v>
      </c>
      <c r="X821" t="s">
        <v>74</v>
      </c>
      <c r="Y821" t="s">
        <v>74</v>
      </c>
      <c r="Z821" t="s">
        <v>74</v>
      </c>
      <c r="AA821" t="s">
        <v>74</v>
      </c>
      <c r="AB821" t="s">
        <v>74</v>
      </c>
      <c r="AC821" t="s">
        <v>74</v>
      </c>
      <c r="AD821" t="s">
        <v>74</v>
      </c>
      <c r="AE821" t="s">
        <v>74</v>
      </c>
      <c r="AF821" t="s">
        <v>74</v>
      </c>
      <c r="AG821">
        <v>47</v>
      </c>
      <c r="AH821">
        <v>62</v>
      </c>
      <c r="AI821">
        <v>70</v>
      </c>
      <c r="AJ821">
        <v>1</v>
      </c>
      <c r="AK821">
        <v>29</v>
      </c>
      <c r="AL821" t="s">
        <v>84</v>
      </c>
      <c r="AM821" t="s">
        <v>85</v>
      </c>
      <c r="AN821" t="s">
        <v>86</v>
      </c>
      <c r="AO821" t="s">
        <v>87</v>
      </c>
      <c r="AP821" t="s">
        <v>74</v>
      </c>
      <c r="AQ821" t="s">
        <v>74</v>
      </c>
      <c r="AR821" t="s">
        <v>88</v>
      </c>
      <c r="AS821" t="s">
        <v>89</v>
      </c>
      <c r="AT821" t="s">
        <v>9446</v>
      </c>
      <c r="AU821">
        <v>1995</v>
      </c>
      <c r="AV821">
        <v>7</v>
      </c>
      <c r="AW821">
        <v>4</v>
      </c>
      <c r="AX821" t="s">
        <v>74</v>
      </c>
      <c r="AY821" t="s">
        <v>74</v>
      </c>
      <c r="AZ821" t="s">
        <v>74</v>
      </c>
      <c r="BA821" t="s">
        <v>74</v>
      </c>
      <c r="BB821">
        <v>365</v>
      </c>
      <c r="BC821">
        <v>379</v>
      </c>
      <c r="BD821" t="s">
        <v>74</v>
      </c>
      <c r="BE821" t="s">
        <v>9488</v>
      </c>
      <c r="BF821" t="str">
        <f>HYPERLINK("http://dx.doi.org/10.1017/S0954102095000514","http://dx.doi.org/10.1017/S0954102095000514")</f>
        <v>http://dx.doi.org/10.1017/S0954102095000514</v>
      </c>
      <c r="BG821" t="s">
        <v>74</v>
      </c>
      <c r="BH821" t="s">
        <v>74</v>
      </c>
      <c r="BI821">
        <v>15</v>
      </c>
      <c r="BJ821" t="s">
        <v>92</v>
      </c>
      <c r="BK821" t="s">
        <v>93</v>
      </c>
      <c r="BL821" t="s">
        <v>94</v>
      </c>
      <c r="BM821" t="s">
        <v>9454</v>
      </c>
      <c r="BN821" t="s">
        <v>74</v>
      </c>
      <c r="BO821" t="s">
        <v>74</v>
      </c>
      <c r="BP821" t="s">
        <v>74</v>
      </c>
      <c r="BQ821" t="s">
        <v>74</v>
      </c>
      <c r="BR821" t="s">
        <v>96</v>
      </c>
      <c r="BS821" t="s">
        <v>9489</v>
      </c>
      <c r="BT821" t="str">
        <f>HYPERLINK("https%3A%2F%2Fwww.webofscience.com%2Fwos%2Fwoscc%2Ffull-record%2FWOS:A1995TH80600005","View Full Record in Web of Science")</f>
        <v>View Full Record in Web of Science</v>
      </c>
    </row>
    <row r="822" spans="1:72" x14ac:dyDescent="0.15">
      <c r="A822" t="s">
        <v>72</v>
      </c>
      <c r="B822" t="s">
        <v>9490</v>
      </c>
      <c r="C822" t="s">
        <v>74</v>
      </c>
      <c r="D822" t="s">
        <v>74</v>
      </c>
      <c r="E822" t="s">
        <v>74</v>
      </c>
      <c r="F822" t="s">
        <v>9490</v>
      </c>
      <c r="G822" t="s">
        <v>74</v>
      </c>
      <c r="H822" t="s">
        <v>74</v>
      </c>
      <c r="I822" t="s">
        <v>9491</v>
      </c>
      <c r="J822" t="s">
        <v>76</v>
      </c>
      <c r="K822" t="s">
        <v>74</v>
      </c>
      <c r="L822" t="s">
        <v>74</v>
      </c>
      <c r="M822" t="s">
        <v>77</v>
      </c>
      <c r="N822" t="s">
        <v>78</v>
      </c>
      <c r="O822" t="s">
        <v>74</v>
      </c>
      <c r="P822" t="s">
        <v>74</v>
      </c>
      <c r="Q822" t="s">
        <v>74</v>
      </c>
      <c r="R822" t="s">
        <v>74</v>
      </c>
      <c r="S822" t="s">
        <v>74</v>
      </c>
      <c r="T822" t="s">
        <v>9492</v>
      </c>
      <c r="U822" t="s">
        <v>9493</v>
      </c>
      <c r="V822" t="s">
        <v>9494</v>
      </c>
      <c r="W822" t="s">
        <v>9495</v>
      </c>
      <c r="X822" t="s">
        <v>9496</v>
      </c>
      <c r="Y822" t="s">
        <v>1882</v>
      </c>
      <c r="Z822" t="s">
        <v>74</v>
      </c>
      <c r="AA822" t="s">
        <v>74</v>
      </c>
      <c r="AB822" t="s">
        <v>74</v>
      </c>
      <c r="AC822" t="s">
        <v>74</v>
      </c>
      <c r="AD822" t="s">
        <v>74</v>
      </c>
      <c r="AE822" t="s">
        <v>74</v>
      </c>
      <c r="AF822" t="s">
        <v>74</v>
      </c>
      <c r="AG822">
        <v>46</v>
      </c>
      <c r="AH822">
        <v>15</v>
      </c>
      <c r="AI822">
        <v>16</v>
      </c>
      <c r="AJ822">
        <v>0</v>
      </c>
      <c r="AK822">
        <v>2</v>
      </c>
      <c r="AL822" t="s">
        <v>358</v>
      </c>
      <c r="AM822" t="s">
        <v>186</v>
      </c>
      <c r="AN822" t="s">
        <v>2831</v>
      </c>
      <c r="AO822" t="s">
        <v>87</v>
      </c>
      <c r="AP822" t="s">
        <v>2832</v>
      </c>
      <c r="AQ822" t="s">
        <v>74</v>
      </c>
      <c r="AR822" t="s">
        <v>88</v>
      </c>
      <c r="AS822" t="s">
        <v>89</v>
      </c>
      <c r="AT822" t="s">
        <v>9446</v>
      </c>
      <c r="AU822">
        <v>1995</v>
      </c>
      <c r="AV822">
        <v>7</v>
      </c>
      <c r="AW822">
        <v>4</v>
      </c>
      <c r="AX822" t="s">
        <v>74</v>
      </c>
      <c r="AY822" t="s">
        <v>74</v>
      </c>
      <c r="AZ822" t="s">
        <v>74</v>
      </c>
      <c r="BA822" t="s">
        <v>74</v>
      </c>
      <c r="BB822">
        <v>381</v>
      </c>
      <c r="BC822">
        <v>386</v>
      </c>
      <c r="BD822" t="s">
        <v>74</v>
      </c>
      <c r="BE822" t="s">
        <v>9497</v>
      </c>
      <c r="BF822" t="str">
        <f>HYPERLINK("http://dx.doi.org/10.1017/S0954102095000526","http://dx.doi.org/10.1017/S0954102095000526")</f>
        <v>http://dx.doi.org/10.1017/S0954102095000526</v>
      </c>
      <c r="BG822" t="s">
        <v>74</v>
      </c>
      <c r="BH822" t="s">
        <v>74</v>
      </c>
      <c r="BI822">
        <v>6</v>
      </c>
      <c r="BJ822" t="s">
        <v>92</v>
      </c>
      <c r="BK822" t="s">
        <v>93</v>
      </c>
      <c r="BL822" t="s">
        <v>94</v>
      </c>
      <c r="BM822" t="s">
        <v>9454</v>
      </c>
      <c r="BN822" t="s">
        <v>74</v>
      </c>
      <c r="BO822" t="s">
        <v>74</v>
      </c>
      <c r="BP822" t="s">
        <v>74</v>
      </c>
      <c r="BQ822" t="s">
        <v>74</v>
      </c>
      <c r="BR822" t="s">
        <v>96</v>
      </c>
      <c r="BS822" t="s">
        <v>9498</v>
      </c>
      <c r="BT822" t="str">
        <f>HYPERLINK("https%3A%2F%2Fwww.webofscience.com%2Fwos%2Fwoscc%2Ffull-record%2FWOS:A1995TH80600006","View Full Record in Web of Science")</f>
        <v>View Full Record in Web of Science</v>
      </c>
    </row>
    <row r="823" spans="1:72" x14ac:dyDescent="0.15">
      <c r="A823" t="s">
        <v>72</v>
      </c>
      <c r="B823" t="s">
        <v>9499</v>
      </c>
      <c r="C823" t="s">
        <v>74</v>
      </c>
      <c r="D823" t="s">
        <v>74</v>
      </c>
      <c r="E823" t="s">
        <v>74</v>
      </c>
      <c r="F823" t="s">
        <v>9499</v>
      </c>
      <c r="G823" t="s">
        <v>74</v>
      </c>
      <c r="H823" t="s">
        <v>74</v>
      </c>
      <c r="I823" t="s">
        <v>9500</v>
      </c>
      <c r="J823" t="s">
        <v>76</v>
      </c>
      <c r="K823" t="s">
        <v>74</v>
      </c>
      <c r="L823" t="s">
        <v>74</v>
      </c>
      <c r="M823" t="s">
        <v>77</v>
      </c>
      <c r="N823" t="s">
        <v>78</v>
      </c>
      <c r="O823" t="s">
        <v>74</v>
      </c>
      <c r="P823" t="s">
        <v>74</v>
      </c>
      <c r="Q823" t="s">
        <v>74</v>
      </c>
      <c r="R823" t="s">
        <v>74</v>
      </c>
      <c r="S823" t="s">
        <v>74</v>
      </c>
      <c r="T823" t="s">
        <v>9501</v>
      </c>
      <c r="U823" t="s">
        <v>9502</v>
      </c>
      <c r="V823" t="s">
        <v>9503</v>
      </c>
      <c r="W823" t="s">
        <v>9504</v>
      </c>
      <c r="X823" t="s">
        <v>9505</v>
      </c>
      <c r="Y823" t="s">
        <v>74</v>
      </c>
      <c r="Z823" t="s">
        <v>74</v>
      </c>
      <c r="AA823" t="s">
        <v>74</v>
      </c>
      <c r="AB823" t="s">
        <v>74</v>
      </c>
      <c r="AC823" t="s">
        <v>74</v>
      </c>
      <c r="AD823" t="s">
        <v>74</v>
      </c>
      <c r="AE823" t="s">
        <v>74</v>
      </c>
      <c r="AF823" t="s">
        <v>74</v>
      </c>
      <c r="AG823">
        <v>41</v>
      </c>
      <c r="AH823">
        <v>15</v>
      </c>
      <c r="AI823">
        <v>26</v>
      </c>
      <c r="AJ823">
        <v>0</v>
      </c>
      <c r="AK823">
        <v>7</v>
      </c>
      <c r="AL823" t="s">
        <v>84</v>
      </c>
      <c r="AM823" t="s">
        <v>85</v>
      </c>
      <c r="AN823" t="s">
        <v>86</v>
      </c>
      <c r="AO823" t="s">
        <v>87</v>
      </c>
      <c r="AP823" t="s">
        <v>74</v>
      </c>
      <c r="AQ823" t="s">
        <v>74</v>
      </c>
      <c r="AR823" t="s">
        <v>88</v>
      </c>
      <c r="AS823" t="s">
        <v>89</v>
      </c>
      <c r="AT823" t="s">
        <v>9446</v>
      </c>
      <c r="AU823">
        <v>1995</v>
      </c>
      <c r="AV823">
        <v>7</v>
      </c>
      <c r="AW823">
        <v>4</v>
      </c>
      <c r="AX823" t="s">
        <v>74</v>
      </c>
      <c r="AY823" t="s">
        <v>74</v>
      </c>
      <c r="AZ823" t="s">
        <v>74</v>
      </c>
      <c r="BA823" t="s">
        <v>74</v>
      </c>
      <c r="BB823">
        <v>387</v>
      </c>
      <c r="BC823">
        <v>392</v>
      </c>
      <c r="BD823" t="s">
        <v>74</v>
      </c>
      <c r="BE823" t="s">
        <v>9506</v>
      </c>
      <c r="BF823" t="str">
        <f>HYPERLINK("http://dx.doi.org/10.1017/S0954102095000538","http://dx.doi.org/10.1017/S0954102095000538")</f>
        <v>http://dx.doi.org/10.1017/S0954102095000538</v>
      </c>
      <c r="BG823" t="s">
        <v>74</v>
      </c>
      <c r="BH823" t="s">
        <v>74</v>
      </c>
      <c r="BI823">
        <v>6</v>
      </c>
      <c r="BJ823" t="s">
        <v>92</v>
      </c>
      <c r="BK823" t="s">
        <v>93</v>
      </c>
      <c r="BL823" t="s">
        <v>94</v>
      </c>
      <c r="BM823" t="s">
        <v>9454</v>
      </c>
      <c r="BN823" t="s">
        <v>74</v>
      </c>
      <c r="BO823" t="s">
        <v>74</v>
      </c>
      <c r="BP823" t="s">
        <v>74</v>
      </c>
      <c r="BQ823" t="s">
        <v>74</v>
      </c>
      <c r="BR823" t="s">
        <v>96</v>
      </c>
      <c r="BS823" t="s">
        <v>9507</v>
      </c>
      <c r="BT823" t="str">
        <f>HYPERLINK("https%3A%2F%2Fwww.webofscience.com%2Fwos%2Fwoscc%2Ffull-record%2FWOS:A1995TH80600007","View Full Record in Web of Science")</f>
        <v>View Full Record in Web of Science</v>
      </c>
    </row>
    <row r="824" spans="1:72" x14ac:dyDescent="0.15">
      <c r="A824" t="s">
        <v>72</v>
      </c>
      <c r="B824" t="s">
        <v>9508</v>
      </c>
      <c r="C824" t="s">
        <v>74</v>
      </c>
      <c r="D824" t="s">
        <v>74</v>
      </c>
      <c r="E824" t="s">
        <v>74</v>
      </c>
      <c r="F824" t="s">
        <v>9508</v>
      </c>
      <c r="G824" t="s">
        <v>74</v>
      </c>
      <c r="H824" t="s">
        <v>74</v>
      </c>
      <c r="I824" t="s">
        <v>9509</v>
      </c>
      <c r="J824" t="s">
        <v>76</v>
      </c>
      <c r="K824" t="s">
        <v>74</v>
      </c>
      <c r="L824" t="s">
        <v>74</v>
      </c>
      <c r="M824" t="s">
        <v>77</v>
      </c>
      <c r="N824" t="s">
        <v>8788</v>
      </c>
      <c r="O824" t="s">
        <v>74</v>
      </c>
      <c r="P824" t="s">
        <v>74</v>
      </c>
      <c r="Q824" t="s">
        <v>74</v>
      </c>
      <c r="R824" t="s">
        <v>74</v>
      </c>
      <c r="S824" t="s">
        <v>74</v>
      </c>
      <c r="T824" t="s">
        <v>74</v>
      </c>
      <c r="U824" t="s">
        <v>74</v>
      </c>
      <c r="V824" t="s">
        <v>74</v>
      </c>
      <c r="W824" t="s">
        <v>9510</v>
      </c>
      <c r="X824" t="s">
        <v>9511</v>
      </c>
      <c r="Y824" t="s">
        <v>9512</v>
      </c>
      <c r="Z824" t="s">
        <v>74</v>
      </c>
      <c r="AA824" t="s">
        <v>74</v>
      </c>
      <c r="AB824" t="s">
        <v>74</v>
      </c>
      <c r="AC824" t="s">
        <v>74</v>
      </c>
      <c r="AD824" t="s">
        <v>74</v>
      </c>
      <c r="AE824" t="s">
        <v>74</v>
      </c>
      <c r="AF824" t="s">
        <v>74</v>
      </c>
      <c r="AG824">
        <v>9</v>
      </c>
      <c r="AH824">
        <v>12</v>
      </c>
      <c r="AI824">
        <v>12</v>
      </c>
      <c r="AJ824">
        <v>0</v>
      </c>
      <c r="AK824">
        <v>9</v>
      </c>
      <c r="AL824" t="s">
        <v>84</v>
      </c>
      <c r="AM824" t="s">
        <v>85</v>
      </c>
      <c r="AN824" t="s">
        <v>86</v>
      </c>
      <c r="AO824" t="s">
        <v>87</v>
      </c>
      <c r="AP824" t="s">
        <v>74</v>
      </c>
      <c r="AQ824" t="s">
        <v>74</v>
      </c>
      <c r="AR824" t="s">
        <v>88</v>
      </c>
      <c r="AS824" t="s">
        <v>89</v>
      </c>
      <c r="AT824" t="s">
        <v>9446</v>
      </c>
      <c r="AU824">
        <v>1995</v>
      </c>
      <c r="AV824">
        <v>7</v>
      </c>
      <c r="AW824">
        <v>4</v>
      </c>
      <c r="AX824" t="s">
        <v>74</v>
      </c>
      <c r="AY824" t="s">
        <v>74</v>
      </c>
      <c r="AZ824" t="s">
        <v>74</v>
      </c>
      <c r="BA824" t="s">
        <v>74</v>
      </c>
      <c r="BB824">
        <v>393</v>
      </c>
      <c r="BC824">
        <v>394</v>
      </c>
      <c r="BD824" t="s">
        <v>74</v>
      </c>
      <c r="BE824" t="s">
        <v>9513</v>
      </c>
      <c r="BF824" t="str">
        <f>HYPERLINK("http://dx.doi.org/10.1017/S095410209500054X","http://dx.doi.org/10.1017/S095410209500054X")</f>
        <v>http://dx.doi.org/10.1017/S095410209500054X</v>
      </c>
      <c r="BG824" t="s">
        <v>74</v>
      </c>
      <c r="BH824" t="s">
        <v>74</v>
      </c>
      <c r="BI824">
        <v>2</v>
      </c>
      <c r="BJ824" t="s">
        <v>92</v>
      </c>
      <c r="BK824" t="s">
        <v>93</v>
      </c>
      <c r="BL824" t="s">
        <v>94</v>
      </c>
      <c r="BM824" t="s">
        <v>9454</v>
      </c>
      <c r="BN824" t="s">
        <v>74</v>
      </c>
      <c r="BO824" t="s">
        <v>74</v>
      </c>
      <c r="BP824" t="s">
        <v>74</v>
      </c>
      <c r="BQ824" t="s">
        <v>74</v>
      </c>
      <c r="BR824" t="s">
        <v>96</v>
      </c>
      <c r="BS824" t="s">
        <v>9514</v>
      </c>
      <c r="BT824" t="str">
        <f>HYPERLINK("https%3A%2F%2Fwww.webofscience.com%2Fwos%2Fwoscc%2Ffull-record%2FWOS:A1995TH80600008","View Full Record in Web of Science")</f>
        <v>View Full Record in Web of Science</v>
      </c>
    </row>
    <row r="825" spans="1:72" x14ac:dyDescent="0.15">
      <c r="A825" t="s">
        <v>72</v>
      </c>
      <c r="B825" t="s">
        <v>9515</v>
      </c>
      <c r="C825" t="s">
        <v>74</v>
      </c>
      <c r="D825" t="s">
        <v>74</v>
      </c>
      <c r="E825" t="s">
        <v>74</v>
      </c>
      <c r="F825" t="s">
        <v>9515</v>
      </c>
      <c r="G825" t="s">
        <v>74</v>
      </c>
      <c r="H825" t="s">
        <v>74</v>
      </c>
      <c r="I825" t="s">
        <v>9516</v>
      </c>
      <c r="J825" t="s">
        <v>76</v>
      </c>
      <c r="K825" t="s">
        <v>74</v>
      </c>
      <c r="L825" t="s">
        <v>74</v>
      </c>
      <c r="M825" t="s">
        <v>77</v>
      </c>
      <c r="N825" t="s">
        <v>78</v>
      </c>
      <c r="O825" t="s">
        <v>74</v>
      </c>
      <c r="P825" t="s">
        <v>74</v>
      </c>
      <c r="Q825" t="s">
        <v>74</v>
      </c>
      <c r="R825" t="s">
        <v>74</v>
      </c>
      <c r="S825" t="s">
        <v>74</v>
      </c>
      <c r="T825" t="s">
        <v>9517</v>
      </c>
      <c r="U825" t="s">
        <v>9518</v>
      </c>
      <c r="V825" t="s">
        <v>9519</v>
      </c>
      <c r="W825" t="s">
        <v>74</v>
      </c>
      <c r="X825" t="s">
        <v>74</v>
      </c>
      <c r="Y825" t="s">
        <v>9520</v>
      </c>
      <c r="Z825" t="s">
        <v>74</v>
      </c>
      <c r="AA825" t="s">
        <v>9521</v>
      </c>
      <c r="AB825" t="s">
        <v>9522</v>
      </c>
      <c r="AC825" t="s">
        <v>74</v>
      </c>
      <c r="AD825" t="s">
        <v>74</v>
      </c>
      <c r="AE825" t="s">
        <v>74</v>
      </c>
      <c r="AF825" t="s">
        <v>74</v>
      </c>
      <c r="AG825">
        <v>44</v>
      </c>
      <c r="AH825">
        <v>25</v>
      </c>
      <c r="AI825">
        <v>25</v>
      </c>
      <c r="AJ825">
        <v>0</v>
      </c>
      <c r="AK825">
        <v>5</v>
      </c>
      <c r="AL825" t="s">
        <v>84</v>
      </c>
      <c r="AM825" t="s">
        <v>85</v>
      </c>
      <c r="AN825" t="s">
        <v>86</v>
      </c>
      <c r="AO825" t="s">
        <v>87</v>
      </c>
      <c r="AP825" t="s">
        <v>74</v>
      </c>
      <c r="AQ825" t="s">
        <v>74</v>
      </c>
      <c r="AR825" t="s">
        <v>88</v>
      </c>
      <c r="AS825" t="s">
        <v>89</v>
      </c>
      <c r="AT825" t="s">
        <v>9446</v>
      </c>
      <c r="AU825">
        <v>1995</v>
      </c>
      <c r="AV825">
        <v>7</v>
      </c>
      <c r="AW825">
        <v>4</v>
      </c>
      <c r="AX825" t="s">
        <v>74</v>
      </c>
      <c r="AY825" t="s">
        <v>74</v>
      </c>
      <c r="AZ825" t="s">
        <v>74</v>
      </c>
      <c r="BA825" t="s">
        <v>74</v>
      </c>
      <c r="BB825">
        <v>395</v>
      </c>
      <c r="BC825">
        <v>406</v>
      </c>
      <c r="BD825" t="s">
        <v>74</v>
      </c>
      <c r="BE825" t="s">
        <v>9523</v>
      </c>
      <c r="BF825" t="str">
        <f>HYPERLINK("http://dx.doi.org/10.1017/S0954102095000551","http://dx.doi.org/10.1017/S0954102095000551")</f>
        <v>http://dx.doi.org/10.1017/S0954102095000551</v>
      </c>
      <c r="BG825" t="s">
        <v>74</v>
      </c>
      <c r="BH825" t="s">
        <v>74</v>
      </c>
      <c r="BI825">
        <v>12</v>
      </c>
      <c r="BJ825" t="s">
        <v>92</v>
      </c>
      <c r="BK825" t="s">
        <v>93</v>
      </c>
      <c r="BL825" t="s">
        <v>94</v>
      </c>
      <c r="BM825" t="s">
        <v>9454</v>
      </c>
      <c r="BN825" t="s">
        <v>74</v>
      </c>
      <c r="BO825" t="s">
        <v>74</v>
      </c>
      <c r="BP825" t="s">
        <v>74</v>
      </c>
      <c r="BQ825" t="s">
        <v>74</v>
      </c>
      <c r="BR825" t="s">
        <v>96</v>
      </c>
      <c r="BS825" t="s">
        <v>9524</v>
      </c>
      <c r="BT825" t="str">
        <f>HYPERLINK("https%3A%2F%2Fwww.webofscience.com%2Fwos%2Fwoscc%2Ffull-record%2FWOS:A1995TH80600009","View Full Record in Web of Science")</f>
        <v>View Full Record in Web of Science</v>
      </c>
    </row>
    <row r="826" spans="1:72" x14ac:dyDescent="0.15">
      <c r="A826" t="s">
        <v>72</v>
      </c>
      <c r="B826" t="s">
        <v>9525</v>
      </c>
      <c r="C826" t="s">
        <v>74</v>
      </c>
      <c r="D826" t="s">
        <v>74</v>
      </c>
      <c r="E826" t="s">
        <v>74</v>
      </c>
      <c r="F826" t="s">
        <v>9525</v>
      </c>
      <c r="G826" t="s">
        <v>74</v>
      </c>
      <c r="H826" t="s">
        <v>74</v>
      </c>
      <c r="I826" t="s">
        <v>9526</v>
      </c>
      <c r="J826" t="s">
        <v>76</v>
      </c>
      <c r="K826" t="s">
        <v>74</v>
      </c>
      <c r="L826" t="s">
        <v>74</v>
      </c>
      <c r="M826" t="s">
        <v>77</v>
      </c>
      <c r="N826" t="s">
        <v>8788</v>
      </c>
      <c r="O826" t="s">
        <v>74</v>
      </c>
      <c r="P826" t="s">
        <v>74</v>
      </c>
      <c r="Q826" t="s">
        <v>74</v>
      </c>
      <c r="R826" t="s">
        <v>74</v>
      </c>
      <c r="S826" t="s">
        <v>74</v>
      </c>
      <c r="T826" t="s">
        <v>74</v>
      </c>
      <c r="U826" t="s">
        <v>74</v>
      </c>
      <c r="V826" t="s">
        <v>74</v>
      </c>
      <c r="W826" t="s">
        <v>9527</v>
      </c>
      <c r="X826" t="s">
        <v>8964</v>
      </c>
      <c r="Y826" t="s">
        <v>9528</v>
      </c>
      <c r="Z826" t="s">
        <v>74</v>
      </c>
      <c r="AA826" t="s">
        <v>74</v>
      </c>
      <c r="AB826" t="s">
        <v>74</v>
      </c>
      <c r="AC826" t="s">
        <v>74</v>
      </c>
      <c r="AD826" t="s">
        <v>74</v>
      </c>
      <c r="AE826" t="s">
        <v>74</v>
      </c>
      <c r="AF826" t="s">
        <v>74</v>
      </c>
      <c r="AG826">
        <v>17</v>
      </c>
      <c r="AH826">
        <v>36</v>
      </c>
      <c r="AI826">
        <v>40</v>
      </c>
      <c r="AJ826">
        <v>0</v>
      </c>
      <c r="AK826">
        <v>0</v>
      </c>
      <c r="AL826" t="s">
        <v>84</v>
      </c>
      <c r="AM826" t="s">
        <v>85</v>
      </c>
      <c r="AN826" t="s">
        <v>86</v>
      </c>
      <c r="AO826" t="s">
        <v>87</v>
      </c>
      <c r="AP826" t="s">
        <v>74</v>
      </c>
      <c r="AQ826" t="s">
        <v>74</v>
      </c>
      <c r="AR826" t="s">
        <v>88</v>
      </c>
      <c r="AS826" t="s">
        <v>89</v>
      </c>
      <c r="AT826" t="s">
        <v>9446</v>
      </c>
      <c r="AU826">
        <v>1995</v>
      </c>
      <c r="AV826">
        <v>7</v>
      </c>
      <c r="AW826">
        <v>4</v>
      </c>
      <c r="AX826" t="s">
        <v>74</v>
      </c>
      <c r="AY826" t="s">
        <v>74</v>
      </c>
      <c r="AZ826" t="s">
        <v>74</v>
      </c>
      <c r="BA826" t="s">
        <v>74</v>
      </c>
      <c r="BB826">
        <v>407</v>
      </c>
      <c r="BC826">
        <v>408</v>
      </c>
      <c r="BD826" t="s">
        <v>74</v>
      </c>
      <c r="BE826" t="s">
        <v>9529</v>
      </c>
      <c r="BF826" t="str">
        <f>HYPERLINK("http://dx.doi.org/10.1017/S0954102095000563","http://dx.doi.org/10.1017/S0954102095000563")</f>
        <v>http://dx.doi.org/10.1017/S0954102095000563</v>
      </c>
      <c r="BG826" t="s">
        <v>74</v>
      </c>
      <c r="BH826" t="s">
        <v>74</v>
      </c>
      <c r="BI826">
        <v>2</v>
      </c>
      <c r="BJ826" t="s">
        <v>92</v>
      </c>
      <c r="BK826" t="s">
        <v>93</v>
      </c>
      <c r="BL826" t="s">
        <v>94</v>
      </c>
      <c r="BM826" t="s">
        <v>9454</v>
      </c>
      <c r="BN826" t="s">
        <v>74</v>
      </c>
      <c r="BO826" t="s">
        <v>74</v>
      </c>
      <c r="BP826" t="s">
        <v>74</v>
      </c>
      <c r="BQ826" t="s">
        <v>74</v>
      </c>
      <c r="BR826" t="s">
        <v>96</v>
      </c>
      <c r="BS826" t="s">
        <v>9530</v>
      </c>
      <c r="BT826" t="str">
        <f>HYPERLINK("https%3A%2F%2Fwww.webofscience.com%2Fwos%2Fwoscc%2Ffull-record%2FWOS:A1995TH80600010","View Full Record in Web of Science")</f>
        <v>View Full Record in Web of Science</v>
      </c>
    </row>
    <row r="827" spans="1:72" x14ac:dyDescent="0.15">
      <c r="A827" t="s">
        <v>72</v>
      </c>
      <c r="B827" t="s">
        <v>9531</v>
      </c>
      <c r="C827" t="s">
        <v>74</v>
      </c>
      <c r="D827" t="s">
        <v>74</v>
      </c>
      <c r="E827" t="s">
        <v>74</v>
      </c>
      <c r="F827" t="s">
        <v>9531</v>
      </c>
      <c r="G827" t="s">
        <v>74</v>
      </c>
      <c r="H827" t="s">
        <v>74</v>
      </c>
      <c r="I827" t="s">
        <v>9532</v>
      </c>
      <c r="J827" t="s">
        <v>76</v>
      </c>
      <c r="K827" t="s">
        <v>74</v>
      </c>
      <c r="L827" t="s">
        <v>74</v>
      </c>
      <c r="M827" t="s">
        <v>77</v>
      </c>
      <c r="N827" t="s">
        <v>78</v>
      </c>
      <c r="O827" t="s">
        <v>74</v>
      </c>
      <c r="P827" t="s">
        <v>74</v>
      </c>
      <c r="Q827" t="s">
        <v>74</v>
      </c>
      <c r="R827" t="s">
        <v>74</v>
      </c>
      <c r="S827" t="s">
        <v>74</v>
      </c>
      <c r="T827" t="s">
        <v>9533</v>
      </c>
      <c r="U827" t="s">
        <v>9534</v>
      </c>
      <c r="V827" t="s">
        <v>9535</v>
      </c>
      <c r="W827" t="s">
        <v>74</v>
      </c>
      <c r="X827" t="s">
        <v>74</v>
      </c>
      <c r="Y827" t="s">
        <v>9536</v>
      </c>
      <c r="Z827" t="s">
        <v>74</v>
      </c>
      <c r="AA827" t="s">
        <v>74</v>
      </c>
      <c r="AB827" t="s">
        <v>74</v>
      </c>
      <c r="AC827" t="s">
        <v>74</v>
      </c>
      <c r="AD827" t="s">
        <v>74</v>
      </c>
      <c r="AE827" t="s">
        <v>74</v>
      </c>
      <c r="AF827" t="s">
        <v>74</v>
      </c>
      <c r="AG827">
        <v>35</v>
      </c>
      <c r="AH827">
        <v>12</v>
      </c>
      <c r="AI827">
        <v>12</v>
      </c>
      <c r="AJ827">
        <v>0</v>
      </c>
      <c r="AK827">
        <v>4</v>
      </c>
      <c r="AL827" t="s">
        <v>84</v>
      </c>
      <c r="AM827" t="s">
        <v>85</v>
      </c>
      <c r="AN827" t="s">
        <v>86</v>
      </c>
      <c r="AO827" t="s">
        <v>87</v>
      </c>
      <c r="AP827" t="s">
        <v>74</v>
      </c>
      <c r="AQ827" t="s">
        <v>74</v>
      </c>
      <c r="AR827" t="s">
        <v>88</v>
      </c>
      <c r="AS827" t="s">
        <v>89</v>
      </c>
      <c r="AT827" t="s">
        <v>9446</v>
      </c>
      <c r="AU827">
        <v>1995</v>
      </c>
      <c r="AV827">
        <v>7</v>
      </c>
      <c r="AW827">
        <v>4</v>
      </c>
      <c r="AX827" t="s">
        <v>74</v>
      </c>
      <c r="AY827" t="s">
        <v>74</v>
      </c>
      <c r="AZ827" t="s">
        <v>74</v>
      </c>
      <c r="BA827" t="s">
        <v>74</v>
      </c>
      <c r="BB827">
        <v>409</v>
      </c>
      <c r="BC827">
        <v>420</v>
      </c>
      <c r="BD827" t="s">
        <v>74</v>
      </c>
      <c r="BE827" t="s">
        <v>9537</v>
      </c>
      <c r="BF827" t="str">
        <f>HYPERLINK("http://dx.doi.org/10.1017/S0954102095000575","http://dx.doi.org/10.1017/S0954102095000575")</f>
        <v>http://dx.doi.org/10.1017/S0954102095000575</v>
      </c>
      <c r="BG827" t="s">
        <v>74</v>
      </c>
      <c r="BH827" t="s">
        <v>74</v>
      </c>
      <c r="BI827">
        <v>12</v>
      </c>
      <c r="BJ827" t="s">
        <v>92</v>
      </c>
      <c r="BK827" t="s">
        <v>93</v>
      </c>
      <c r="BL827" t="s">
        <v>94</v>
      </c>
      <c r="BM827" t="s">
        <v>9454</v>
      </c>
      <c r="BN827" t="s">
        <v>74</v>
      </c>
      <c r="BO827" t="s">
        <v>74</v>
      </c>
      <c r="BP827" t="s">
        <v>74</v>
      </c>
      <c r="BQ827" t="s">
        <v>74</v>
      </c>
      <c r="BR827" t="s">
        <v>96</v>
      </c>
      <c r="BS827" t="s">
        <v>9538</v>
      </c>
      <c r="BT827" t="str">
        <f>HYPERLINK("https%3A%2F%2Fwww.webofscience.com%2Fwos%2Fwoscc%2Ffull-record%2FWOS:A1995TH80600011","View Full Record in Web of Science")</f>
        <v>View Full Record in Web of Science</v>
      </c>
    </row>
    <row r="828" spans="1:72" x14ac:dyDescent="0.15">
      <c r="A828" t="s">
        <v>72</v>
      </c>
      <c r="B828" t="s">
        <v>9539</v>
      </c>
      <c r="C828" t="s">
        <v>74</v>
      </c>
      <c r="D828" t="s">
        <v>74</v>
      </c>
      <c r="E828" t="s">
        <v>74</v>
      </c>
      <c r="F828" t="s">
        <v>9539</v>
      </c>
      <c r="G828" t="s">
        <v>74</v>
      </c>
      <c r="H828" t="s">
        <v>74</v>
      </c>
      <c r="I828" t="s">
        <v>9540</v>
      </c>
      <c r="J828" t="s">
        <v>76</v>
      </c>
      <c r="K828" t="s">
        <v>74</v>
      </c>
      <c r="L828" t="s">
        <v>74</v>
      </c>
      <c r="M828" t="s">
        <v>77</v>
      </c>
      <c r="N828" t="s">
        <v>78</v>
      </c>
      <c r="O828" t="s">
        <v>74</v>
      </c>
      <c r="P828" t="s">
        <v>74</v>
      </c>
      <c r="Q828" t="s">
        <v>74</v>
      </c>
      <c r="R828" t="s">
        <v>74</v>
      </c>
      <c r="S828" t="s">
        <v>74</v>
      </c>
      <c r="T828" t="s">
        <v>9541</v>
      </c>
      <c r="U828" t="s">
        <v>9542</v>
      </c>
      <c r="V828" t="s">
        <v>9543</v>
      </c>
      <c r="W828" t="s">
        <v>9544</v>
      </c>
      <c r="X828" t="s">
        <v>9545</v>
      </c>
      <c r="Y828" t="s">
        <v>9546</v>
      </c>
      <c r="Z828" t="s">
        <v>74</v>
      </c>
      <c r="AA828" t="s">
        <v>2839</v>
      </c>
      <c r="AB828" t="s">
        <v>2840</v>
      </c>
      <c r="AC828" t="s">
        <v>74</v>
      </c>
      <c r="AD828" t="s">
        <v>74</v>
      </c>
      <c r="AE828" t="s">
        <v>74</v>
      </c>
      <c r="AF828" t="s">
        <v>74</v>
      </c>
      <c r="AG828">
        <v>25</v>
      </c>
      <c r="AH828">
        <v>15</v>
      </c>
      <c r="AI828">
        <v>16</v>
      </c>
      <c r="AJ828">
        <v>0</v>
      </c>
      <c r="AK828">
        <v>1</v>
      </c>
      <c r="AL828" t="s">
        <v>84</v>
      </c>
      <c r="AM828" t="s">
        <v>85</v>
      </c>
      <c r="AN828" t="s">
        <v>86</v>
      </c>
      <c r="AO828" t="s">
        <v>87</v>
      </c>
      <c r="AP828" t="s">
        <v>74</v>
      </c>
      <c r="AQ828" t="s">
        <v>74</v>
      </c>
      <c r="AR828" t="s">
        <v>88</v>
      </c>
      <c r="AS828" t="s">
        <v>89</v>
      </c>
      <c r="AT828" t="s">
        <v>9446</v>
      </c>
      <c r="AU828">
        <v>1995</v>
      </c>
      <c r="AV828">
        <v>7</v>
      </c>
      <c r="AW828">
        <v>4</v>
      </c>
      <c r="AX828" t="s">
        <v>74</v>
      </c>
      <c r="AY828" t="s">
        <v>74</v>
      </c>
      <c r="AZ828" t="s">
        <v>74</v>
      </c>
      <c r="BA828" t="s">
        <v>74</v>
      </c>
      <c r="BB828">
        <v>421</v>
      </c>
      <c r="BC828">
        <v>433</v>
      </c>
      <c r="BD828" t="s">
        <v>74</v>
      </c>
      <c r="BE828" t="s">
        <v>9547</v>
      </c>
      <c r="BF828" t="str">
        <f>HYPERLINK("http://dx.doi.org/10.1017/S0954102095000587","http://dx.doi.org/10.1017/S0954102095000587")</f>
        <v>http://dx.doi.org/10.1017/S0954102095000587</v>
      </c>
      <c r="BG828" t="s">
        <v>74</v>
      </c>
      <c r="BH828" t="s">
        <v>74</v>
      </c>
      <c r="BI828">
        <v>13</v>
      </c>
      <c r="BJ828" t="s">
        <v>92</v>
      </c>
      <c r="BK828" t="s">
        <v>93</v>
      </c>
      <c r="BL828" t="s">
        <v>94</v>
      </c>
      <c r="BM828" t="s">
        <v>9454</v>
      </c>
      <c r="BN828" t="s">
        <v>74</v>
      </c>
      <c r="BO828" t="s">
        <v>74</v>
      </c>
      <c r="BP828" t="s">
        <v>74</v>
      </c>
      <c r="BQ828" t="s">
        <v>74</v>
      </c>
      <c r="BR828" t="s">
        <v>96</v>
      </c>
      <c r="BS828" t="s">
        <v>9548</v>
      </c>
      <c r="BT828" t="str">
        <f>HYPERLINK("https%3A%2F%2Fwww.webofscience.com%2Fwos%2Fwoscc%2Ffull-record%2FWOS:A1995TH80600012","View Full Record in Web of Science")</f>
        <v>View Full Record in Web of Science</v>
      </c>
    </row>
    <row r="829" spans="1:72" x14ac:dyDescent="0.15">
      <c r="A829" t="s">
        <v>72</v>
      </c>
      <c r="B829" t="s">
        <v>9549</v>
      </c>
      <c r="C829" t="s">
        <v>74</v>
      </c>
      <c r="D829" t="s">
        <v>74</v>
      </c>
      <c r="E829" t="s">
        <v>74</v>
      </c>
      <c r="F829" t="s">
        <v>9549</v>
      </c>
      <c r="G829" t="s">
        <v>74</v>
      </c>
      <c r="H829" t="s">
        <v>74</v>
      </c>
      <c r="I829" t="s">
        <v>9550</v>
      </c>
      <c r="J829" t="s">
        <v>76</v>
      </c>
      <c r="K829" t="s">
        <v>74</v>
      </c>
      <c r="L829" t="s">
        <v>74</v>
      </c>
      <c r="M829" t="s">
        <v>77</v>
      </c>
      <c r="N829" t="s">
        <v>434</v>
      </c>
      <c r="O829" t="s">
        <v>74</v>
      </c>
      <c r="P829" t="s">
        <v>74</v>
      </c>
      <c r="Q829" t="s">
        <v>74</v>
      </c>
      <c r="R829" t="s">
        <v>74</v>
      </c>
      <c r="S829" t="s">
        <v>74</v>
      </c>
      <c r="T829" t="s">
        <v>74</v>
      </c>
      <c r="U829" t="s">
        <v>74</v>
      </c>
      <c r="V829" t="s">
        <v>74</v>
      </c>
      <c r="W829" t="s">
        <v>74</v>
      </c>
      <c r="X829" t="s">
        <v>74</v>
      </c>
      <c r="Y829" t="s">
        <v>74</v>
      </c>
      <c r="Z829" t="s">
        <v>74</v>
      </c>
      <c r="AA829" t="s">
        <v>74</v>
      </c>
      <c r="AB829" t="s">
        <v>74</v>
      </c>
      <c r="AC829" t="s">
        <v>74</v>
      </c>
      <c r="AD829" t="s">
        <v>74</v>
      </c>
      <c r="AE829" t="s">
        <v>74</v>
      </c>
      <c r="AF829" t="s">
        <v>74</v>
      </c>
      <c r="AG829">
        <v>0</v>
      </c>
      <c r="AH829">
        <v>0</v>
      </c>
      <c r="AI829">
        <v>0</v>
      </c>
      <c r="AJ829">
        <v>0</v>
      </c>
      <c r="AK829">
        <v>0</v>
      </c>
      <c r="AL829" t="s">
        <v>84</v>
      </c>
      <c r="AM829" t="s">
        <v>85</v>
      </c>
      <c r="AN829" t="s">
        <v>86</v>
      </c>
      <c r="AO829" t="s">
        <v>87</v>
      </c>
      <c r="AP829" t="s">
        <v>74</v>
      </c>
      <c r="AQ829" t="s">
        <v>74</v>
      </c>
      <c r="AR829" t="s">
        <v>88</v>
      </c>
      <c r="AS829" t="s">
        <v>89</v>
      </c>
      <c r="AT829" t="s">
        <v>9446</v>
      </c>
      <c r="AU829">
        <v>1995</v>
      </c>
      <c r="AV829">
        <v>7</v>
      </c>
      <c r="AW829">
        <v>4</v>
      </c>
      <c r="AX829" t="s">
        <v>74</v>
      </c>
      <c r="AY829" t="s">
        <v>74</v>
      </c>
      <c r="AZ829" t="s">
        <v>74</v>
      </c>
      <c r="BA829" t="s">
        <v>74</v>
      </c>
      <c r="BB829">
        <v>438</v>
      </c>
      <c r="BC829">
        <v>438</v>
      </c>
      <c r="BD829" t="s">
        <v>74</v>
      </c>
      <c r="BE829" t="s">
        <v>9551</v>
      </c>
      <c r="BF829" t="str">
        <f>HYPERLINK("http://dx.doi.org/10.1017/S0954102095210605","http://dx.doi.org/10.1017/S0954102095210605")</f>
        <v>http://dx.doi.org/10.1017/S0954102095210605</v>
      </c>
      <c r="BG829" t="s">
        <v>74</v>
      </c>
      <c r="BH829" t="s">
        <v>74</v>
      </c>
      <c r="BI829">
        <v>1</v>
      </c>
      <c r="BJ829" t="s">
        <v>92</v>
      </c>
      <c r="BK829" t="s">
        <v>93</v>
      </c>
      <c r="BL829" t="s">
        <v>94</v>
      </c>
      <c r="BM829" t="s">
        <v>9454</v>
      </c>
      <c r="BN829" t="s">
        <v>74</v>
      </c>
      <c r="BO829" t="s">
        <v>74</v>
      </c>
      <c r="BP829" t="s">
        <v>74</v>
      </c>
      <c r="BQ829" t="s">
        <v>74</v>
      </c>
      <c r="BR829" t="s">
        <v>96</v>
      </c>
      <c r="BS829" t="s">
        <v>9552</v>
      </c>
      <c r="BT829" t="str">
        <f>HYPERLINK("https%3A%2F%2Fwww.webofscience.com%2Fwos%2Fwoscc%2Ffull-record%2FWOS:A1995TH80600013","View Full Record in Web of Science")</f>
        <v>View Full Record in Web of Science</v>
      </c>
    </row>
    <row r="830" spans="1:72" x14ac:dyDescent="0.15">
      <c r="A830" t="s">
        <v>72</v>
      </c>
      <c r="B830" t="s">
        <v>9553</v>
      </c>
      <c r="C830" t="s">
        <v>74</v>
      </c>
      <c r="D830" t="s">
        <v>74</v>
      </c>
      <c r="E830" t="s">
        <v>74</v>
      </c>
      <c r="F830" t="s">
        <v>9553</v>
      </c>
      <c r="G830" t="s">
        <v>74</v>
      </c>
      <c r="H830" t="s">
        <v>74</v>
      </c>
      <c r="I830" t="s">
        <v>9554</v>
      </c>
      <c r="J830" t="s">
        <v>76</v>
      </c>
      <c r="K830" t="s">
        <v>74</v>
      </c>
      <c r="L830" t="s">
        <v>74</v>
      </c>
      <c r="M830" t="s">
        <v>77</v>
      </c>
      <c r="N830" t="s">
        <v>434</v>
      </c>
      <c r="O830" t="s">
        <v>74</v>
      </c>
      <c r="P830" t="s">
        <v>74</v>
      </c>
      <c r="Q830" t="s">
        <v>74</v>
      </c>
      <c r="R830" t="s">
        <v>74</v>
      </c>
      <c r="S830" t="s">
        <v>74</v>
      </c>
      <c r="T830" t="s">
        <v>74</v>
      </c>
      <c r="U830" t="s">
        <v>74</v>
      </c>
      <c r="V830" t="s">
        <v>74</v>
      </c>
      <c r="W830" t="s">
        <v>74</v>
      </c>
      <c r="X830" t="s">
        <v>74</v>
      </c>
      <c r="Y830" t="s">
        <v>74</v>
      </c>
      <c r="Z830" t="s">
        <v>74</v>
      </c>
      <c r="AA830" t="s">
        <v>74</v>
      </c>
      <c r="AB830" t="s">
        <v>74</v>
      </c>
      <c r="AC830" t="s">
        <v>74</v>
      </c>
      <c r="AD830" t="s">
        <v>74</v>
      </c>
      <c r="AE830" t="s">
        <v>74</v>
      </c>
      <c r="AF830" t="s">
        <v>74</v>
      </c>
      <c r="AG830">
        <v>0</v>
      </c>
      <c r="AH830">
        <v>0</v>
      </c>
      <c r="AI830">
        <v>0</v>
      </c>
      <c r="AJ830">
        <v>0</v>
      </c>
      <c r="AK830">
        <v>0</v>
      </c>
      <c r="AL830" t="s">
        <v>84</v>
      </c>
      <c r="AM830" t="s">
        <v>85</v>
      </c>
      <c r="AN830" t="s">
        <v>86</v>
      </c>
      <c r="AO830" t="s">
        <v>87</v>
      </c>
      <c r="AP830" t="s">
        <v>74</v>
      </c>
      <c r="AQ830" t="s">
        <v>74</v>
      </c>
      <c r="AR830" t="s">
        <v>88</v>
      </c>
      <c r="AS830" t="s">
        <v>89</v>
      </c>
      <c r="AT830" t="s">
        <v>9446</v>
      </c>
      <c r="AU830">
        <v>1995</v>
      </c>
      <c r="AV830">
        <v>7</v>
      </c>
      <c r="AW830">
        <v>4</v>
      </c>
      <c r="AX830" t="s">
        <v>74</v>
      </c>
      <c r="AY830" t="s">
        <v>74</v>
      </c>
      <c r="AZ830" t="s">
        <v>74</v>
      </c>
      <c r="BA830" t="s">
        <v>74</v>
      </c>
      <c r="BB830">
        <v>438</v>
      </c>
      <c r="BC830">
        <v>438</v>
      </c>
      <c r="BD830" t="s">
        <v>74</v>
      </c>
      <c r="BE830" t="s">
        <v>9555</v>
      </c>
      <c r="BF830" t="str">
        <f>HYPERLINK("http://dx.doi.org/10.1017/S0954102095220601","http://dx.doi.org/10.1017/S0954102095220601")</f>
        <v>http://dx.doi.org/10.1017/S0954102095220601</v>
      </c>
      <c r="BG830" t="s">
        <v>74</v>
      </c>
      <c r="BH830" t="s">
        <v>74</v>
      </c>
      <c r="BI830">
        <v>1</v>
      </c>
      <c r="BJ830" t="s">
        <v>92</v>
      </c>
      <c r="BK830" t="s">
        <v>93</v>
      </c>
      <c r="BL830" t="s">
        <v>94</v>
      </c>
      <c r="BM830" t="s">
        <v>9454</v>
      </c>
      <c r="BN830" t="s">
        <v>74</v>
      </c>
      <c r="BO830" t="s">
        <v>74</v>
      </c>
      <c r="BP830" t="s">
        <v>74</v>
      </c>
      <c r="BQ830" t="s">
        <v>74</v>
      </c>
      <c r="BR830" t="s">
        <v>96</v>
      </c>
      <c r="BS830" t="s">
        <v>9556</v>
      </c>
      <c r="BT830" t="str">
        <f>HYPERLINK("https%3A%2F%2Fwww.webofscience.com%2Fwos%2Fwoscc%2Ffull-record%2FWOS:A1995TH80600014","View Full Record in Web of Science")</f>
        <v>View Full Record in Web of Science</v>
      </c>
    </row>
    <row r="831" spans="1:72" x14ac:dyDescent="0.15">
      <c r="A831" t="s">
        <v>72</v>
      </c>
      <c r="B831" t="s">
        <v>9557</v>
      </c>
      <c r="C831" t="s">
        <v>74</v>
      </c>
      <c r="D831" t="s">
        <v>74</v>
      </c>
      <c r="E831" t="s">
        <v>74</v>
      </c>
      <c r="F831" t="s">
        <v>9557</v>
      </c>
      <c r="G831" t="s">
        <v>74</v>
      </c>
      <c r="H831" t="s">
        <v>74</v>
      </c>
      <c r="I831" t="s">
        <v>9558</v>
      </c>
      <c r="J831" t="s">
        <v>6095</v>
      </c>
      <c r="K831" t="s">
        <v>74</v>
      </c>
      <c r="L831" t="s">
        <v>74</v>
      </c>
      <c r="M831" t="s">
        <v>77</v>
      </c>
      <c r="N831" t="s">
        <v>8788</v>
      </c>
      <c r="O831" t="s">
        <v>74</v>
      </c>
      <c r="P831" t="s">
        <v>74</v>
      </c>
      <c r="Q831" t="s">
        <v>74</v>
      </c>
      <c r="R831" t="s">
        <v>74</v>
      </c>
      <c r="S831" t="s">
        <v>74</v>
      </c>
      <c r="T831" t="s">
        <v>74</v>
      </c>
      <c r="U831" t="s">
        <v>9559</v>
      </c>
      <c r="V831" t="s">
        <v>9560</v>
      </c>
      <c r="W831" t="s">
        <v>74</v>
      </c>
      <c r="X831" t="s">
        <v>74</v>
      </c>
      <c r="Y831" t="s">
        <v>9561</v>
      </c>
      <c r="Z831" t="s">
        <v>74</v>
      </c>
      <c r="AA831" t="s">
        <v>74</v>
      </c>
      <c r="AB831" t="s">
        <v>74</v>
      </c>
      <c r="AC831" t="s">
        <v>74</v>
      </c>
      <c r="AD831" t="s">
        <v>74</v>
      </c>
      <c r="AE831" t="s">
        <v>74</v>
      </c>
      <c r="AF831" t="s">
        <v>74</v>
      </c>
      <c r="AG831">
        <v>20</v>
      </c>
      <c r="AH831">
        <v>20</v>
      </c>
      <c r="AI831">
        <v>22</v>
      </c>
      <c r="AJ831">
        <v>0</v>
      </c>
      <c r="AK831">
        <v>3</v>
      </c>
      <c r="AL831" t="s">
        <v>2135</v>
      </c>
      <c r="AM831" t="s">
        <v>312</v>
      </c>
      <c r="AN831" t="s">
        <v>2136</v>
      </c>
      <c r="AO831" t="s">
        <v>6101</v>
      </c>
      <c r="AP831" t="s">
        <v>74</v>
      </c>
      <c r="AQ831" t="s">
        <v>74</v>
      </c>
      <c r="AR831" t="s">
        <v>6103</v>
      </c>
      <c r="AS831" t="s">
        <v>6104</v>
      </c>
      <c r="AT831" t="s">
        <v>9446</v>
      </c>
      <c r="AU831">
        <v>1995</v>
      </c>
      <c r="AV831">
        <v>61</v>
      </c>
      <c r="AW831">
        <v>12</v>
      </c>
      <c r="AX831" t="s">
        <v>74</v>
      </c>
      <c r="AY831" t="s">
        <v>74</v>
      </c>
      <c r="AZ831" t="s">
        <v>74</v>
      </c>
      <c r="BA831" t="s">
        <v>74</v>
      </c>
      <c r="BB831">
        <v>4474</v>
      </c>
      <c r="BC831">
        <v>4476</v>
      </c>
      <c r="BD831" t="s">
        <v>74</v>
      </c>
      <c r="BE831" t="s">
        <v>9562</v>
      </c>
      <c r="BF831" t="str">
        <f>HYPERLINK("http://dx.doi.org/10.1128/AEM.61.12.4474-4476.1995","http://dx.doi.org/10.1128/AEM.61.12.4474-4476.1995")</f>
        <v>http://dx.doi.org/10.1128/AEM.61.12.4474-4476.1995</v>
      </c>
      <c r="BG831" t="s">
        <v>74</v>
      </c>
      <c r="BH831" t="s">
        <v>74</v>
      </c>
      <c r="BI831">
        <v>3</v>
      </c>
      <c r="BJ831" t="s">
        <v>6106</v>
      </c>
      <c r="BK831" t="s">
        <v>93</v>
      </c>
      <c r="BL831" t="s">
        <v>6106</v>
      </c>
      <c r="BM831" t="s">
        <v>9563</v>
      </c>
      <c r="BN831">
        <v>8534113</v>
      </c>
      <c r="BO831" t="s">
        <v>9564</v>
      </c>
      <c r="BP831" t="s">
        <v>74</v>
      </c>
      <c r="BQ831" t="s">
        <v>74</v>
      </c>
      <c r="BR831" t="s">
        <v>96</v>
      </c>
      <c r="BS831" t="s">
        <v>9565</v>
      </c>
      <c r="BT831" t="str">
        <f>HYPERLINK("https%3A%2F%2Fwww.webofscience.com%2Fwos%2Fwoscc%2Ffull-record%2FWOS:A1995TG91500057","View Full Record in Web of Science")</f>
        <v>View Full Record in Web of Science</v>
      </c>
    </row>
    <row r="832" spans="1:72" x14ac:dyDescent="0.15">
      <c r="A832" t="s">
        <v>72</v>
      </c>
      <c r="B832" t="s">
        <v>9566</v>
      </c>
      <c r="C832" t="s">
        <v>74</v>
      </c>
      <c r="D832" t="s">
        <v>74</v>
      </c>
      <c r="E832" t="s">
        <v>74</v>
      </c>
      <c r="F832" t="s">
        <v>9566</v>
      </c>
      <c r="G832" t="s">
        <v>74</v>
      </c>
      <c r="H832" t="s">
        <v>74</v>
      </c>
      <c r="I832" t="s">
        <v>9567</v>
      </c>
      <c r="J832" t="s">
        <v>9568</v>
      </c>
      <c r="K832" t="s">
        <v>74</v>
      </c>
      <c r="L832" t="s">
        <v>74</v>
      </c>
      <c r="M832" t="s">
        <v>77</v>
      </c>
      <c r="N832" t="s">
        <v>78</v>
      </c>
      <c r="O832" t="s">
        <v>74</v>
      </c>
      <c r="P832" t="s">
        <v>74</v>
      </c>
      <c r="Q832" t="s">
        <v>74</v>
      </c>
      <c r="R832" t="s">
        <v>74</v>
      </c>
      <c r="S832" t="s">
        <v>74</v>
      </c>
      <c r="T832" t="s">
        <v>74</v>
      </c>
      <c r="U832" t="s">
        <v>9569</v>
      </c>
      <c r="V832" t="s">
        <v>9570</v>
      </c>
      <c r="W832" t="s">
        <v>74</v>
      </c>
      <c r="X832" t="s">
        <v>74</v>
      </c>
      <c r="Y832" t="s">
        <v>9571</v>
      </c>
      <c r="Z832" t="s">
        <v>74</v>
      </c>
      <c r="AA832" t="s">
        <v>74</v>
      </c>
      <c r="AB832" t="s">
        <v>74</v>
      </c>
      <c r="AC832" t="s">
        <v>74</v>
      </c>
      <c r="AD832" t="s">
        <v>74</v>
      </c>
      <c r="AE832" t="s">
        <v>74</v>
      </c>
      <c r="AF832" t="s">
        <v>74</v>
      </c>
      <c r="AG832">
        <v>35</v>
      </c>
      <c r="AH832">
        <v>17</v>
      </c>
      <c r="AI832">
        <v>18</v>
      </c>
      <c r="AJ832">
        <v>0</v>
      </c>
      <c r="AK832">
        <v>5</v>
      </c>
      <c r="AL832" t="s">
        <v>9572</v>
      </c>
      <c r="AM832" t="s">
        <v>6118</v>
      </c>
      <c r="AN832" t="s">
        <v>9573</v>
      </c>
      <c r="AO832" t="s">
        <v>9574</v>
      </c>
      <c r="AP832" t="s">
        <v>74</v>
      </c>
      <c r="AQ832" t="s">
        <v>74</v>
      </c>
      <c r="AR832" t="s">
        <v>9575</v>
      </c>
      <c r="AS832" t="s">
        <v>9576</v>
      </c>
      <c r="AT832" t="s">
        <v>9446</v>
      </c>
      <c r="AU832">
        <v>1995</v>
      </c>
      <c r="AV832">
        <v>135</v>
      </c>
      <c r="AW832">
        <v>2</v>
      </c>
      <c r="AX832" t="s">
        <v>74</v>
      </c>
      <c r="AY832" t="s">
        <v>74</v>
      </c>
      <c r="AZ832" t="s">
        <v>74</v>
      </c>
      <c r="BA832" t="s">
        <v>74</v>
      </c>
      <c r="BB832">
        <v>179</v>
      </c>
      <c r="BC832">
        <v>194</v>
      </c>
      <c r="BD832" t="s">
        <v>74</v>
      </c>
      <c r="BE832" t="s">
        <v>74</v>
      </c>
      <c r="BF832" t="s">
        <v>74</v>
      </c>
      <c r="BG832" t="s">
        <v>74</v>
      </c>
      <c r="BH832" t="s">
        <v>74</v>
      </c>
      <c r="BI832">
        <v>16</v>
      </c>
      <c r="BJ832" t="s">
        <v>9577</v>
      </c>
      <c r="BK832" t="s">
        <v>93</v>
      </c>
      <c r="BL832" t="s">
        <v>740</v>
      </c>
      <c r="BM832" t="s">
        <v>9578</v>
      </c>
      <c r="BN832" t="s">
        <v>74</v>
      </c>
      <c r="BO832" t="s">
        <v>74</v>
      </c>
      <c r="BP832" t="s">
        <v>74</v>
      </c>
      <c r="BQ832" t="s">
        <v>74</v>
      </c>
      <c r="BR832" t="s">
        <v>96</v>
      </c>
      <c r="BS832" t="s">
        <v>9579</v>
      </c>
      <c r="BT832" t="str">
        <f>HYPERLINK("https%3A%2F%2Fwww.webofscience.com%2Fwos%2Fwoscc%2Ffull-record%2FWOS:A1995TN68100002","View Full Record in Web of Science")</f>
        <v>View Full Record in Web of Science</v>
      </c>
    </row>
    <row r="833" spans="1:72" x14ac:dyDescent="0.15">
      <c r="A833" t="s">
        <v>72</v>
      </c>
      <c r="B833" t="s">
        <v>9580</v>
      </c>
      <c r="C833" t="s">
        <v>74</v>
      </c>
      <c r="D833" t="s">
        <v>74</v>
      </c>
      <c r="E833" t="s">
        <v>74</v>
      </c>
      <c r="F833" t="s">
        <v>9580</v>
      </c>
      <c r="G833" t="s">
        <v>74</v>
      </c>
      <c r="H833" t="s">
        <v>74</v>
      </c>
      <c r="I833" t="s">
        <v>9581</v>
      </c>
      <c r="J833" t="s">
        <v>9582</v>
      </c>
      <c r="K833" t="s">
        <v>74</v>
      </c>
      <c r="L833" t="s">
        <v>74</v>
      </c>
      <c r="M833" t="s">
        <v>77</v>
      </c>
      <c r="N833" t="s">
        <v>78</v>
      </c>
      <c r="O833" t="s">
        <v>74</v>
      </c>
      <c r="P833" t="s">
        <v>74</v>
      </c>
      <c r="Q833" t="s">
        <v>74</v>
      </c>
      <c r="R833" t="s">
        <v>74</v>
      </c>
      <c r="S833" t="s">
        <v>74</v>
      </c>
      <c r="T833" t="s">
        <v>74</v>
      </c>
      <c r="U833" t="s">
        <v>9583</v>
      </c>
      <c r="V833" t="s">
        <v>9584</v>
      </c>
      <c r="W833" t="s">
        <v>74</v>
      </c>
      <c r="X833" t="s">
        <v>74</v>
      </c>
      <c r="Y833" t="s">
        <v>9585</v>
      </c>
      <c r="Z833" t="s">
        <v>74</v>
      </c>
      <c r="AA833" t="s">
        <v>74</v>
      </c>
      <c r="AB833" t="s">
        <v>9586</v>
      </c>
      <c r="AC833" t="s">
        <v>74</v>
      </c>
      <c r="AD833" t="s">
        <v>74</v>
      </c>
      <c r="AE833" t="s">
        <v>74</v>
      </c>
      <c r="AF833" t="s">
        <v>74</v>
      </c>
      <c r="AG833">
        <v>67</v>
      </c>
      <c r="AH833">
        <v>269</v>
      </c>
      <c r="AI833">
        <v>293</v>
      </c>
      <c r="AJ833">
        <v>0</v>
      </c>
      <c r="AK833">
        <v>16</v>
      </c>
      <c r="AL833" t="s">
        <v>9587</v>
      </c>
      <c r="AM833" t="s">
        <v>170</v>
      </c>
      <c r="AN833" t="s">
        <v>9588</v>
      </c>
      <c r="AO833" t="s">
        <v>9589</v>
      </c>
      <c r="AP833" t="s">
        <v>74</v>
      </c>
      <c r="AQ833" t="s">
        <v>74</v>
      </c>
      <c r="AR833" t="s">
        <v>9590</v>
      </c>
      <c r="AS833" t="s">
        <v>9591</v>
      </c>
      <c r="AT833" t="s">
        <v>9446</v>
      </c>
      <c r="AU833">
        <v>1995</v>
      </c>
      <c r="AV833">
        <v>33</v>
      </c>
      <c r="AW833">
        <v>4</v>
      </c>
      <c r="AX833" t="s">
        <v>74</v>
      </c>
      <c r="AY833" t="s">
        <v>74</v>
      </c>
      <c r="AZ833" t="s">
        <v>74</v>
      </c>
      <c r="BA833" t="s">
        <v>74</v>
      </c>
      <c r="BB833">
        <v>683</v>
      </c>
      <c r="BC833">
        <v>730</v>
      </c>
      <c r="BD833" t="s">
        <v>74</v>
      </c>
      <c r="BE833" t="s">
        <v>9592</v>
      </c>
      <c r="BF833" t="str">
        <f>HYPERLINK("http://dx.doi.org/10.1080/07055900.1995.9649550","http://dx.doi.org/10.1080/07055900.1995.9649550")</f>
        <v>http://dx.doi.org/10.1080/07055900.1995.9649550</v>
      </c>
      <c r="BG833" t="s">
        <v>74</v>
      </c>
      <c r="BH833" t="s">
        <v>74</v>
      </c>
      <c r="BI833">
        <v>48</v>
      </c>
      <c r="BJ833" t="s">
        <v>461</v>
      </c>
      <c r="BK833" t="s">
        <v>93</v>
      </c>
      <c r="BL833" t="s">
        <v>461</v>
      </c>
      <c r="BM833" t="s">
        <v>9593</v>
      </c>
      <c r="BN833" t="s">
        <v>74</v>
      </c>
      <c r="BO833" t="s">
        <v>161</v>
      </c>
      <c r="BP833" t="s">
        <v>74</v>
      </c>
      <c r="BQ833" t="s">
        <v>74</v>
      </c>
      <c r="BR833" t="s">
        <v>96</v>
      </c>
      <c r="BS833" t="s">
        <v>9594</v>
      </c>
      <c r="BT833" t="str">
        <f>HYPERLINK("https%3A%2F%2Fwww.webofscience.com%2Fwos%2Fwoscc%2Ffull-record%2FWOS:A1995UH17400003","View Full Record in Web of Science")</f>
        <v>View Full Record in Web of Science</v>
      </c>
    </row>
    <row r="834" spans="1:72" x14ac:dyDescent="0.15">
      <c r="A834" t="s">
        <v>72</v>
      </c>
      <c r="B834" t="s">
        <v>9595</v>
      </c>
      <c r="C834" t="s">
        <v>74</v>
      </c>
      <c r="D834" t="s">
        <v>74</v>
      </c>
      <c r="E834" t="s">
        <v>74</v>
      </c>
      <c r="F834" t="s">
        <v>9595</v>
      </c>
      <c r="G834" t="s">
        <v>74</v>
      </c>
      <c r="H834" t="s">
        <v>74</v>
      </c>
      <c r="I834" t="s">
        <v>9596</v>
      </c>
      <c r="J834" t="s">
        <v>9597</v>
      </c>
      <c r="K834" t="s">
        <v>74</v>
      </c>
      <c r="L834" t="s">
        <v>74</v>
      </c>
      <c r="M834" t="s">
        <v>77</v>
      </c>
      <c r="N834" t="s">
        <v>515</v>
      </c>
      <c r="O834" t="s">
        <v>74</v>
      </c>
      <c r="P834" t="s">
        <v>74</v>
      </c>
      <c r="Q834" t="s">
        <v>74</v>
      </c>
      <c r="R834" t="s">
        <v>74</v>
      </c>
      <c r="S834" t="s">
        <v>74</v>
      </c>
      <c r="T834" t="s">
        <v>74</v>
      </c>
      <c r="U834" t="s">
        <v>74</v>
      </c>
      <c r="V834" t="s">
        <v>74</v>
      </c>
      <c r="W834" t="s">
        <v>74</v>
      </c>
      <c r="X834" t="s">
        <v>74</v>
      </c>
      <c r="Y834" t="s">
        <v>74</v>
      </c>
      <c r="Z834" t="s">
        <v>74</v>
      </c>
      <c r="AA834" t="s">
        <v>9598</v>
      </c>
      <c r="AB834" t="s">
        <v>9599</v>
      </c>
      <c r="AC834" t="s">
        <v>74</v>
      </c>
      <c r="AD834" t="s">
        <v>74</v>
      </c>
      <c r="AE834" t="s">
        <v>74</v>
      </c>
      <c r="AF834" t="s">
        <v>74</v>
      </c>
      <c r="AG834">
        <v>1</v>
      </c>
      <c r="AH834">
        <v>0</v>
      </c>
      <c r="AI834">
        <v>0</v>
      </c>
      <c r="AJ834">
        <v>0</v>
      </c>
      <c r="AK834">
        <v>1</v>
      </c>
      <c r="AL834" t="s">
        <v>203</v>
      </c>
      <c r="AM834" t="s">
        <v>85</v>
      </c>
      <c r="AN834" t="s">
        <v>204</v>
      </c>
      <c r="AO834" t="s">
        <v>9600</v>
      </c>
      <c r="AP834" t="s">
        <v>74</v>
      </c>
      <c r="AQ834" t="s">
        <v>74</v>
      </c>
      <c r="AR834" t="s">
        <v>9601</v>
      </c>
      <c r="AS834" t="s">
        <v>9602</v>
      </c>
      <c r="AT834" t="s">
        <v>9446</v>
      </c>
      <c r="AU834">
        <v>1995</v>
      </c>
      <c r="AV834">
        <v>50</v>
      </c>
      <c r="AW834">
        <v>23</v>
      </c>
      <c r="AX834" t="s">
        <v>74</v>
      </c>
      <c r="AY834" t="s">
        <v>74</v>
      </c>
      <c r="AZ834" t="s">
        <v>74</v>
      </c>
      <c r="BA834" t="s">
        <v>74</v>
      </c>
      <c r="BB834">
        <v>3847</v>
      </c>
      <c r="BC834">
        <v>3848</v>
      </c>
      <c r="BD834" t="s">
        <v>74</v>
      </c>
      <c r="BE834" t="s">
        <v>74</v>
      </c>
      <c r="BF834" t="s">
        <v>74</v>
      </c>
      <c r="BG834" t="s">
        <v>74</v>
      </c>
      <c r="BH834" t="s">
        <v>74</v>
      </c>
      <c r="BI834">
        <v>2</v>
      </c>
      <c r="BJ834" t="s">
        <v>9603</v>
      </c>
      <c r="BK834" t="s">
        <v>93</v>
      </c>
      <c r="BL834" t="s">
        <v>1626</v>
      </c>
      <c r="BM834" t="s">
        <v>9604</v>
      </c>
      <c r="BN834" t="s">
        <v>74</v>
      </c>
      <c r="BO834" t="s">
        <v>74</v>
      </c>
      <c r="BP834" t="s">
        <v>74</v>
      </c>
      <c r="BQ834" t="s">
        <v>74</v>
      </c>
      <c r="BR834" t="s">
        <v>96</v>
      </c>
      <c r="BS834" t="s">
        <v>9605</v>
      </c>
      <c r="BT834" t="str">
        <f>HYPERLINK("https%3A%2F%2Fwww.webofscience.com%2Fwos%2Fwoscc%2Ffull-record%2FWOS:A1995TK32000016","View Full Record in Web of Science")</f>
        <v>View Full Record in Web of Science</v>
      </c>
    </row>
    <row r="835" spans="1:72" x14ac:dyDescent="0.15">
      <c r="A835" t="s">
        <v>72</v>
      </c>
      <c r="B835" t="s">
        <v>9606</v>
      </c>
      <c r="C835" t="s">
        <v>74</v>
      </c>
      <c r="D835" t="s">
        <v>74</v>
      </c>
      <c r="E835" t="s">
        <v>74</v>
      </c>
      <c r="F835" t="s">
        <v>9606</v>
      </c>
      <c r="G835" t="s">
        <v>74</v>
      </c>
      <c r="H835" t="s">
        <v>74</v>
      </c>
      <c r="I835" t="s">
        <v>9607</v>
      </c>
      <c r="J835" t="s">
        <v>9608</v>
      </c>
      <c r="K835" t="s">
        <v>74</v>
      </c>
      <c r="L835" t="s">
        <v>74</v>
      </c>
      <c r="M835" t="s">
        <v>77</v>
      </c>
      <c r="N835" t="s">
        <v>52</v>
      </c>
      <c r="O835" t="s">
        <v>74</v>
      </c>
      <c r="P835" t="s">
        <v>74</v>
      </c>
      <c r="Q835" t="s">
        <v>74</v>
      </c>
      <c r="R835" t="s">
        <v>74</v>
      </c>
      <c r="S835" t="s">
        <v>74</v>
      </c>
      <c r="T835" t="s">
        <v>74</v>
      </c>
      <c r="U835" t="s">
        <v>74</v>
      </c>
      <c r="V835" t="s">
        <v>74</v>
      </c>
      <c r="W835" t="s">
        <v>9609</v>
      </c>
      <c r="X835" t="s">
        <v>9610</v>
      </c>
      <c r="Y835" t="s">
        <v>74</v>
      </c>
      <c r="Z835" t="s">
        <v>74</v>
      </c>
      <c r="AA835" t="s">
        <v>74</v>
      </c>
      <c r="AB835" t="s">
        <v>74</v>
      </c>
      <c r="AC835" t="s">
        <v>74</v>
      </c>
      <c r="AD835" t="s">
        <v>74</v>
      </c>
      <c r="AE835" t="s">
        <v>74</v>
      </c>
      <c r="AF835" t="s">
        <v>74</v>
      </c>
      <c r="AG835">
        <v>0</v>
      </c>
      <c r="AH835">
        <v>2</v>
      </c>
      <c r="AI835">
        <v>2</v>
      </c>
      <c r="AJ835">
        <v>0</v>
      </c>
      <c r="AK835">
        <v>6</v>
      </c>
      <c r="AL835" t="s">
        <v>1532</v>
      </c>
      <c r="AM835" t="s">
        <v>85</v>
      </c>
      <c r="AN835" t="s">
        <v>1533</v>
      </c>
      <c r="AO835" t="s">
        <v>9611</v>
      </c>
      <c r="AP835" t="s">
        <v>74</v>
      </c>
      <c r="AQ835" t="s">
        <v>74</v>
      </c>
      <c r="AR835" t="s">
        <v>9612</v>
      </c>
      <c r="AS835" t="s">
        <v>9613</v>
      </c>
      <c r="AT835" t="s">
        <v>9446</v>
      </c>
      <c r="AU835">
        <v>1995</v>
      </c>
      <c r="AV835">
        <v>20</v>
      </c>
      <c r="AW835">
        <v>6</v>
      </c>
      <c r="AX835" t="s">
        <v>74</v>
      </c>
      <c r="AY835" t="s">
        <v>74</v>
      </c>
      <c r="AZ835" t="s">
        <v>74</v>
      </c>
      <c r="BA835" t="s">
        <v>74</v>
      </c>
      <c r="BB835">
        <v>210</v>
      </c>
      <c r="BC835">
        <v>210</v>
      </c>
      <c r="BD835" t="s">
        <v>74</v>
      </c>
      <c r="BE835" t="s">
        <v>74</v>
      </c>
      <c r="BF835" t="s">
        <v>74</v>
      </c>
      <c r="BG835" t="s">
        <v>74</v>
      </c>
      <c r="BH835" t="s">
        <v>74</v>
      </c>
      <c r="BI835">
        <v>1</v>
      </c>
      <c r="BJ835" t="s">
        <v>9614</v>
      </c>
      <c r="BK835" t="s">
        <v>93</v>
      </c>
      <c r="BL835" t="s">
        <v>9615</v>
      </c>
      <c r="BM835" t="s">
        <v>9616</v>
      </c>
      <c r="BN835" t="s">
        <v>74</v>
      </c>
      <c r="BO835" t="s">
        <v>74</v>
      </c>
      <c r="BP835" t="s">
        <v>74</v>
      </c>
      <c r="BQ835" t="s">
        <v>74</v>
      </c>
      <c r="BR835" t="s">
        <v>96</v>
      </c>
      <c r="BS835" t="s">
        <v>9617</v>
      </c>
      <c r="BT835" t="str">
        <f>HYPERLINK("https%3A%2F%2Fwww.webofscience.com%2Fwos%2Fwoscc%2Ffull-record%2FWOS:A1995TM98900216","View Full Record in Web of Science")</f>
        <v>View Full Record in Web of Science</v>
      </c>
    </row>
    <row r="836" spans="1:72" x14ac:dyDescent="0.15">
      <c r="A836" t="s">
        <v>72</v>
      </c>
      <c r="B836" t="s">
        <v>9618</v>
      </c>
      <c r="C836" t="s">
        <v>74</v>
      </c>
      <c r="D836" t="s">
        <v>74</v>
      </c>
      <c r="E836" t="s">
        <v>74</v>
      </c>
      <c r="F836" t="s">
        <v>9618</v>
      </c>
      <c r="G836" t="s">
        <v>74</v>
      </c>
      <c r="H836" t="s">
        <v>74</v>
      </c>
      <c r="I836" t="s">
        <v>9619</v>
      </c>
      <c r="J836" t="s">
        <v>181</v>
      </c>
      <c r="K836" t="s">
        <v>74</v>
      </c>
      <c r="L836" t="s">
        <v>74</v>
      </c>
      <c r="M836" t="s">
        <v>77</v>
      </c>
      <c r="N836" t="s">
        <v>78</v>
      </c>
      <c r="O836" t="s">
        <v>74</v>
      </c>
      <c r="P836" t="s">
        <v>74</v>
      </c>
      <c r="Q836" t="s">
        <v>74</v>
      </c>
      <c r="R836" t="s">
        <v>74</v>
      </c>
      <c r="S836" t="s">
        <v>74</v>
      </c>
      <c r="T836" t="s">
        <v>74</v>
      </c>
      <c r="U836" t="s">
        <v>9620</v>
      </c>
      <c r="V836" t="s">
        <v>9621</v>
      </c>
      <c r="W836" t="s">
        <v>9622</v>
      </c>
      <c r="X836" t="s">
        <v>9623</v>
      </c>
      <c r="Y836" t="s">
        <v>9624</v>
      </c>
      <c r="Z836" t="s">
        <v>74</v>
      </c>
      <c r="AA836" t="s">
        <v>6555</v>
      </c>
      <c r="AB836" t="s">
        <v>9625</v>
      </c>
      <c r="AC836" t="s">
        <v>74</v>
      </c>
      <c r="AD836" t="s">
        <v>74</v>
      </c>
      <c r="AE836" t="s">
        <v>74</v>
      </c>
      <c r="AF836" t="s">
        <v>74</v>
      </c>
      <c r="AG836">
        <v>45</v>
      </c>
      <c r="AH836">
        <v>65</v>
      </c>
      <c r="AI836">
        <v>69</v>
      </c>
      <c r="AJ836">
        <v>0</v>
      </c>
      <c r="AK836">
        <v>6</v>
      </c>
      <c r="AL836" t="s">
        <v>116</v>
      </c>
      <c r="AM836" t="s">
        <v>186</v>
      </c>
      <c r="AN836" t="s">
        <v>292</v>
      </c>
      <c r="AO836" t="s">
        <v>188</v>
      </c>
      <c r="AP836" t="s">
        <v>3022</v>
      </c>
      <c r="AQ836" t="s">
        <v>74</v>
      </c>
      <c r="AR836" t="s">
        <v>189</v>
      </c>
      <c r="AS836" t="s">
        <v>190</v>
      </c>
      <c r="AT836" t="s">
        <v>9446</v>
      </c>
      <c r="AU836">
        <v>1995</v>
      </c>
      <c r="AV836">
        <v>12</v>
      </c>
      <c r="AW836">
        <v>2</v>
      </c>
      <c r="AX836" t="s">
        <v>74</v>
      </c>
      <c r="AY836" t="s">
        <v>74</v>
      </c>
      <c r="AZ836" t="s">
        <v>74</v>
      </c>
      <c r="BA836" t="s">
        <v>74</v>
      </c>
      <c r="BB836">
        <v>113</v>
      </c>
      <c r="BC836">
        <v>123</v>
      </c>
      <c r="BD836" t="s">
        <v>74</v>
      </c>
      <c r="BE836" t="s">
        <v>9626</v>
      </c>
      <c r="BF836" t="str">
        <f>HYPERLINK("http://dx.doi.org/10.1007/BF00223724","http://dx.doi.org/10.1007/BF00223724")</f>
        <v>http://dx.doi.org/10.1007/BF00223724</v>
      </c>
      <c r="BG836" t="s">
        <v>74</v>
      </c>
      <c r="BH836" t="s">
        <v>74</v>
      </c>
      <c r="BI836">
        <v>11</v>
      </c>
      <c r="BJ836" t="s">
        <v>159</v>
      </c>
      <c r="BK836" t="s">
        <v>93</v>
      </c>
      <c r="BL836" t="s">
        <v>159</v>
      </c>
      <c r="BM836" t="s">
        <v>9627</v>
      </c>
      <c r="BN836" t="s">
        <v>74</v>
      </c>
      <c r="BO836" t="s">
        <v>74</v>
      </c>
      <c r="BP836" t="s">
        <v>74</v>
      </c>
      <c r="BQ836" t="s">
        <v>74</v>
      </c>
      <c r="BR836" t="s">
        <v>96</v>
      </c>
      <c r="BS836" t="s">
        <v>9628</v>
      </c>
      <c r="BT836" t="str">
        <f>HYPERLINK("https%3A%2F%2Fwww.webofscience.com%2Fwos%2Fwoscc%2Ffull-record%2FWOS:A1995TL34900003","View Full Record in Web of Science")</f>
        <v>View Full Record in Web of Science</v>
      </c>
    </row>
    <row r="837" spans="1:72" x14ac:dyDescent="0.15">
      <c r="A837" t="s">
        <v>72</v>
      </c>
      <c r="B837" t="s">
        <v>9629</v>
      </c>
      <c r="C837" t="s">
        <v>74</v>
      </c>
      <c r="D837" t="s">
        <v>74</v>
      </c>
      <c r="E837" t="s">
        <v>74</v>
      </c>
      <c r="F837" t="s">
        <v>9629</v>
      </c>
      <c r="G837" t="s">
        <v>74</v>
      </c>
      <c r="H837" t="s">
        <v>74</v>
      </c>
      <c r="I837" t="s">
        <v>9630</v>
      </c>
      <c r="J837" t="s">
        <v>3028</v>
      </c>
      <c r="K837" t="s">
        <v>74</v>
      </c>
      <c r="L837" t="s">
        <v>74</v>
      </c>
      <c r="M837" t="s">
        <v>77</v>
      </c>
      <c r="N837" t="s">
        <v>472</v>
      </c>
      <c r="O837" t="s">
        <v>9631</v>
      </c>
      <c r="P837" t="s">
        <v>9632</v>
      </c>
      <c r="Q837" t="s">
        <v>9633</v>
      </c>
      <c r="R837" t="s">
        <v>74</v>
      </c>
      <c r="S837" t="s">
        <v>74</v>
      </c>
      <c r="T837" t="s">
        <v>74</v>
      </c>
      <c r="U837" t="s">
        <v>9634</v>
      </c>
      <c r="V837" t="s">
        <v>9635</v>
      </c>
      <c r="W837" t="s">
        <v>74</v>
      </c>
      <c r="X837" t="s">
        <v>74</v>
      </c>
      <c r="Y837" t="s">
        <v>9636</v>
      </c>
      <c r="Z837" t="s">
        <v>74</v>
      </c>
      <c r="AA837" t="s">
        <v>9637</v>
      </c>
      <c r="AB837" t="s">
        <v>9638</v>
      </c>
      <c r="AC837" t="s">
        <v>74</v>
      </c>
      <c r="AD837" t="s">
        <v>74</v>
      </c>
      <c r="AE837" t="s">
        <v>74</v>
      </c>
      <c r="AF837" t="s">
        <v>74</v>
      </c>
      <c r="AG837">
        <v>76</v>
      </c>
      <c r="AH837">
        <v>11</v>
      </c>
      <c r="AI837">
        <v>12</v>
      </c>
      <c r="AJ837">
        <v>0</v>
      </c>
      <c r="AK837">
        <v>7</v>
      </c>
      <c r="AL837" t="s">
        <v>1342</v>
      </c>
      <c r="AM837" t="s">
        <v>117</v>
      </c>
      <c r="AN837" t="s">
        <v>1343</v>
      </c>
      <c r="AO837" t="s">
        <v>3032</v>
      </c>
      <c r="AP837" t="s">
        <v>74</v>
      </c>
      <c r="AQ837" t="s">
        <v>74</v>
      </c>
      <c r="AR837" t="s">
        <v>3028</v>
      </c>
      <c r="AS837" t="s">
        <v>3033</v>
      </c>
      <c r="AT837" t="s">
        <v>9446</v>
      </c>
      <c r="AU837">
        <v>1995</v>
      </c>
      <c r="AV837">
        <v>31</v>
      </c>
      <c r="AW837" t="s">
        <v>3363</v>
      </c>
      <c r="AX837" t="s">
        <v>74</v>
      </c>
      <c r="AY837" t="s">
        <v>74</v>
      </c>
      <c r="AZ837" t="s">
        <v>74</v>
      </c>
      <c r="BA837" t="s">
        <v>74</v>
      </c>
      <c r="BB837">
        <v>369</v>
      </c>
      <c r="BC837">
        <v>394</v>
      </c>
      <c r="BD837" t="s">
        <v>74</v>
      </c>
      <c r="BE837" t="s">
        <v>9639</v>
      </c>
      <c r="BF837" t="str">
        <f>HYPERLINK("http://dx.doi.org/10.1007/BF01095153","http://dx.doi.org/10.1007/BF01095153")</f>
        <v>http://dx.doi.org/10.1007/BF01095153</v>
      </c>
      <c r="BG837" t="s">
        <v>74</v>
      </c>
      <c r="BH837" t="s">
        <v>74</v>
      </c>
      <c r="BI837">
        <v>26</v>
      </c>
      <c r="BJ837" t="s">
        <v>542</v>
      </c>
      <c r="BK837" t="s">
        <v>492</v>
      </c>
      <c r="BL837" t="s">
        <v>543</v>
      </c>
      <c r="BM837" t="s">
        <v>9640</v>
      </c>
      <c r="BN837" t="s">
        <v>74</v>
      </c>
      <c r="BO837" t="s">
        <v>74</v>
      </c>
      <c r="BP837" t="s">
        <v>74</v>
      </c>
      <c r="BQ837" t="s">
        <v>74</v>
      </c>
      <c r="BR837" t="s">
        <v>96</v>
      </c>
      <c r="BS837" t="s">
        <v>9641</v>
      </c>
      <c r="BT837" t="str">
        <f>HYPERLINK("https%3A%2F%2Fwww.webofscience.com%2Fwos%2Fwoscc%2Ffull-record%2FWOS:A1995TP56500014","View Full Record in Web of Science")</f>
        <v>View Full Record in Web of Science</v>
      </c>
    </row>
    <row r="838" spans="1:72" x14ac:dyDescent="0.15">
      <c r="A838" t="s">
        <v>72</v>
      </c>
      <c r="B838" t="s">
        <v>9642</v>
      </c>
      <c r="C838" t="s">
        <v>74</v>
      </c>
      <c r="D838" t="s">
        <v>74</v>
      </c>
      <c r="E838" t="s">
        <v>74</v>
      </c>
      <c r="F838" t="s">
        <v>9642</v>
      </c>
      <c r="G838" t="s">
        <v>74</v>
      </c>
      <c r="H838" t="s">
        <v>74</v>
      </c>
      <c r="I838" t="s">
        <v>9643</v>
      </c>
      <c r="J838" t="s">
        <v>9644</v>
      </c>
      <c r="K838" t="s">
        <v>74</v>
      </c>
      <c r="L838" t="s">
        <v>74</v>
      </c>
      <c r="M838" t="s">
        <v>2013</v>
      </c>
      <c r="N838" t="s">
        <v>78</v>
      </c>
      <c r="O838" t="s">
        <v>74</v>
      </c>
      <c r="P838" t="s">
        <v>74</v>
      </c>
      <c r="Q838" t="s">
        <v>74</v>
      </c>
      <c r="R838" t="s">
        <v>74</v>
      </c>
      <c r="S838" t="s">
        <v>74</v>
      </c>
      <c r="T838" t="s">
        <v>74</v>
      </c>
      <c r="U838" t="s">
        <v>9645</v>
      </c>
      <c r="V838" t="s">
        <v>9646</v>
      </c>
      <c r="W838" t="s">
        <v>74</v>
      </c>
      <c r="X838" t="s">
        <v>74</v>
      </c>
      <c r="Y838" t="s">
        <v>9647</v>
      </c>
      <c r="Z838" t="s">
        <v>74</v>
      </c>
      <c r="AA838" t="s">
        <v>74</v>
      </c>
      <c r="AB838" t="s">
        <v>74</v>
      </c>
      <c r="AC838" t="s">
        <v>74</v>
      </c>
      <c r="AD838" t="s">
        <v>74</v>
      </c>
      <c r="AE838" t="s">
        <v>74</v>
      </c>
      <c r="AF838" t="s">
        <v>74</v>
      </c>
      <c r="AG838">
        <v>28</v>
      </c>
      <c r="AH838">
        <v>12</v>
      </c>
      <c r="AI838">
        <v>12</v>
      </c>
      <c r="AJ838">
        <v>1</v>
      </c>
      <c r="AK838">
        <v>2</v>
      </c>
      <c r="AL838" t="s">
        <v>9648</v>
      </c>
      <c r="AM838" t="s">
        <v>2020</v>
      </c>
      <c r="AN838" t="s">
        <v>9649</v>
      </c>
      <c r="AO838" t="s">
        <v>9650</v>
      </c>
      <c r="AP838" t="s">
        <v>74</v>
      </c>
      <c r="AQ838" t="s">
        <v>74</v>
      </c>
      <c r="AR838" t="s">
        <v>9651</v>
      </c>
      <c r="AS838" t="s">
        <v>9652</v>
      </c>
      <c r="AT838" t="s">
        <v>9446</v>
      </c>
      <c r="AU838">
        <v>1995</v>
      </c>
      <c r="AV838">
        <v>16</v>
      </c>
      <c r="AW838">
        <v>4</v>
      </c>
      <c r="AX838" t="s">
        <v>74</v>
      </c>
      <c r="AY838" t="s">
        <v>74</v>
      </c>
      <c r="AZ838" t="s">
        <v>74</v>
      </c>
      <c r="BA838" t="s">
        <v>74</v>
      </c>
      <c r="BB838">
        <v>277</v>
      </c>
      <c r="BC838">
        <v>291</v>
      </c>
      <c r="BD838" t="s">
        <v>74</v>
      </c>
      <c r="BE838" t="s">
        <v>74</v>
      </c>
      <c r="BF838" t="s">
        <v>74</v>
      </c>
      <c r="BG838" t="s">
        <v>74</v>
      </c>
      <c r="BH838" t="s">
        <v>74</v>
      </c>
      <c r="BI838">
        <v>15</v>
      </c>
      <c r="BJ838" t="s">
        <v>8611</v>
      </c>
      <c r="BK838" t="s">
        <v>93</v>
      </c>
      <c r="BL838" t="s">
        <v>8611</v>
      </c>
      <c r="BM838" t="s">
        <v>9653</v>
      </c>
      <c r="BN838" t="s">
        <v>74</v>
      </c>
      <c r="BO838" t="s">
        <v>74</v>
      </c>
      <c r="BP838" t="s">
        <v>74</v>
      </c>
      <c r="BQ838" t="s">
        <v>74</v>
      </c>
      <c r="BR838" t="s">
        <v>96</v>
      </c>
      <c r="BS838" t="s">
        <v>9654</v>
      </c>
      <c r="BT838" t="str">
        <f>HYPERLINK("https%3A%2F%2Fwww.webofscience.com%2Fwos%2Fwoscc%2Ffull-record%2FWOS:A1995TR28500002","View Full Record in Web of Science")</f>
        <v>View Full Record in Web of Science</v>
      </c>
    </row>
    <row r="839" spans="1:72" x14ac:dyDescent="0.15">
      <c r="A839" t="s">
        <v>72</v>
      </c>
      <c r="B839" t="s">
        <v>9655</v>
      </c>
      <c r="C839" t="s">
        <v>74</v>
      </c>
      <c r="D839" t="s">
        <v>74</v>
      </c>
      <c r="E839" t="s">
        <v>74</v>
      </c>
      <c r="F839" t="s">
        <v>9655</v>
      </c>
      <c r="G839" t="s">
        <v>74</v>
      </c>
      <c r="H839" t="s">
        <v>74</v>
      </c>
      <c r="I839" t="s">
        <v>9656</v>
      </c>
      <c r="J839" t="s">
        <v>9657</v>
      </c>
      <c r="K839" t="s">
        <v>74</v>
      </c>
      <c r="L839" t="s">
        <v>74</v>
      </c>
      <c r="M839" t="s">
        <v>77</v>
      </c>
      <c r="N839" t="s">
        <v>78</v>
      </c>
      <c r="O839" t="s">
        <v>74</v>
      </c>
      <c r="P839" t="s">
        <v>74</v>
      </c>
      <c r="Q839" t="s">
        <v>74</v>
      </c>
      <c r="R839" t="s">
        <v>74</v>
      </c>
      <c r="S839" t="s">
        <v>74</v>
      </c>
      <c r="T839" t="s">
        <v>74</v>
      </c>
      <c r="U839" t="s">
        <v>9658</v>
      </c>
      <c r="V839" t="s">
        <v>9659</v>
      </c>
      <c r="W839" t="s">
        <v>74</v>
      </c>
      <c r="X839" t="s">
        <v>74</v>
      </c>
      <c r="Y839" t="s">
        <v>9660</v>
      </c>
      <c r="Z839" t="s">
        <v>74</v>
      </c>
      <c r="AA839" t="s">
        <v>74</v>
      </c>
      <c r="AB839" t="s">
        <v>74</v>
      </c>
      <c r="AC839" t="s">
        <v>74</v>
      </c>
      <c r="AD839" t="s">
        <v>74</v>
      </c>
      <c r="AE839" t="s">
        <v>74</v>
      </c>
      <c r="AF839" t="s">
        <v>74</v>
      </c>
      <c r="AG839">
        <v>31</v>
      </c>
      <c r="AH839">
        <v>0</v>
      </c>
      <c r="AI839">
        <v>0</v>
      </c>
      <c r="AJ839">
        <v>0</v>
      </c>
      <c r="AK839">
        <v>0</v>
      </c>
      <c r="AL839" t="s">
        <v>261</v>
      </c>
      <c r="AM839" t="s">
        <v>262</v>
      </c>
      <c r="AN839" t="s">
        <v>263</v>
      </c>
      <c r="AO839" t="s">
        <v>9661</v>
      </c>
      <c r="AP839" t="s">
        <v>74</v>
      </c>
      <c r="AQ839" t="s">
        <v>74</v>
      </c>
      <c r="AR839" t="s">
        <v>9662</v>
      </c>
      <c r="AS839" t="s">
        <v>9663</v>
      </c>
      <c r="AT839" t="s">
        <v>9446</v>
      </c>
      <c r="AU839">
        <v>1995</v>
      </c>
      <c r="AV839">
        <v>22</v>
      </c>
      <c r="AW839">
        <v>4</v>
      </c>
      <c r="AX839" t="s">
        <v>74</v>
      </c>
      <c r="AY839" t="s">
        <v>74</v>
      </c>
      <c r="AZ839" t="s">
        <v>74</v>
      </c>
      <c r="BA839" t="s">
        <v>74</v>
      </c>
      <c r="BB839">
        <v>179</v>
      </c>
      <c r="BC839">
        <v>198</v>
      </c>
      <c r="BD839" t="s">
        <v>74</v>
      </c>
      <c r="BE839" t="s">
        <v>9664</v>
      </c>
      <c r="BF839" t="str">
        <f>HYPERLINK("http://dx.doi.org/10.1016/0377-0265(95)00461-0","http://dx.doi.org/10.1016/0377-0265(95)00461-0")</f>
        <v>http://dx.doi.org/10.1016/0377-0265(95)00461-0</v>
      </c>
      <c r="BG839" t="s">
        <v>74</v>
      </c>
      <c r="BH839" t="s">
        <v>74</v>
      </c>
      <c r="BI839">
        <v>20</v>
      </c>
      <c r="BJ839" t="s">
        <v>9665</v>
      </c>
      <c r="BK839" t="s">
        <v>93</v>
      </c>
      <c r="BL839" t="s">
        <v>9665</v>
      </c>
      <c r="BM839" t="s">
        <v>9666</v>
      </c>
      <c r="BN839" t="s">
        <v>74</v>
      </c>
      <c r="BO839" t="s">
        <v>74</v>
      </c>
      <c r="BP839" t="s">
        <v>74</v>
      </c>
      <c r="BQ839" t="s">
        <v>74</v>
      </c>
      <c r="BR839" t="s">
        <v>96</v>
      </c>
      <c r="BS839" t="s">
        <v>9667</v>
      </c>
      <c r="BT839" t="str">
        <f>HYPERLINK("https%3A%2F%2Fwww.webofscience.com%2Fwos%2Fwoscc%2Ffull-record%2FWOS:A1995TM67500001","View Full Record in Web of Science")</f>
        <v>View Full Record in Web of Science</v>
      </c>
    </row>
    <row r="840" spans="1:72" x14ac:dyDescent="0.15">
      <c r="A840" t="s">
        <v>72</v>
      </c>
      <c r="B840" t="s">
        <v>9668</v>
      </c>
      <c r="C840" t="s">
        <v>74</v>
      </c>
      <c r="D840" t="s">
        <v>74</v>
      </c>
      <c r="E840" t="s">
        <v>74</v>
      </c>
      <c r="F840" t="s">
        <v>9668</v>
      </c>
      <c r="G840" t="s">
        <v>74</v>
      </c>
      <c r="H840" t="s">
        <v>74</v>
      </c>
      <c r="I840" t="s">
        <v>9669</v>
      </c>
      <c r="J840" t="s">
        <v>253</v>
      </c>
      <c r="K840" t="s">
        <v>74</v>
      </c>
      <c r="L840" t="s">
        <v>74</v>
      </c>
      <c r="M840" t="s">
        <v>77</v>
      </c>
      <c r="N840" t="s">
        <v>78</v>
      </c>
      <c r="O840" t="s">
        <v>74</v>
      </c>
      <c r="P840" t="s">
        <v>74</v>
      </c>
      <c r="Q840" t="s">
        <v>74</v>
      </c>
      <c r="R840" t="s">
        <v>74</v>
      </c>
      <c r="S840" t="s">
        <v>74</v>
      </c>
      <c r="T840" t="s">
        <v>74</v>
      </c>
      <c r="U840" t="s">
        <v>9670</v>
      </c>
      <c r="V840" t="s">
        <v>9671</v>
      </c>
      <c r="W840" t="s">
        <v>9672</v>
      </c>
      <c r="X840" t="s">
        <v>9673</v>
      </c>
      <c r="Y840" t="s">
        <v>74</v>
      </c>
      <c r="Z840" t="s">
        <v>74</v>
      </c>
      <c r="AA840" t="s">
        <v>74</v>
      </c>
      <c r="AB840" t="s">
        <v>74</v>
      </c>
      <c r="AC840" t="s">
        <v>74</v>
      </c>
      <c r="AD840" t="s">
        <v>74</v>
      </c>
      <c r="AE840" t="s">
        <v>74</v>
      </c>
      <c r="AF840" t="s">
        <v>74</v>
      </c>
      <c r="AG840">
        <v>35</v>
      </c>
      <c r="AH840">
        <v>69</v>
      </c>
      <c r="AI840">
        <v>71</v>
      </c>
      <c r="AJ840">
        <v>1</v>
      </c>
      <c r="AK840">
        <v>4</v>
      </c>
      <c r="AL840" t="s">
        <v>261</v>
      </c>
      <c r="AM840" t="s">
        <v>262</v>
      </c>
      <c r="AN840" t="s">
        <v>263</v>
      </c>
      <c r="AO840" t="s">
        <v>264</v>
      </c>
      <c r="AP840" t="s">
        <v>74</v>
      </c>
      <c r="AQ840" t="s">
        <v>74</v>
      </c>
      <c r="AR840" t="s">
        <v>266</v>
      </c>
      <c r="AS840" t="s">
        <v>267</v>
      </c>
      <c r="AT840" t="s">
        <v>9446</v>
      </c>
      <c r="AU840">
        <v>1995</v>
      </c>
      <c r="AV840">
        <v>136</v>
      </c>
      <c r="AW840" t="s">
        <v>3143</v>
      </c>
      <c r="AX840" t="s">
        <v>74</v>
      </c>
      <c r="AY840" t="s">
        <v>74</v>
      </c>
      <c r="AZ840" t="s">
        <v>74</v>
      </c>
      <c r="BA840" t="s">
        <v>74</v>
      </c>
      <c r="BB840">
        <v>551</v>
      </c>
      <c r="BC840">
        <v>557</v>
      </c>
      <c r="BD840" t="s">
        <v>74</v>
      </c>
      <c r="BE840" t="s">
        <v>9674</v>
      </c>
      <c r="BF840" t="str">
        <f>HYPERLINK("http://dx.doi.org/10.1016/0012-821X(95)00202-N","http://dx.doi.org/10.1016/0012-821X(95)00202-N")</f>
        <v>http://dx.doi.org/10.1016/0012-821X(95)00202-N</v>
      </c>
      <c r="BG840" t="s">
        <v>74</v>
      </c>
      <c r="BH840" t="s">
        <v>74</v>
      </c>
      <c r="BI840">
        <v>7</v>
      </c>
      <c r="BJ840" t="s">
        <v>270</v>
      </c>
      <c r="BK840" t="s">
        <v>93</v>
      </c>
      <c r="BL840" t="s">
        <v>270</v>
      </c>
      <c r="BM840" t="s">
        <v>9675</v>
      </c>
      <c r="BN840" t="s">
        <v>74</v>
      </c>
      <c r="BO840" t="s">
        <v>74</v>
      </c>
      <c r="BP840" t="s">
        <v>74</v>
      </c>
      <c r="BQ840" t="s">
        <v>74</v>
      </c>
      <c r="BR840" t="s">
        <v>96</v>
      </c>
      <c r="BS840" t="s">
        <v>9676</v>
      </c>
      <c r="BT840" t="str">
        <f>HYPERLINK("https%3A%2F%2Fwww.webofscience.com%2Fwos%2Fwoscc%2Ffull-record%2FWOS:A1995TR07600033","View Full Record in Web of Science")</f>
        <v>View Full Record in Web of Science</v>
      </c>
    </row>
    <row r="841" spans="1:72" x14ac:dyDescent="0.15">
      <c r="A841" t="s">
        <v>72</v>
      </c>
      <c r="B841" t="s">
        <v>9677</v>
      </c>
      <c r="C841" t="s">
        <v>74</v>
      </c>
      <c r="D841" t="s">
        <v>74</v>
      </c>
      <c r="E841" t="s">
        <v>74</v>
      </c>
      <c r="F841" t="s">
        <v>9677</v>
      </c>
      <c r="G841" t="s">
        <v>74</v>
      </c>
      <c r="H841" t="s">
        <v>74</v>
      </c>
      <c r="I841" t="s">
        <v>9678</v>
      </c>
      <c r="J841" t="s">
        <v>7545</v>
      </c>
      <c r="K841" t="s">
        <v>74</v>
      </c>
      <c r="L841" t="s">
        <v>74</v>
      </c>
      <c r="M841" t="s">
        <v>77</v>
      </c>
      <c r="N841" t="s">
        <v>78</v>
      </c>
      <c r="O841" t="s">
        <v>74</v>
      </c>
      <c r="P841" t="s">
        <v>74</v>
      </c>
      <c r="Q841" t="s">
        <v>74</v>
      </c>
      <c r="R841" t="s">
        <v>74</v>
      </c>
      <c r="S841" t="s">
        <v>74</v>
      </c>
      <c r="T841" t="s">
        <v>9679</v>
      </c>
      <c r="U841" t="s">
        <v>9680</v>
      </c>
      <c r="V841" t="s">
        <v>9681</v>
      </c>
      <c r="W841" t="s">
        <v>74</v>
      </c>
      <c r="X841" t="s">
        <v>74</v>
      </c>
      <c r="Y841" t="s">
        <v>9682</v>
      </c>
      <c r="Z841" t="s">
        <v>74</v>
      </c>
      <c r="AA841" t="s">
        <v>74</v>
      </c>
      <c r="AB841" t="s">
        <v>74</v>
      </c>
      <c r="AC841" t="s">
        <v>74</v>
      </c>
      <c r="AD841" t="s">
        <v>74</v>
      </c>
      <c r="AE841" t="s">
        <v>74</v>
      </c>
      <c r="AF841" t="s">
        <v>74</v>
      </c>
      <c r="AG841">
        <v>33</v>
      </c>
      <c r="AH841">
        <v>17</v>
      </c>
      <c r="AI841">
        <v>20</v>
      </c>
      <c r="AJ841">
        <v>0</v>
      </c>
      <c r="AK841">
        <v>3</v>
      </c>
      <c r="AL841" t="s">
        <v>185</v>
      </c>
      <c r="AM841" t="s">
        <v>186</v>
      </c>
      <c r="AN841" t="s">
        <v>187</v>
      </c>
      <c r="AO841" t="s">
        <v>7550</v>
      </c>
      <c r="AP841" t="s">
        <v>74</v>
      </c>
      <c r="AQ841" t="s">
        <v>74</v>
      </c>
      <c r="AR841" t="s">
        <v>7551</v>
      </c>
      <c r="AS841" t="s">
        <v>7552</v>
      </c>
      <c r="AT841" t="s">
        <v>9446</v>
      </c>
      <c r="AU841">
        <v>1995</v>
      </c>
      <c r="AV841">
        <v>72</v>
      </c>
      <c r="AW841" t="s">
        <v>684</v>
      </c>
      <c r="AX841" t="s">
        <v>74</v>
      </c>
      <c r="AY841" t="s">
        <v>74</v>
      </c>
      <c r="AZ841" t="s">
        <v>74</v>
      </c>
      <c r="BA841" t="s">
        <v>74</v>
      </c>
      <c r="BB841">
        <v>127</v>
      </c>
      <c r="BC841">
        <v>133</v>
      </c>
      <c r="BD841" t="s">
        <v>74</v>
      </c>
      <c r="BE841" t="s">
        <v>9683</v>
      </c>
      <c r="BF841" t="str">
        <f>HYPERLINK("http://dx.doi.org/10.1007/BF00964127","http://dx.doi.org/10.1007/BF00964127")</f>
        <v>http://dx.doi.org/10.1007/BF00964127</v>
      </c>
      <c r="BG841" t="s">
        <v>74</v>
      </c>
      <c r="BH841" t="s">
        <v>74</v>
      </c>
      <c r="BI841">
        <v>7</v>
      </c>
      <c r="BJ841" t="s">
        <v>7554</v>
      </c>
      <c r="BK841" t="s">
        <v>93</v>
      </c>
      <c r="BL841" t="s">
        <v>7554</v>
      </c>
      <c r="BM841" t="s">
        <v>9684</v>
      </c>
      <c r="BN841">
        <v>8789583</v>
      </c>
      <c r="BO841" t="s">
        <v>74</v>
      </c>
      <c r="BP841" t="s">
        <v>74</v>
      </c>
      <c r="BQ841" t="s">
        <v>74</v>
      </c>
      <c r="BR841" t="s">
        <v>96</v>
      </c>
      <c r="BS841" t="s">
        <v>9685</v>
      </c>
      <c r="BT841" t="str">
        <f>HYPERLINK("https%3A%2F%2Fwww.webofscience.com%2Fwos%2Fwoscc%2Ffull-record%2FWOS:A1995TL53600022","View Full Record in Web of Science")</f>
        <v>View Full Record in Web of Science</v>
      </c>
    </row>
    <row r="842" spans="1:72" x14ac:dyDescent="0.15">
      <c r="A842" t="s">
        <v>72</v>
      </c>
      <c r="B842" t="s">
        <v>9686</v>
      </c>
      <c r="C842" t="s">
        <v>74</v>
      </c>
      <c r="D842" t="s">
        <v>74</v>
      </c>
      <c r="E842" t="s">
        <v>74</v>
      </c>
      <c r="F842" t="s">
        <v>9686</v>
      </c>
      <c r="G842" t="s">
        <v>74</v>
      </c>
      <c r="H842" t="s">
        <v>74</v>
      </c>
      <c r="I842" t="s">
        <v>9687</v>
      </c>
      <c r="J842" t="s">
        <v>6211</v>
      </c>
      <c r="K842" t="s">
        <v>74</v>
      </c>
      <c r="L842" t="s">
        <v>74</v>
      </c>
      <c r="M842" t="s">
        <v>77</v>
      </c>
      <c r="N842" t="s">
        <v>78</v>
      </c>
      <c r="O842" t="s">
        <v>74</v>
      </c>
      <c r="P842" t="s">
        <v>74</v>
      </c>
      <c r="Q842" t="s">
        <v>74</v>
      </c>
      <c r="R842" t="s">
        <v>74</v>
      </c>
      <c r="S842" t="s">
        <v>74</v>
      </c>
      <c r="T842" t="s">
        <v>74</v>
      </c>
      <c r="U842" t="s">
        <v>9688</v>
      </c>
      <c r="V842" t="s">
        <v>9689</v>
      </c>
      <c r="W842" t="s">
        <v>9690</v>
      </c>
      <c r="X842" t="s">
        <v>9691</v>
      </c>
      <c r="Y842" t="s">
        <v>9692</v>
      </c>
      <c r="Z842" t="s">
        <v>74</v>
      </c>
      <c r="AA842" t="s">
        <v>9693</v>
      </c>
      <c r="AB842" t="s">
        <v>9694</v>
      </c>
      <c r="AC842" t="s">
        <v>74</v>
      </c>
      <c r="AD842" t="s">
        <v>74</v>
      </c>
      <c r="AE842" t="s">
        <v>74</v>
      </c>
      <c r="AF842" t="s">
        <v>74</v>
      </c>
      <c r="AG842">
        <v>60</v>
      </c>
      <c r="AH842">
        <v>116</v>
      </c>
      <c r="AI842">
        <v>131</v>
      </c>
      <c r="AJ842">
        <v>0</v>
      </c>
      <c r="AK842">
        <v>19</v>
      </c>
      <c r="AL842" t="s">
        <v>884</v>
      </c>
      <c r="AM842" t="s">
        <v>885</v>
      </c>
      <c r="AN842" t="s">
        <v>886</v>
      </c>
      <c r="AO842" t="s">
        <v>6216</v>
      </c>
      <c r="AP842" t="s">
        <v>74</v>
      </c>
      <c r="AQ842" t="s">
        <v>74</v>
      </c>
      <c r="AR842" t="s">
        <v>6217</v>
      </c>
      <c r="AS842" t="s">
        <v>6218</v>
      </c>
      <c r="AT842" t="s">
        <v>9446</v>
      </c>
      <c r="AU842">
        <v>1995</v>
      </c>
      <c r="AV842">
        <v>34</v>
      </c>
      <c r="AW842">
        <v>3</v>
      </c>
      <c r="AX842" t="s">
        <v>74</v>
      </c>
      <c r="AY842" t="s">
        <v>74</v>
      </c>
      <c r="AZ842" t="s">
        <v>74</v>
      </c>
      <c r="BA842" t="s">
        <v>74</v>
      </c>
      <c r="BB842">
        <v>433</v>
      </c>
      <c r="BC842">
        <v>445</v>
      </c>
      <c r="BD842" t="s">
        <v>74</v>
      </c>
      <c r="BE842" t="s">
        <v>9695</v>
      </c>
      <c r="BF842" t="str">
        <f>HYPERLINK("http://dx.doi.org/10.1111/j.1365-2427.1995.tb00901.x","http://dx.doi.org/10.1111/j.1365-2427.1995.tb00901.x")</f>
        <v>http://dx.doi.org/10.1111/j.1365-2427.1995.tb00901.x</v>
      </c>
      <c r="BG842" t="s">
        <v>74</v>
      </c>
      <c r="BH842" t="s">
        <v>74</v>
      </c>
      <c r="BI842">
        <v>13</v>
      </c>
      <c r="BJ842" t="s">
        <v>298</v>
      </c>
      <c r="BK842" t="s">
        <v>93</v>
      </c>
      <c r="BL842" t="s">
        <v>299</v>
      </c>
      <c r="BM842" t="s">
        <v>9696</v>
      </c>
      <c r="BN842" t="s">
        <v>74</v>
      </c>
      <c r="BO842" t="s">
        <v>74</v>
      </c>
      <c r="BP842" t="s">
        <v>74</v>
      </c>
      <c r="BQ842" t="s">
        <v>74</v>
      </c>
      <c r="BR842" t="s">
        <v>96</v>
      </c>
      <c r="BS842" t="s">
        <v>9697</v>
      </c>
      <c r="BT842" t="str">
        <f>HYPERLINK("https%3A%2F%2Fwww.webofscience.com%2Fwos%2Fwoscc%2Ffull-record%2FWOS:A1995TP03400003","View Full Record in Web of Science")</f>
        <v>View Full Record in Web of Science</v>
      </c>
    </row>
    <row r="843" spans="1:72" x14ac:dyDescent="0.15">
      <c r="A843" t="s">
        <v>72</v>
      </c>
      <c r="B843" t="s">
        <v>9698</v>
      </c>
      <c r="C843" t="s">
        <v>74</v>
      </c>
      <c r="D843" t="s">
        <v>74</v>
      </c>
      <c r="E843" t="s">
        <v>74</v>
      </c>
      <c r="F843" t="s">
        <v>9698</v>
      </c>
      <c r="G843" t="s">
        <v>74</v>
      </c>
      <c r="H843" t="s">
        <v>74</v>
      </c>
      <c r="I843" t="s">
        <v>9699</v>
      </c>
      <c r="J843" t="s">
        <v>407</v>
      </c>
      <c r="K843" t="s">
        <v>74</v>
      </c>
      <c r="L843" t="s">
        <v>74</v>
      </c>
      <c r="M843" t="s">
        <v>77</v>
      </c>
      <c r="N843" t="s">
        <v>78</v>
      </c>
      <c r="O843" t="s">
        <v>74</v>
      </c>
      <c r="P843" t="s">
        <v>74</v>
      </c>
      <c r="Q843" t="s">
        <v>74</v>
      </c>
      <c r="R843" t="s">
        <v>74</v>
      </c>
      <c r="S843" t="s">
        <v>74</v>
      </c>
      <c r="T843" t="s">
        <v>74</v>
      </c>
      <c r="U843" t="s">
        <v>9700</v>
      </c>
      <c r="V843" t="s">
        <v>9701</v>
      </c>
      <c r="W843" t="s">
        <v>9702</v>
      </c>
      <c r="X843" t="s">
        <v>9703</v>
      </c>
      <c r="Y843" t="s">
        <v>74</v>
      </c>
      <c r="Z843" t="s">
        <v>74</v>
      </c>
      <c r="AA843" t="s">
        <v>9704</v>
      </c>
      <c r="AB843" t="s">
        <v>9705</v>
      </c>
      <c r="AC843" t="s">
        <v>74</v>
      </c>
      <c r="AD843" t="s">
        <v>74</v>
      </c>
      <c r="AE843" t="s">
        <v>74</v>
      </c>
      <c r="AF843" t="s">
        <v>74</v>
      </c>
      <c r="AG843">
        <v>32</v>
      </c>
      <c r="AH843">
        <v>99</v>
      </c>
      <c r="AI843">
        <v>118</v>
      </c>
      <c r="AJ843">
        <v>0</v>
      </c>
      <c r="AK843">
        <v>15</v>
      </c>
      <c r="AL843" t="s">
        <v>1411</v>
      </c>
      <c r="AM843" t="s">
        <v>414</v>
      </c>
      <c r="AN843" t="s">
        <v>1412</v>
      </c>
      <c r="AO843" t="s">
        <v>416</v>
      </c>
      <c r="AP843" t="s">
        <v>1413</v>
      </c>
      <c r="AQ843" t="s">
        <v>74</v>
      </c>
      <c r="AR843" t="s">
        <v>407</v>
      </c>
      <c r="AS843" t="s">
        <v>365</v>
      </c>
      <c r="AT843" t="s">
        <v>9446</v>
      </c>
      <c r="AU843">
        <v>1995</v>
      </c>
      <c r="AV843">
        <v>23</v>
      </c>
      <c r="AW843">
        <v>12</v>
      </c>
      <c r="AX843" t="s">
        <v>74</v>
      </c>
      <c r="AY843" t="s">
        <v>74</v>
      </c>
      <c r="AZ843" t="s">
        <v>74</v>
      </c>
      <c r="BA843" t="s">
        <v>74</v>
      </c>
      <c r="BB843">
        <v>1063</v>
      </c>
      <c r="BC843">
        <v>1066</v>
      </c>
      <c r="BD843" t="s">
        <v>74</v>
      </c>
      <c r="BE843" t="s">
        <v>9706</v>
      </c>
      <c r="BF843" t="str">
        <f>HYPERLINK("http://dx.doi.org/10.1130/0091-7613(1995)023&lt;1063:COAEAU&gt;2.3.CO;2","http://dx.doi.org/10.1130/0091-7613(1995)023&lt;1063:COAEAU&gt;2.3.CO;2")</f>
        <v>http://dx.doi.org/10.1130/0091-7613(1995)023&lt;1063:COAEAU&gt;2.3.CO;2</v>
      </c>
      <c r="BG843" t="s">
        <v>74</v>
      </c>
      <c r="BH843" t="s">
        <v>74</v>
      </c>
      <c r="BI843">
        <v>4</v>
      </c>
      <c r="BJ843" t="s">
        <v>365</v>
      </c>
      <c r="BK843" t="s">
        <v>93</v>
      </c>
      <c r="BL843" t="s">
        <v>365</v>
      </c>
      <c r="BM843" t="s">
        <v>9707</v>
      </c>
      <c r="BN843" t="s">
        <v>74</v>
      </c>
      <c r="BO843" t="s">
        <v>74</v>
      </c>
      <c r="BP843" t="s">
        <v>74</v>
      </c>
      <c r="BQ843" t="s">
        <v>74</v>
      </c>
      <c r="BR843" t="s">
        <v>96</v>
      </c>
      <c r="BS843" t="s">
        <v>9708</v>
      </c>
      <c r="BT843" t="str">
        <f>HYPERLINK("https%3A%2F%2Fwww.webofscience.com%2Fwos%2Fwoscc%2Ffull-record%2FWOS:A1995TG96500002","View Full Record in Web of Science")</f>
        <v>View Full Record in Web of Science</v>
      </c>
    </row>
    <row r="844" spans="1:72" x14ac:dyDescent="0.15">
      <c r="A844" t="s">
        <v>72</v>
      </c>
      <c r="B844" t="s">
        <v>9709</v>
      </c>
      <c r="C844" t="s">
        <v>74</v>
      </c>
      <c r="D844" t="s">
        <v>74</v>
      </c>
      <c r="E844" t="s">
        <v>74</v>
      </c>
      <c r="F844" t="s">
        <v>9709</v>
      </c>
      <c r="G844" t="s">
        <v>74</v>
      </c>
      <c r="H844" t="s">
        <v>74</v>
      </c>
      <c r="I844" t="s">
        <v>9710</v>
      </c>
      <c r="J844" t="s">
        <v>407</v>
      </c>
      <c r="K844" t="s">
        <v>74</v>
      </c>
      <c r="L844" t="s">
        <v>74</v>
      </c>
      <c r="M844" t="s">
        <v>77</v>
      </c>
      <c r="N844" t="s">
        <v>78</v>
      </c>
      <c r="O844" t="s">
        <v>74</v>
      </c>
      <c r="P844" t="s">
        <v>74</v>
      </c>
      <c r="Q844" t="s">
        <v>74</v>
      </c>
      <c r="R844" t="s">
        <v>74</v>
      </c>
      <c r="S844" t="s">
        <v>74</v>
      </c>
      <c r="T844" t="s">
        <v>74</v>
      </c>
      <c r="U844" t="s">
        <v>74</v>
      </c>
      <c r="V844" t="s">
        <v>9711</v>
      </c>
      <c r="W844" t="s">
        <v>9712</v>
      </c>
      <c r="X844" t="s">
        <v>9713</v>
      </c>
      <c r="Y844" t="s">
        <v>9714</v>
      </c>
      <c r="Z844" t="s">
        <v>74</v>
      </c>
      <c r="AA844" t="s">
        <v>9715</v>
      </c>
      <c r="AB844" t="s">
        <v>74</v>
      </c>
      <c r="AC844" t="s">
        <v>74</v>
      </c>
      <c r="AD844" t="s">
        <v>74</v>
      </c>
      <c r="AE844" t="s">
        <v>74</v>
      </c>
      <c r="AF844" t="s">
        <v>74</v>
      </c>
      <c r="AG844">
        <v>15</v>
      </c>
      <c r="AH844">
        <v>23</v>
      </c>
      <c r="AI844">
        <v>24</v>
      </c>
      <c r="AJ844">
        <v>0</v>
      </c>
      <c r="AK844">
        <v>3</v>
      </c>
      <c r="AL844" t="s">
        <v>413</v>
      </c>
      <c r="AM844" t="s">
        <v>414</v>
      </c>
      <c r="AN844" t="s">
        <v>415</v>
      </c>
      <c r="AO844" t="s">
        <v>416</v>
      </c>
      <c r="AP844" t="s">
        <v>74</v>
      </c>
      <c r="AQ844" t="s">
        <v>74</v>
      </c>
      <c r="AR844" t="s">
        <v>407</v>
      </c>
      <c r="AS844" t="s">
        <v>365</v>
      </c>
      <c r="AT844" t="s">
        <v>9446</v>
      </c>
      <c r="AU844">
        <v>1995</v>
      </c>
      <c r="AV844">
        <v>23</v>
      </c>
      <c r="AW844">
        <v>12</v>
      </c>
      <c r="AX844" t="s">
        <v>74</v>
      </c>
      <c r="AY844" t="s">
        <v>74</v>
      </c>
      <c r="AZ844" t="s">
        <v>74</v>
      </c>
      <c r="BA844" t="s">
        <v>74</v>
      </c>
      <c r="BB844">
        <v>1111</v>
      </c>
      <c r="BC844">
        <v>1114</v>
      </c>
      <c r="BD844" t="s">
        <v>74</v>
      </c>
      <c r="BE844" t="s">
        <v>9716</v>
      </c>
      <c r="BF844" t="str">
        <f>HYPERLINK("http://dx.doi.org/10.1130/0091-7613(1995)023&lt;1111:GROLCS&gt;2.3.CO;2","http://dx.doi.org/10.1130/0091-7613(1995)023&lt;1111:GROLCS&gt;2.3.CO;2")</f>
        <v>http://dx.doi.org/10.1130/0091-7613(1995)023&lt;1111:GROLCS&gt;2.3.CO;2</v>
      </c>
      <c r="BG844" t="s">
        <v>74</v>
      </c>
      <c r="BH844" t="s">
        <v>74</v>
      </c>
      <c r="BI844">
        <v>4</v>
      </c>
      <c r="BJ844" t="s">
        <v>365</v>
      </c>
      <c r="BK844" t="s">
        <v>93</v>
      </c>
      <c r="BL844" t="s">
        <v>365</v>
      </c>
      <c r="BM844" t="s">
        <v>9707</v>
      </c>
      <c r="BN844" t="s">
        <v>74</v>
      </c>
      <c r="BO844" t="s">
        <v>74</v>
      </c>
      <c r="BP844" t="s">
        <v>74</v>
      </c>
      <c r="BQ844" t="s">
        <v>74</v>
      </c>
      <c r="BR844" t="s">
        <v>96</v>
      </c>
      <c r="BS844" t="s">
        <v>9717</v>
      </c>
      <c r="BT844" t="str">
        <f>HYPERLINK("https%3A%2F%2Fwww.webofscience.com%2Fwos%2Fwoscc%2Ffull-record%2FWOS:A1995TG96500014","View Full Record in Web of Science")</f>
        <v>View Full Record in Web of Science</v>
      </c>
    </row>
    <row r="845" spans="1:72" x14ac:dyDescent="0.15">
      <c r="A845" t="s">
        <v>72</v>
      </c>
      <c r="B845" t="s">
        <v>9718</v>
      </c>
      <c r="C845" t="s">
        <v>74</v>
      </c>
      <c r="D845" t="s">
        <v>74</v>
      </c>
      <c r="E845" t="s">
        <v>74</v>
      </c>
      <c r="F845" t="s">
        <v>9718</v>
      </c>
      <c r="G845" t="s">
        <v>74</v>
      </c>
      <c r="H845" t="s">
        <v>74</v>
      </c>
      <c r="I845" t="s">
        <v>9719</v>
      </c>
      <c r="J845" t="s">
        <v>1120</v>
      </c>
      <c r="K845" t="s">
        <v>74</v>
      </c>
      <c r="L845" t="s">
        <v>74</v>
      </c>
      <c r="M845" t="s">
        <v>77</v>
      </c>
      <c r="N845" t="s">
        <v>78</v>
      </c>
      <c r="O845" t="s">
        <v>74</v>
      </c>
      <c r="P845" t="s">
        <v>74</v>
      </c>
      <c r="Q845" t="s">
        <v>74</v>
      </c>
      <c r="R845" t="s">
        <v>74</v>
      </c>
      <c r="S845" t="s">
        <v>74</v>
      </c>
      <c r="T845" t="s">
        <v>74</v>
      </c>
      <c r="U845" t="s">
        <v>9720</v>
      </c>
      <c r="V845" t="s">
        <v>9721</v>
      </c>
      <c r="W845" t="s">
        <v>9722</v>
      </c>
      <c r="X845" t="s">
        <v>917</v>
      </c>
      <c r="Y845" t="s">
        <v>918</v>
      </c>
      <c r="Z845" t="s">
        <v>74</v>
      </c>
      <c r="AA845" t="s">
        <v>9723</v>
      </c>
      <c r="AB845" t="s">
        <v>9724</v>
      </c>
      <c r="AC845" t="s">
        <v>74</v>
      </c>
      <c r="AD845" t="s">
        <v>74</v>
      </c>
      <c r="AE845" t="s">
        <v>74</v>
      </c>
      <c r="AF845" t="s">
        <v>74</v>
      </c>
      <c r="AG845">
        <v>13</v>
      </c>
      <c r="AH845">
        <v>8</v>
      </c>
      <c r="AI845">
        <v>9</v>
      </c>
      <c r="AJ845">
        <v>0</v>
      </c>
      <c r="AK845">
        <v>1</v>
      </c>
      <c r="AL845" t="s">
        <v>946</v>
      </c>
      <c r="AM845" t="s">
        <v>312</v>
      </c>
      <c r="AN845" t="s">
        <v>1017</v>
      </c>
      <c r="AO845" t="s">
        <v>1126</v>
      </c>
      <c r="AP845" t="s">
        <v>1140</v>
      </c>
      <c r="AQ845" t="s">
        <v>74</v>
      </c>
      <c r="AR845" t="s">
        <v>1127</v>
      </c>
      <c r="AS845" t="s">
        <v>1128</v>
      </c>
      <c r="AT845" t="s">
        <v>9725</v>
      </c>
      <c r="AU845">
        <v>1995</v>
      </c>
      <c r="AV845">
        <v>22</v>
      </c>
      <c r="AW845">
        <v>23</v>
      </c>
      <c r="AX845" t="s">
        <v>74</v>
      </c>
      <c r="AY845" t="s">
        <v>74</v>
      </c>
      <c r="AZ845" t="s">
        <v>74</v>
      </c>
      <c r="BA845" t="s">
        <v>74</v>
      </c>
      <c r="BB845">
        <v>3183</v>
      </c>
      <c r="BC845">
        <v>3186</v>
      </c>
      <c r="BD845" t="s">
        <v>74</v>
      </c>
      <c r="BE845" t="s">
        <v>9726</v>
      </c>
      <c r="BF845" t="str">
        <f>HYPERLINK("http://dx.doi.org/10.1029/95GL03176","http://dx.doi.org/10.1029/95GL03176")</f>
        <v>http://dx.doi.org/10.1029/95GL03176</v>
      </c>
      <c r="BG845" t="s">
        <v>74</v>
      </c>
      <c r="BH845" t="s">
        <v>74</v>
      </c>
      <c r="BI845">
        <v>4</v>
      </c>
      <c r="BJ845" t="s">
        <v>364</v>
      </c>
      <c r="BK845" t="s">
        <v>93</v>
      </c>
      <c r="BL845" t="s">
        <v>365</v>
      </c>
      <c r="BM845" t="s">
        <v>9727</v>
      </c>
      <c r="BN845" t="s">
        <v>74</v>
      </c>
      <c r="BO845" t="s">
        <v>2008</v>
      </c>
      <c r="BP845" t="s">
        <v>74</v>
      </c>
      <c r="BQ845" t="s">
        <v>74</v>
      </c>
      <c r="BR845" t="s">
        <v>96</v>
      </c>
      <c r="BS845" t="s">
        <v>9728</v>
      </c>
      <c r="BT845" t="str">
        <f>HYPERLINK("https%3A%2F%2Fwww.webofscience.com%2Fwos%2Fwoscc%2Ffull-record%2FWOS:A1995TK19100020","View Full Record in Web of Science")</f>
        <v>View Full Record in Web of Science</v>
      </c>
    </row>
    <row r="846" spans="1:72" x14ac:dyDescent="0.15">
      <c r="A846" t="s">
        <v>72</v>
      </c>
      <c r="B846" t="s">
        <v>9729</v>
      </c>
      <c r="C846" t="s">
        <v>74</v>
      </c>
      <c r="D846" t="s">
        <v>74</v>
      </c>
      <c r="E846" t="s">
        <v>74</v>
      </c>
      <c r="F846" t="s">
        <v>9729</v>
      </c>
      <c r="G846" t="s">
        <v>74</v>
      </c>
      <c r="H846" t="s">
        <v>74</v>
      </c>
      <c r="I846" t="s">
        <v>9730</v>
      </c>
      <c r="J846" t="s">
        <v>1120</v>
      </c>
      <c r="K846" t="s">
        <v>74</v>
      </c>
      <c r="L846" t="s">
        <v>74</v>
      </c>
      <c r="M846" t="s">
        <v>77</v>
      </c>
      <c r="N846" t="s">
        <v>78</v>
      </c>
      <c r="O846" t="s">
        <v>74</v>
      </c>
      <c r="P846" t="s">
        <v>74</v>
      </c>
      <c r="Q846" t="s">
        <v>74</v>
      </c>
      <c r="R846" t="s">
        <v>74</v>
      </c>
      <c r="S846" t="s">
        <v>74</v>
      </c>
      <c r="T846" t="s">
        <v>74</v>
      </c>
      <c r="U846" t="s">
        <v>9731</v>
      </c>
      <c r="V846" t="s">
        <v>9732</v>
      </c>
      <c r="W846" t="s">
        <v>9733</v>
      </c>
      <c r="X846" t="s">
        <v>1293</v>
      </c>
      <c r="Y846" t="s">
        <v>74</v>
      </c>
      <c r="Z846" t="s">
        <v>74</v>
      </c>
      <c r="AA846" t="s">
        <v>6616</v>
      </c>
      <c r="AB846" t="s">
        <v>6617</v>
      </c>
      <c r="AC846" t="s">
        <v>74</v>
      </c>
      <c r="AD846" t="s">
        <v>74</v>
      </c>
      <c r="AE846" t="s">
        <v>74</v>
      </c>
      <c r="AF846" t="s">
        <v>74</v>
      </c>
      <c r="AG846">
        <v>17</v>
      </c>
      <c r="AH846">
        <v>8</v>
      </c>
      <c r="AI846">
        <v>8</v>
      </c>
      <c r="AJ846">
        <v>0</v>
      </c>
      <c r="AK846">
        <v>2</v>
      </c>
      <c r="AL846" t="s">
        <v>946</v>
      </c>
      <c r="AM846" t="s">
        <v>312</v>
      </c>
      <c r="AN846" t="s">
        <v>947</v>
      </c>
      <c r="AO846" t="s">
        <v>1126</v>
      </c>
      <c r="AP846" t="s">
        <v>74</v>
      </c>
      <c r="AQ846" t="s">
        <v>74</v>
      </c>
      <c r="AR846" t="s">
        <v>1127</v>
      </c>
      <c r="AS846" t="s">
        <v>1128</v>
      </c>
      <c r="AT846" t="s">
        <v>9725</v>
      </c>
      <c r="AU846">
        <v>1995</v>
      </c>
      <c r="AV846">
        <v>22</v>
      </c>
      <c r="AW846">
        <v>23</v>
      </c>
      <c r="AX846" t="s">
        <v>74</v>
      </c>
      <c r="AY846" t="s">
        <v>74</v>
      </c>
      <c r="AZ846" t="s">
        <v>74</v>
      </c>
      <c r="BA846" t="s">
        <v>74</v>
      </c>
      <c r="BB846">
        <v>3215</v>
      </c>
      <c r="BC846">
        <v>3218</v>
      </c>
      <c r="BD846" t="s">
        <v>74</v>
      </c>
      <c r="BE846" t="s">
        <v>9734</v>
      </c>
      <c r="BF846" t="str">
        <f>HYPERLINK("http://dx.doi.org/10.1029/95GL03262","http://dx.doi.org/10.1029/95GL03262")</f>
        <v>http://dx.doi.org/10.1029/95GL03262</v>
      </c>
      <c r="BG846" t="s">
        <v>74</v>
      </c>
      <c r="BH846" t="s">
        <v>74</v>
      </c>
      <c r="BI846">
        <v>4</v>
      </c>
      <c r="BJ846" t="s">
        <v>364</v>
      </c>
      <c r="BK846" t="s">
        <v>93</v>
      </c>
      <c r="BL846" t="s">
        <v>365</v>
      </c>
      <c r="BM846" t="s">
        <v>9727</v>
      </c>
      <c r="BN846" t="s">
        <v>74</v>
      </c>
      <c r="BO846" t="s">
        <v>74</v>
      </c>
      <c r="BP846" t="s">
        <v>74</v>
      </c>
      <c r="BQ846" t="s">
        <v>74</v>
      </c>
      <c r="BR846" t="s">
        <v>96</v>
      </c>
      <c r="BS846" t="s">
        <v>9735</v>
      </c>
      <c r="BT846" t="str">
        <f>HYPERLINK("https%3A%2F%2Fwww.webofscience.com%2Fwos%2Fwoscc%2Ffull-record%2FWOS:A1995TK19100028","View Full Record in Web of Science")</f>
        <v>View Full Record in Web of Science</v>
      </c>
    </row>
    <row r="847" spans="1:72" x14ac:dyDescent="0.15">
      <c r="A847" t="s">
        <v>72</v>
      </c>
      <c r="B847" t="s">
        <v>9736</v>
      </c>
      <c r="C847" t="s">
        <v>74</v>
      </c>
      <c r="D847" t="s">
        <v>74</v>
      </c>
      <c r="E847" t="s">
        <v>74</v>
      </c>
      <c r="F847" t="s">
        <v>9736</v>
      </c>
      <c r="G847" t="s">
        <v>74</v>
      </c>
      <c r="H847" t="s">
        <v>74</v>
      </c>
      <c r="I847" t="s">
        <v>9737</v>
      </c>
      <c r="J847" t="s">
        <v>1120</v>
      </c>
      <c r="K847" t="s">
        <v>74</v>
      </c>
      <c r="L847" t="s">
        <v>74</v>
      </c>
      <c r="M847" t="s">
        <v>77</v>
      </c>
      <c r="N847" t="s">
        <v>78</v>
      </c>
      <c r="O847" t="s">
        <v>74</v>
      </c>
      <c r="P847" t="s">
        <v>74</v>
      </c>
      <c r="Q847" t="s">
        <v>74</v>
      </c>
      <c r="R847" t="s">
        <v>74</v>
      </c>
      <c r="S847" t="s">
        <v>74</v>
      </c>
      <c r="T847" t="s">
        <v>74</v>
      </c>
      <c r="U847" t="s">
        <v>9738</v>
      </c>
      <c r="V847" t="s">
        <v>9739</v>
      </c>
      <c r="W847" t="s">
        <v>9740</v>
      </c>
      <c r="X847" t="s">
        <v>74</v>
      </c>
      <c r="Y847" t="s">
        <v>9741</v>
      </c>
      <c r="Z847" t="s">
        <v>74</v>
      </c>
      <c r="AA847" t="s">
        <v>9742</v>
      </c>
      <c r="AB847" t="s">
        <v>9743</v>
      </c>
      <c r="AC847" t="s">
        <v>74</v>
      </c>
      <c r="AD847" t="s">
        <v>74</v>
      </c>
      <c r="AE847" t="s">
        <v>74</v>
      </c>
      <c r="AF847" t="s">
        <v>74</v>
      </c>
      <c r="AG847">
        <v>20</v>
      </c>
      <c r="AH847">
        <v>11</v>
      </c>
      <c r="AI847">
        <v>11</v>
      </c>
      <c r="AJ847">
        <v>0</v>
      </c>
      <c r="AK847">
        <v>3</v>
      </c>
      <c r="AL847" t="s">
        <v>946</v>
      </c>
      <c r="AM847" t="s">
        <v>312</v>
      </c>
      <c r="AN847" t="s">
        <v>947</v>
      </c>
      <c r="AO847" t="s">
        <v>1126</v>
      </c>
      <c r="AP847" t="s">
        <v>74</v>
      </c>
      <c r="AQ847" t="s">
        <v>74</v>
      </c>
      <c r="AR847" t="s">
        <v>1127</v>
      </c>
      <c r="AS847" t="s">
        <v>1128</v>
      </c>
      <c r="AT847" t="s">
        <v>9725</v>
      </c>
      <c r="AU847">
        <v>1995</v>
      </c>
      <c r="AV847">
        <v>22</v>
      </c>
      <c r="AW847">
        <v>23</v>
      </c>
      <c r="AX847" t="s">
        <v>74</v>
      </c>
      <c r="AY847" t="s">
        <v>74</v>
      </c>
      <c r="AZ847" t="s">
        <v>74</v>
      </c>
      <c r="BA847" t="s">
        <v>74</v>
      </c>
      <c r="BB847">
        <v>3227</v>
      </c>
      <c r="BC847">
        <v>3229</v>
      </c>
      <c r="BD847" t="s">
        <v>74</v>
      </c>
      <c r="BE847" t="s">
        <v>9744</v>
      </c>
      <c r="BF847" t="str">
        <f>HYPERLINK("http://dx.doi.org/10.1029/95GL02850","http://dx.doi.org/10.1029/95GL02850")</f>
        <v>http://dx.doi.org/10.1029/95GL02850</v>
      </c>
      <c r="BG847" t="s">
        <v>74</v>
      </c>
      <c r="BH847" t="s">
        <v>74</v>
      </c>
      <c r="BI847">
        <v>3</v>
      </c>
      <c r="BJ847" t="s">
        <v>364</v>
      </c>
      <c r="BK847" t="s">
        <v>93</v>
      </c>
      <c r="BL847" t="s">
        <v>365</v>
      </c>
      <c r="BM847" t="s">
        <v>9727</v>
      </c>
      <c r="BN847" t="s">
        <v>74</v>
      </c>
      <c r="BO847" t="s">
        <v>1086</v>
      </c>
      <c r="BP847" t="s">
        <v>74</v>
      </c>
      <c r="BQ847" t="s">
        <v>74</v>
      </c>
      <c r="BR847" t="s">
        <v>96</v>
      </c>
      <c r="BS847" t="s">
        <v>9745</v>
      </c>
      <c r="BT847" t="str">
        <f>HYPERLINK("https%3A%2F%2Fwww.webofscience.com%2Fwos%2Fwoscc%2Ffull-record%2FWOS:A1995TK19100031","View Full Record in Web of Science")</f>
        <v>View Full Record in Web of Science</v>
      </c>
    </row>
    <row r="848" spans="1:72" x14ac:dyDescent="0.15">
      <c r="A848" t="s">
        <v>72</v>
      </c>
      <c r="B848" t="s">
        <v>9746</v>
      </c>
      <c r="C848" t="s">
        <v>74</v>
      </c>
      <c r="D848" t="s">
        <v>74</v>
      </c>
      <c r="E848" t="s">
        <v>74</v>
      </c>
      <c r="F848" t="s">
        <v>9746</v>
      </c>
      <c r="G848" t="s">
        <v>74</v>
      </c>
      <c r="H848" t="s">
        <v>74</v>
      </c>
      <c r="I848" t="s">
        <v>9747</v>
      </c>
      <c r="J848" t="s">
        <v>3208</v>
      </c>
      <c r="K848" t="s">
        <v>74</v>
      </c>
      <c r="L848" t="s">
        <v>74</v>
      </c>
      <c r="M848" t="s">
        <v>77</v>
      </c>
      <c r="N848" t="s">
        <v>78</v>
      </c>
      <c r="O848" t="s">
        <v>74</v>
      </c>
      <c r="P848" t="s">
        <v>74</v>
      </c>
      <c r="Q848" t="s">
        <v>74</v>
      </c>
      <c r="R848" t="s">
        <v>74</v>
      </c>
      <c r="S848" t="s">
        <v>74</v>
      </c>
      <c r="T848" t="s">
        <v>74</v>
      </c>
      <c r="U848" t="s">
        <v>9748</v>
      </c>
      <c r="V848" t="s">
        <v>9749</v>
      </c>
      <c r="W848" t="s">
        <v>9750</v>
      </c>
      <c r="X848" t="s">
        <v>9751</v>
      </c>
      <c r="Y848" t="s">
        <v>9752</v>
      </c>
      <c r="Z848" t="s">
        <v>74</v>
      </c>
      <c r="AA848" t="s">
        <v>74</v>
      </c>
      <c r="AB848" t="s">
        <v>74</v>
      </c>
      <c r="AC848" t="s">
        <v>74</v>
      </c>
      <c r="AD848" t="s">
        <v>74</v>
      </c>
      <c r="AE848" t="s">
        <v>74</v>
      </c>
      <c r="AF848" t="s">
        <v>74</v>
      </c>
      <c r="AG848">
        <v>64</v>
      </c>
      <c r="AH848">
        <v>56</v>
      </c>
      <c r="AI848">
        <v>61</v>
      </c>
      <c r="AJ848">
        <v>1</v>
      </c>
      <c r="AK848">
        <v>8</v>
      </c>
      <c r="AL848" t="s">
        <v>946</v>
      </c>
      <c r="AM848" t="s">
        <v>312</v>
      </c>
      <c r="AN848" t="s">
        <v>947</v>
      </c>
      <c r="AO848" t="s">
        <v>3215</v>
      </c>
      <c r="AP848" t="s">
        <v>74</v>
      </c>
      <c r="AQ848" t="s">
        <v>74</v>
      </c>
      <c r="AR848" t="s">
        <v>3216</v>
      </c>
      <c r="AS848" t="s">
        <v>3217</v>
      </c>
      <c r="AT848" t="s">
        <v>9446</v>
      </c>
      <c r="AU848">
        <v>1995</v>
      </c>
      <c r="AV848">
        <v>9</v>
      </c>
      <c r="AW848">
        <v>4</v>
      </c>
      <c r="AX848" t="s">
        <v>74</v>
      </c>
      <c r="AY848" t="s">
        <v>74</v>
      </c>
      <c r="AZ848" t="s">
        <v>74</v>
      </c>
      <c r="BA848" t="s">
        <v>74</v>
      </c>
      <c r="BB848">
        <v>565</v>
      </c>
      <c r="BC848">
        <v>584</v>
      </c>
      <c r="BD848" t="s">
        <v>74</v>
      </c>
      <c r="BE848" t="s">
        <v>9753</v>
      </c>
      <c r="BF848" t="str">
        <f>HYPERLINK("http://dx.doi.org/10.1029/95GB01725","http://dx.doi.org/10.1029/95GB01725")</f>
        <v>http://dx.doi.org/10.1029/95GB01725</v>
      </c>
      <c r="BG848" t="s">
        <v>74</v>
      </c>
      <c r="BH848" t="s">
        <v>74</v>
      </c>
      <c r="BI848">
        <v>20</v>
      </c>
      <c r="BJ848" t="s">
        <v>3219</v>
      </c>
      <c r="BK848" t="s">
        <v>93</v>
      </c>
      <c r="BL848" t="s">
        <v>3220</v>
      </c>
      <c r="BM848" t="s">
        <v>9754</v>
      </c>
      <c r="BN848" t="s">
        <v>74</v>
      </c>
      <c r="BO848" t="s">
        <v>74</v>
      </c>
      <c r="BP848" t="s">
        <v>74</v>
      </c>
      <c r="BQ848" t="s">
        <v>74</v>
      </c>
      <c r="BR848" t="s">
        <v>96</v>
      </c>
      <c r="BS848" t="s">
        <v>9755</v>
      </c>
      <c r="BT848" t="str">
        <f>HYPERLINK("https%3A%2F%2Fwww.webofscience.com%2Fwos%2Fwoscc%2Ffull-record%2FWOS:A1995TG01100012","View Full Record in Web of Science")</f>
        <v>View Full Record in Web of Science</v>
      </c>
    </row>
    <row r="849" spans="1:72" x14ac:dyDescent="0.15">
      <c r="A849" t="s">
        <v>72</v>
      </c>
      <c r="B849" t="s">
        <v>9756</v>
      </c>
      <c r="C849" t="s">
        <v>74</v>
      </c>
      <c r="D849" t="s">
        <v>74</v>
      </c>
      <c r="E849" t="s">
        <v>74</v>
      </c>
      <c r="F849" t="s">
        <v>9756</v>
      </c>
      <c r="G849" t="s">
        <v>74</v>
      </c>
      <c r="H849" t="s">
        <v>74</v>
      </c>
      <c r="I849" t="s">
        <v>9757</v>
      </c>
      <c r="J849" t="s">
        <v>9758</v>
      </c>
      <c r="K849" t="s">
        <v>74</v>
      </c>
      <c r="L849" t="s">
        <v>74</v>
      </c>
      <c r="M849" t="s">
        <v>77</v>
      </c>
      <c r="N849" t="s">
        <v>78</v>
      </c>
      <c r="O849" t="s">
        <v>74</v>
      </c>
      <c r="P849" t="s">
        <v>74</v>
      </c>
      <c r="Q849" t="s">
        <v>74</v>
      </c>
      <c r="R849" t="s">
        <v>74</v>
      </c>
      <c r="S849" t="s">
        <v>74</v>
      </c>
      <c r="T849" t="s">
        <v>74</v>
      </c>
      <c r="U849" t="s">
        <v>9759</v>
      </c>
      <c r="V849" t="s">
        <v>74</v>
      </c>
      <c r="W849" t="s">
        <v>9760</v>
      </c>
      <c r="X849" t="s">
        <v>9761</v>
      </c>
      <c r="Y849" t="s">
        <v>9762</v>
      </c>
      <c r="Z849" t="s">
        <v>74</v>
      </c>
      <c r="AA849" t="s">
        <v>9763</v>
      </c>
      <c r="AB849" t="s">
        <v>9764</v>
      </c>
      <c r="AC849" t="s">
        <v>74</v>
      </c>
      <c r="AD849" t="s">
        <v>74</v>
      </c>
      <c r="AE849" t="s">
        <v>74</v>
      </c>
      <c r="AF849" t="s">
        <v>74</v>
      </c>
      <c r="AG849">
        <v>14</v>
      </c>
      <c r="AH849">
        <v>22</v>
      </c>
      <c r="AI849">
        <v>28</v>
      </c>
      <c r="AJ849">
        <v>0</v>
      </c>
      <c r="AK849">
        <v>3</v>
      </c>
      <c r="AL849" t="s">
        <v>9765</v>
      </c>
      <c r="AM849" t="s">
        <v>9766</v>
      </c>
      <c r="AN849" t="s">
        <v>9767</v>
      </c>
      <c r="AO849" t="s">
        <v>9768</v>
      </c>
      <c r="AP849" t="s">
        <v>74</v>
      </c>
      <c r="AQ849" t="s">
        <v>74</v>
      </c>
      <c r="AR849" t="s">
        <v>9769</v>
      </c>
      <c r="AS849" t="s">
        <v>9770</v>
      </c>
      <c r="AT849" t="s">
        <v>9446</v>
      </c>
      <c r="AU849">
        <v>1995</v>
      </c>
      <c r="AV849">
        <v>10</v>
      </c>
      <c r="AW849">
        <v>6</v>
      </c>
      <c r="AX849" t="s">
        <v>74</v>
      </c>
      <c r="AY849" t="s">
        <v>74</v>
      </c>
      <c r="AZ849" t="s">
        <v>74</v>
      </c>
      <c r="BA849" t="s">
        <v>74</v>
      </c>
      <c r="BB849">
        <v>14</v>
      </c>
      <c r="BC849">
        <v>23</v>
      </c>
      <c r="BD849" t="s">
        <v>74</v>
      </c>
      <c r="BE849" t="s">
        <v>9771</v>
      </c>
      <c r="BF849" t="str">
        <f>HYPERLINK("http://dx.doi.org/10.1109/64.483008","http://dx.doi.org/10.1109/64.483008")</f>
        <v>http://dx.doi.org/10.1109/64.483008</v>
      </c>
      <c r="BG849" t="s">
        <v>74</v>
      </c>
      <c r="BH849" t="s">
        <v>74</v>
      </c>
      <c r="BI849">
        <v>10</v>
      </c>
      <c r="BJ849" t="s">
        <v>9772</v>
      </c>
      <c r="BK849" t="s">
        <v>93</v>
      </c>
      <c r="BL849" t="s">
        <v>9773</v>
      </c>
      <c r="BM849" t="s">
        <v>9774</v>
      </c>
      <c r="BN849" t="s">
        <v>74</v>
      </c>
      <c r="BO849" t="s">
        <v>74</v>
      </c>
      <c r="BP849" t="s">
        <v>74</v>
      </c>
      <c r="BQ849" t="s">
        <v>74</v>
      </c>
      <c r="BR849" t="s">
        <v>96</v>
      </c>
      <c r="BS849" t="s">
        <v>9775</v>
      </c>
      <c r="BT849" t="str">
        <f>HYPERLINK("https%3A%2F%2Fwww.webofscience.com%2Fwos%2Fwoscc%2Ffull-record%2FWOS:A1995TG27800005","View Full Record in Web of Science")</f>
        <v>View Full Record in Web of Science</v>
      </c>
    </row>
    <row r="850" spans="1:72" x14ac:dyDescent="0.15">
      <c r="A850" t="s">
        <v>72</v>
      </c>
      <c r="B850" t="s">
        <v>9776</v>
      </c>
      <c r="C850" t="s">
        <v>74</v>
      </c>
      <c r="D850" t="s">
        <v>74</v>
      </c>
      <c r="E850" t="s">
        <v>74</v>
      </c>
      <c r="F850" t="s">
        <v>9776</v>
      </c>
      <c r="G850" t="s">
        <v>74</v>
      </c>
      <c r="H850" t="s">
        <v>74</v>
      </c>
      <c r="I850" t="s">
        <v>9777</v>
      </c>
      <c r="J850" t="s">
        <v>1440</v>
      </c>
      <c r="K850" t="s">
        <v>74</v>
      </c>
      <c r="L850" t="s">
        <v>74</v>
      </c>
      <c r="M850" t="s">
        <v>77</v>
      </c>
      <c r="N850" t="s">
        <v>78</v>
      </c>
      <c r="O850" t="s">
        <v>74</v>
      </c>
      <c r="P850" t="s">
        <v>74</v>
      </c>
      <c r="Q850" t="s">
        <v>74</v>
      </c>
      <c r="R850" t="s">
        <v>74</v>
      </c>
      <c r="S850" t="s">
        <v>74</v>
      </c>
      <c r="T850" t="s">
        <v>74</v>
      </c>
      <c r="U850" t="s">
        <v>74</v>
      </c>
      <c r="V850" t="s">
        <v>9778</v>
      </c>
      <c r="W850" t="s">
        <v>3239</v>
      </c>
      <c r="X850" t="s">
        <v>82</v>
      </c>
      <c r="Y850" t="s">
        <v>74</v>
      </c>
      <c r="Z850" t="s">
        <v>74</v>
      </c>
      <c r="AA850" t="s">
        <v>74</v>
      </c>
      <c r="AB850" t="s">
        <v>74</v>
      </c>
      <c r="AC850" t="s">
        <v>74</v>
      </c>
      <c r="AD850" t="s">
        <v>74</v>
      </c>
      <c r="AE850" t="s">
        <v>74</v>
      </c>
      <c r="AF850" t="s">
        <v>74</v>
      </c>
      <c r="AG850">
        <v>24</v>
      </c>
      <c r="AH850">
        <v>8</v>
      </c>
      <c r="AI850">
        <v>9</v>
      </c>
      <c r="AJ850">
        <v>0</v>
      </c>
      <c r="AK850">
        <v>0</v>
      </c>
      <c r="AL850" t="s">
        <v>152</v>
      </c>
      <c r="AM850" t="s">
        <v>153</v>
      </c>
      <c r="AN850" t="s">
        <v>154</v>
      </c>
      <c r="AO850" t="s">
        <v>1442</v>
      </c>
      <c r="AP850" t="s">
        <v>74</v>
      </c>
      <c r="AQ850" t="s">
        <v>74</v>
      </c>
      <c r="AR850" t="s">
        <v>1443</v>
      </c>
      <c r="AS850" t="s">
        <v>1444</v>
      </c>
      <c r="AT850" t="s">
        <v>9446</v>
      </c>
      <c r="AU850">
        <v>1995</v>
      </c>
      <c r="AV850">
        <v>12</v>
      </c>
      <c r="AW850">
        <v>6</v>
      </c>
      <c r="AX850" t="s">
        <v>74</v>
      </c>
      <c r="AY850" t="s">
        <v>74</v>
      </c>
      <c r="AZ850" t="s">
        <v>74</v>
      </c>
      <c r="BA850" t="s">
        <v>74</v>
      </c>
      <c r="BB850">
        <v>1303</v>
      </c>
      <c r="BC850">
        <v>1312</v>
      </c>
      <c r="BD850" t="s">
        <v>74</v>
      </c>
      <c r="BE850" t="s">
        <v>9779</v>
      </c>
      <c r="BF850" t="str">
        <f>HYPERLINK("http://dx.doi.org/10.1175/1520-0426(1995)012&lt;1303:VOAOSS&gt;2.0.CO;2","http://dx.doi.org/10.1175/1520-0426(1995)012&lt;1303:VOAOSS&gt;2.0.CO;2")</f>
        <v>http://dx.doi.org/10.1175/1520-0426(1995)012&lt;1303:VOAOSS&gt;2.0.CO;2</v>
      </c>
      <c r="BG850" t="s">
        <v>74</v>
      </c>
      <c r="BH850" t="s">
        <v>74</v>
      </c>
      <c r="BI850">
        <v>10</v>
      </c>
      <c r="BJ850" t="s">
        <v>1446</v>
      </c>
      <c r="BK850" t="s">
        <v>93</v>
      </c>
      <c r="BL850" t="s">
        <v>1447</v>
      </c>
      <c r="BM850" t="s">
        <v>9780</v>
      </c>
      <c r="BN850" t="s">
        <v>74</v>
      </c>
      <c r="BO850" t="s">
        <v>272</v>
      </c>
      <c r="BP850" t="s">
        <v>74</v>
      </c>
      <c r="BQ850" t="s">
        <v>74</v>
      </c>
      <c r="BR850" t="s">
        <v>96</v>
      </c>
      <c r="BS850" t="s">
        <v>9781</v>
      </c>
      <c r="BT850" t="str">
        <f>HYPERLINK("https%3A%2F%2Fwww.webofscience.com%2Fwos%2Fwoscc%2Ffull-record%2FWOS:A1995TE75600011","View Full Record in Web of Science")</f>
        <v>View Full Record in Web of Science</v>
      </c>
    </row>
    <row r="851" spans="1:72" x14ac:dyDescent="0.15">
      <c r="A851" t="s">
        <v>72</v>
      </c>
      <c r="B851" t="s">
        <v>9782</v>
      </c>
      <c r="C851" t="s">
        <v>74</v>
      </c>
      <c r="D851" t="s">
        <v>74</v>
      </c>
      <c r="E851" t="s">
        <v>74</v>
      </c>
      <c r="F851" t="s">
        <v>9782</v>
      </c>
      <c r="G851" t="s">
        <v>74</v>
      </c>
      <c r="H851" t="s">
        <v>74</v>
      </c>
      <c r="I851" t="s">
        <v>9783</v>
      </c>
      <c r="J851" t="s">
        <v>519</v>
      </c>
      <c r="K851" t="s">
        <v>74</v>
      </c>
      <c r="L851" t="s">
        <v>74</v>
      </c>
      <c r="M851" t="s">
        <v>77</v>
      </c>
      <c r="N851" t="s">
        <v>472</v>
      </c>
      <c r="O851" t="s">
        <v>9784</v>
      </c>
      <c r="P851" t="s">
        <v>9785</v>
      </c>
      <c r="Q851" t="s">
        <v>9786</v>
      </c>
      <c r="R851" t="s">
        <v>74</v>
      </c>
      <c r="S851" t="s">
        <v>74</v>
      </c>
      <c r="T851" t="s">
        <v>74</v>
      </c>
      <c r="U851" t="s">
        <v>74</v>
      </c>
      <c r="V851" t="s">
        <v>9787</v>
      </c>
      <c r="W851" t="s">
        <v>9788</v>
      </c>
      <c r="X851" t="s">
        <v>9511</v>
      </c>
      <c r="Y851" t="s">
        <v>9789</v>
      </c>
      <c r="Z851" t="s">
        <v>74</v>
      </c>
      <c r="AA851" t="s">
        <v>74</v>
      </c>
      <c r="AB851" t="s">
        <v>74</v>
      </c>
      <c r="AC851" t="s">
        <v>74</v>
      </c>
      <c r="AD851" t="s">
        <v>74</v>
      </c>
      <c r="AE851" t="s">
        <v>74</v>
      </c>
      <c r="AF851" t="s">
        <v>74</v>
      </c>
      <c r="AG851">
        <v>6</v>
      </c>
      <c r="AH851">
        <v>34</v>
      </c>
      <c r="AI851">
        <v>35</v>
      </c>
      <c r="AJ851">
        <v>0</v>
      </c>
      <c r="AK851">
        <v>1</v>
      </c>
      <c r="AL851" t="s">
        <v>203</v>
      </c>
      <c r="AM851" t="s">
        <v>85</v>
      </c>
      <c r="AN851" t="s">
        <v>204</v>
      </c>
      <c r="AO851" t="s">
        <v>523</v>
      </c>
      <c r="AP851" t="s">
        <v>74</v>
      </c>
      <c r="AQ851" t="s">
        <v>74</v>
      </c>
      <c r="AR851" t="s">
        <v>524</v>
      </c>
      <c r="AS851" t="s">
        <v>525</v>
      </c>
      <c r="AT851" t="s">
        <v>9446</v>
      </c>
      <c r="AU851">
        <v>1995</v>
      </c>
      <c r="AV851">
        <v>57</v>
      </c>
      <c r="AW851">
        <v>14</v>
      </c>
      <c r="AX851" t="s">
        <v>74</v>
      </c>
      <c r="AY851" t="s">
        <v>74</v>
      </c>
      <c r="AZ851" t="s">
        <v>74</v>
      </c>
      <c r="BA851" t="s">
        <v>74</v>
      </c>
      <c r="BB851">
        <v>1783</v>
      </c>
      <c r="BC851">
        <v>1797</v>
      </c>
      <c r="BD851" t="s">
        <v>74</v>
      </c>
      <c r="BE851" t="s">
        <v>9790</v>
      </c>
      <c r="BF851" t="str">
        <f>HYPERLINK("http://dx.doi.org/10.1016/0021-9169(95)00098-M","http://dx.doi.org/10.1016/0021-9169(95)00098-M")</f>
        <v>http://dx.doi.org/10.1016/0021-9169(95)00098-M</v>
      </c>
      <c r="BG851" t="s">
        <v>74</v>
      </c>
      <c r="BH851" t="s">
        <v>74</v>
      </c>
      <c r="BI851">
        <v>15</v>
      </c>
      <c r="BJ851" t="s">
        <v>159</v>
      </c>
      <c r="BK851" t="s">
        <v>492</v>
      </c>
      <c r="BL851" t="s">
        <v>159</v>
      </c>
      <c r="BM851" t="s">
        <v>9791</v>
      </c>
      <c r="BN851" t="s">
        <v>74</v>
      </c>
      <c r="BO851" t="s">
        <v>74</v>
      </c>
      <c r="BP851" t="s">
        <v>74</v>
      </c>
      <c r="BQ851" t="s">
        <v>74</v>
      </c>
      <c r="BR851" t="s">
        <v>96</v>
      </c>
      <c r="BS851" t="s">
        <v>9792</v>
      </c>
      <c r="BT851" t="str">
        <f>HYPERLINK("https%3A%2F%2Fwww.webofscience.com%2Fwos%2Fwoscc%2Ffull-record%2FWOS:A1995TJ80500009","View Full Record in Web of Science")</f>
        <v>View Full Record in Web of Science</v>
      </c>
    </row>
    <row r="852" spans="1:72" x14ac:dyDescent="0.15">
      <c r="A852" t="s">
        <v>72</v>
      </c>
      <c r="B852" t="s">
        <v>9793</v>
      </c>
      <c r="C852" t="s">
        <v>74</v>
      </c>
      <c r="D852" t="s">
        <v>74</v>
      </c>
      <c r="E852" t="s">
        <v>74</v>
      </c>
      <c r="F852" t="s">
        <v>9793</v>
      </c>
      <c r="G852" t="s">
        <v>74</v>
      </c>
      <c r="H852" t="s">
        <v>74</v>
      </c>
      <c r="I852" t="s">
        <v>9794</v>
      </c>
      <c r="J852" t="s">
        <v>519</v>
      </c>
      <c r="K852" t="s">
        <v>74</v>
      </c>
      <c r="L852" t="s">
        <v>74</v>
      </c>
      <c r="M852" t="s">
        <v>77</v>
      </c>
      <c r="N852" t="s">
        <v>78</v>
      </c>
      <c r="O852" t="s">
        <v>74</v>
      </c>
      <c r="P852" t="s">
        <v>74</v>
      </c>
      <c r="Q852" t="s">
        <v>74</v>
      </c>
      <c r="R852" t="s">
        <v>74</v>
      </c>
      <c r="S852" t="s">
        <v>74</v>
      </c>
      <c r="T852" t="s">
        <v>74</v>
      </c>
      <c r="U852" t="s">
        <v>9795</v>
      </c>
      <c r="V852" t="s">
        <v>9796</v>
      </c>
      <c r="W852" t="s">
        <v>74</v>
      </c>
      <c r="X852" t="s">
        <v>74</v>
      </c>
      <c r="Y852" t="s">
        <v>9797</v>
      </c>
      <c r="Z852" t="s">
        <v>74</v>
      </c>
      <c r="AA852" t="s">
        <v>9798</v>
      </c>
      <c r="AB852" t="s">
        <v>9799</v>
      </c>
      <c r="AC852" t="s">
        <v>74</v>
      </c>
      <c r="AD852" t="s">
        <v>74</v>
      </c>
      <c r="AE852" t="s">
        <v>74</v>
      </c>
      <c r="AF852" t="s">
        <v>74</v>
      </c>
      <c r="AG852">
        <v>23</v>
      </c>
      <c r="AH852">
        <v>1</v>
      </c>
      <c r="AI852">
        <v>1</v>
      </c>
      <c r="AJ852">
        <v>0</v>
      </c>
      <c r="AK852">
        <v>0</v>
      </c>
      <c r="AL852" t="s">
        <v>203</v>
      </c>
      <c r="AM852" t="s">
        <v>85</v>
      </c>
      <c r="AN852" t="s">
        <v>1459</v>
      </c>
      <c r="AO852" t="s">
        <v>523</v>
      </c>
      <c r="AP852" t="s">
        <v>74</v>
      </c>
      <c r="AQ852" t="s">
        <v>74</v>
      </c>
      <c r="AR852" t="s">
        <v>524</v>
      </c>
      <c r="AS852" t="s">
        <v>525</v>
      </c>
      <c r="AT852" t="s">
        <v>9446</v>
      </c>
      <c r="AU852">
        <v>1995</v>
      </c>
      <c r="AV852">
        <v>57</v>
      </c>
      <c r="AW852">
        <v>14</v>
      </c>
      <c r="AX852" t="s">
        <v>74</v>
      </c>
      <c r="AY852" t="s">
        <v>74</v>
      </c>
      <c r="AZ852" t="s">
        <v>74</v>
      </c>
      <c r="BA852" t="s">
        <v>74</v>
      </c>
      <c r="BB852">
        <v>1799</v>
      </c>
      <c r="BC852">
        <v>1814</v>
      </c>
      <c r="BD852" t="s">
        <v>74</v>
      </c>
      <c r="BE852" t="s">
        <v>9800</v>
      </c>
      <c r="BF852" t="str">
        <f>HYPERLINK("http://dx.doi.org/10.1016/0021-9169(95)00099-N","http://dx.doi.org/10.1016/0021-9169(95)00099-N")</f>
        <v>http://dx.doi.org/10.1016/0021-9169(95)00099-N</v>
      </c>
      <c r="BG852" t="s">
        <v>74</v>
      </c>
      <c r="BH852" t="s">
        <v>74</v>
      </c>
      <c r="BI852">
        <v>16</v>
      </c>
      <c r="BJ852" t="s">
        <v>159</v>
      </c>
      <c r="BK852" t="s">
        <v>93</v>
      </c>
      <c r="BL852" t="s">
        <v>159</v>
      </c>
      <c r="BM852" t="s">
        <v>9791</v>
      </c>
      <c r="BN852" t="s">
        <v>74</v>
      </c>
      <c r="BO852" t="s">
        <v>74</v>
      </c>
      <c r="BP852" t="s">
        <v>74</v>
      </c>
      <c r="BQ852" t="s">
        <v>74</v>
      </c>
      <c r="BR852" t="s">
        <v>96</v>
      </c>
      <c r="BS852" t="s">
        <v>9801</v>
      </c>
      <c r="BT852" t="str">
        <f>HYPERLINK("https%3A%2F%2Fwww.webofscience.com%2Fwos%2Fwoscc%2Ffull-record%2FWOS:A1995TJ80500010","View Full Record in Web of Science")</f>
        <v>View Full Record in Web of Science</v>
      </c>
    </row>
    <row r="853" spans="1:72" x14ac:dyDescent="0.15">
      <c r="A853" t="s">
        <v>72</v>
      </c>
      <c r="B853" t="s">
        <v>9802</v>
      </c>
      <c r="C853" t="s">
        <v>74</v>
      </c>
      <c r="D853" t="s">
        <v>74</v>
      </c>
      <c r="E853" t="s">
        <v>74</v>
      </c>
      <c r="F853" t="s">
        <v>9802</v>
      </c>
      <c r="G853" t="s">
        <v>74</v>
      </c>
      <c r="H853" t="s">
        <v>74</v>
      </c>
      <c r="I853" t="s">
        <v>9803</v>
      </c>
      <c r="J853" t="s">
        <v>548</v>
      </c>
      <c r="K853" t="s">
        <v>74</v>
      </c>
      <c r="L853" t="s">
        <v>74</v>
      </c>
      <c r="M853" t="s">
        <v>77</v>
      </c>
      <c r="N853" t="s">
        <v>78</v>
      </c>
      <c r="O853" t="s">
        <v>74</v>
      </c>
      <c r="P853" t="s">
        <v>74</v>
      </c>
      <c r="Q853" t="s">
        <v>74</v>
      </c>
      <c r="R853" t="s">
        <v>74</v>
      </c>
      <c r="S853" t="s">
        <v>74</v>
      </c>
      <c r="T853" t="s">
        <v>74</v>
      </c>
      <c r="U853" t="s">
        <v>9804</v>
      </c>
      <c r="V853" t="s">
        <v>9805</v>
      </c>
      <c r="W853" t="s">
        <v>74</v>
      </c>
      <c r="X853" t="s">
        <v>74</v>
      </c>
      <c r="Y853" t="s">
        <v>9806</v>
      </c>
      <c r="Z853" t="s">
        <v>74</v>
      </c>
      <c r="AA853" t="s">
        <v>74</v>
      </c>
      <c r="AB853" t="s">
        <v>9807</v>
      </c>
      <c r="AC853" t="s">
        <v>74</v>
      </c>
      <c r="AD853" t="s">
        <v>74</v>
      </c>
      <c r="AE853" t="s">
        <v>74</v>
      </c>
      <c r="AF853" t="s">
        <v>74</v>
      </c>
      <c r="AG853">
        <v>51</v>
      </c>
      <c r="AH853">
        <v>210</v>
      </c>
      <c r="AI853">
        <v>218</v>
      </c>
      <c r="AJ853">
        <v>1</v>
      </c>
      <c r="AK853">
        <v>10</v>
      </c>
      <c r="AL853" t="s">
        <v>152</v>
      </c>
      <c r="AM853" t="s">
        <v>153</v>
      </c>
      <c r="AN853" t="s">
        <v>154</v>
      </c>
      <c r="AO853" t="s">
        <v>555</v>
      </c>
      <c r="AP853" t="s">
        <v>74</v>
      </c>
      <c r="AQ853" t="s">
        <v>74</v>
      </c>
      <c r="AR853" t="s">
        <v>556</v>
      </c>
      <c r="AS853" t="s">
        <v>557</v>
      </c>
      <c r="AT853" t="s">
        <v>9446</v>
      </c>
      <c r="AU853">
        <v>1995</v>
      </c>
      <c r="AV853">
        <v>8</v>
      </c>
      <c r="AW853">
        <v>12</v>
      </c>
      <c r="AX853" t="s">
        <v>74</v>
      </c>
      <c r="AY853" t="s">
        <v>74</v>
      </c>
      <c r="AZ853" t="s">
        <v>74</v>
      </c>
      <c r="BA853" t="s">
        <v>74</v>
      </c>
      <c r="BB853">
        <v>2967</v>
      </c>
      <c r="BC853">
        <v>2987</v>
      </c>
      <c r="BD853" t="s">
        <v>74</v>
      </c>
      <c r="BE853" t="s">
        <v>9808</v>
      </c>
      <c r="BF853" t="str">
        <f>HYPERLINK("http://dx.doi.org/10.1175/1520-0442(1995)008&lt;2967:SOTGOC&gt;2.0.CO;2","http://dx.doi.org/10.1175/1520-0442(1995)008&lt;2967:SOTGOC&gt;2.0.CO;2")</f>
        <v>http://dx.doi.org/10.1175/1520-0442(1995)008&lt;2967:SOTGOC&gt;2.0.CO;2</v>
      </c>
      <c r="BG853" t="s">
        <v>74</v>
      </c>
      <c r="BH853" t="s">
        <v>74</v>
      </c>
      <c r="BI853">
        <v>21</v>
      </c>
      <c r="BJ853" t="s">
        <v>159</v>
      </c>
      <c r="BK853" t="s">
        <v>93</v>
      </c>
      <c r="BL853" t="s">
        <v>159</v>
      </c>
      <c r="BM853" t="s">
        <v>9809</v>
      </c>
      <c r="BN853" t="s">
        <v>74</v>
      </c>
      <c r="BO853" t="s">
        <v>272</v>
      </c>
      <c r="BP853" t="s">
        <v>74</v>
      </c>
      <c r="BQ853" t="s">
        <v>74</v>
      </c>
      <c r="BR853" t="s">
        <v>96</v>
      </c>
      <c r="BS853" t="s">
        <v>9810</v>
      </c>
      <c r="BT853" t="str">
        <f>HYPERLINK("https%3A%2F%2Fwww.webofscience.com%2Fwos%2Fwoscc%2Ffull-record%2FWOS:A1995TN51100004","View Full Record in Web of Science")</f>
        <v>View Full Record in Web of Science</v>
      </c>
    </row>
    <row r="854" spans="1:72" x14ac:dyDescent="0.15">
      <c r="A854" t="s">
        <v>72</v>
      </c>
      <c r="B854" t="s">
        <v>9811</v>
      </c>
      <c r="C854" t="s">
        <v>74</v>
      </c>
      <c r="D854" t="s">
        <v>74</v>
      </c>
      <c r="E854" t="s">
        <v>74</v>
      </c>
      <c r="F854" t="s">
        <v>9811</v>
      </c>
      <c r="G854" t="s">
        <v>74</v>
      </c>
      <c r="H854" t="s">
        <v>74</v>
      </c>
      <c r="I854" t="s">
        <v>9812</v>
      </c>
      <c r="J854" t="s">
        <v>548</v>
      </c>
      <c r="K854" t="s">
        <v>74</v>
      </c>
      <c r="L854" t="s">
        <v>74</v>
      </c>
      <c r="M854" t="s">
        <v>77</v>
      </c>
      <c r="N854" t="s">
        <v>78</v>
      </c>
      <c r="O854" t="s">
        <v>74</v>
      </c>
      <c r="P854" t="s">
        <v>74</v>
      </c>
      <c r="Q854" t="s">
        <v>74</v>
      </c>
      <c r="R854" t="s">
        <v>74</v>
      </c>
      <c r="S854" t="s">
        <v>74</v>
      </c>
      <c r="T854" t="s">
        <v>74</v>
      </c>
      <c r="U854" t="s">
        <v>74</v>
      </c>
      <c r="V854" t="s">
        <v>9813</v>
      </c>
      <c r="W854" t="s">
        <v>9814</v>
      </c>
      <c r="X854" t="s">
        <v>9815</v>
      </c>
      <c r="Y854" t="s">
        <v>9816</v>
      </c>
      <c r="Z854" t="s">
        <v>74</v>
      </c>
      <c r="AA854" t="s">
        <v>9817</v>
      </c>
      <c r="AB854" t="s">
        <v>74</v>
      </c>
      <c r="AC854" t="s">
        <v>74</v>
      </c>
      <c r="AD854" t="s">
        <v>74</v>
      </c>
      <c r="AE854" t="s">
        <v>74</v>
      </c>
      <c r="AF854" t="s">
        <v>74</v>
      </c>
      <c r="AG854">
        <v>24</v>
      </c>
      <c r="AH854">
        <v>12</v>
      </c>
      <c r="AI854">
        <v>12</v>
      </c>
      <c r="AJ854">
        <v>0</v>
      </c>
      <c r="AK854">
        <v>3</v>
      </c>
      <c r="AL854" t="s">
        <v>152</v>
      </c>
      <c r="AM854" t="s">
        <v>153</v>
      </c>
      <c r="AN854" t="s">
        <v>154</v>
      </c>
      <c r="AO854" t="s">
        <v>555</v>
      </c>
      <c r="AP854" t="s">
        <v>74</v>
      </c>
      <c r="AQ854" t="s">
        <v>74</v>
      </c>
      <c r="AR854" t="s">
        <v>556</v>
      </c>
      <c r="AS854" t="s">
        <v>557</v>
      </c>
      <c r="AT854" t="s">
        <v>9446</v>
      </c>
      <c r="AU854">
        <v>1995</v>
      </c>
      <c r="AV854">
        <v>8</v>
      </c>
      <c r="AW854">
        <v>12</v>
      </c>
      <c r="AX854" t="s">
        <v>74</v>
      </c>
      <c r="AY854" t="s">
        <v>74</v>
      </c>
      <c r="AZ854" t="s">
        <v>74</v>
      </c>
      <c r="BA854" t="s">
        <v>74</v>
      </c>
      <c r="BB854">
        <v>3109</v>
      </c>
      <c r="BC854">
        <v>3120</v>
      </c>
      <c r="BD854" t="s">
        <v>74</v>
      </c>
      <c r="BE854" t="s">
        <v>9818</v>
      </c>
      <c r="BF854" t="str">
        <f>HYPERLINK("http://dx.doi.org/10.1175/1520-0442(1995)008&lt;3109:CORBAT&gt;2.0.CO;2","http://dx.doi.org/10.1175/1520-0442(1995)008&lt;3109:CORBAT&gt;2.0.CO;2")</f>
        <v>http://dx.doi.org/10.1175/1520-0442(1995)008&lt;3109:CORBAT&gt;2.0.CO;2</v>
      </c>
      <c r="BG854" t="s">
        <v>74</v>
      </c>
      <c r="BH854" t="s">
        <v>74</v>
      </c>
      <c r="BI854">
        <v>12</v>
      </c>
      <c r="BJ854" t="s">
        <v>159</v>
      </c>
      <c r="BK854" t="s">
        <v>93</v>
      </c>
      <c r="BL854" t="s">
        <v>159</v>
      </c>
      <c r="BM854" t="s">
        <v>9809</v>
      </c>
      <c r="BN854" t="s">
        <v>74</v>
      </c>
      <c r="BO854" t="s">
        <v>272</v>
      </c>
      <c r="BP854" t="s">
        <v>74</v>
      </c>
      <c r="BQ854" t="s">
        <v>74</v>
      </c>
      <c r="BR854" t="s">
        <v>96</v>
      </c>
      <c r="BS854" t="s">
        <v>9819</v>
      </c>
      <c r="BT854" t="str">
        <f>HYPERLINK("https%3A%2F%2Fwww.webofscience.com%2Fwos%2Fwoscc%2Ffull-record%2FWOS:A1995TN51100015","View Full Record in Web of Science")</f>
        <v>View Full Record in Web of Science</v>
      </c>
    </row>
    <row r="855" spans="1:72" x14ac:dyDescent="0.15">
      <c r="A855" t="s">
        <v>72</v>
      </c>
      <c r="B855" t="s">
        <v>9820</v>
      </c>
      <c r="C855" t="s">
        <v>74</v>
      </c>
      <c r="D855" t="s">
        <v>74</v>
      </c>
      <c r="E855" t="s">
        <v>74</v>
      </c>
      <c r="F855" t="s">
        <v>9820</v>
      </c>
      <c r="G855" t="s">
        <v>74</v>
      </c>
      <c r="H855" t="s">
        <v>74</v>
      </c>
      <c r="I855" t="s">
        <v>9821</v>
      </c>
      <c r="J855" t="s">
        <v>1493</v>
      </c>
      <c r="K855" t="s">
        <v>74</v>
      </c>
      <c r="L855" t="s">
        <v>74</v>
      </c>
      <c r="M855" t="s">
        <v>77</v>
      </c>
      <c r="N855" t="s">
        <v>78</v>
      </c>
      <c r="O855" t="s">
        <v>74</v>
      </c>
      <c r="P855" t="s">
        <v>74</v>
      </c>
      <c r="Q855" t="s">
        <v>74</v>
      </c>
      <c r="R855" t="s">
        <v>74</v>
      </c>
      <c r="S855" t="s">
        <v>74</v>
      </c>
      <c r="T855" t="s">
        <v>74</v>
      </c>
      <c r="U855" t="s">
        <v>9822</v>
      </c>
      <c r="V855" t="s">
        <v>9823</v>
      </c>
      <c r="W855" t="s">
        <v>9824</v>
      </c>
      <c r="X855" t="s">
        <v>9825</v>
      </c>
      <c r="Y855" t="s">
        <v>9826</v>
      </c>
      <c r="Z855" t="s">
        <v>74</v>
      </c>
      <c r="AA855" t="s">
        <v>9827</v>
      </c>
      <c r="AB855" t="s">
        <v>9828</v>
      </c>
      <c r="AC855" t="s">
        <v>74</v>
      </c>
      <c r="AD855" t="s">
        <v>74</v>
      </c>
      <c r="AE855" t="s">
        <v>74</v>
      </c>
      <c r="AF855" t="s">
        <v>74</v>
      </c>
      <c r="AG855">
        <v>23</v>
      </c>
      <c r="AH855">
        <v>7</v>
      </c>
      <c r="AI855">
        <v>7</v>
      </c>
      <c r="AJ855">
        <v>0</v>
      </c>
      <c r="AK855">
        <v>1</v>
      </c>
      <c r="AL855" t="s">
        <v>946</v>
      </c>
      <c r="AM855" t="s">
        <v>312</v>
      </c>
      <c r="AN855" t="s">
        <v>1017</v>
      </c>
      <c r="AO855" t="s">
        <v>1501</v>
      </c>
      <c r="AP855" t="s">
        <v>1502</v>
      </c>
      <c r="AQ855" t="s">
        <v>74</v>
      </c>
      <c r="AR855" t="s">
        <v>1503</v>
      </c>
      <c r="AS855" t="s">
        <v>1504</v>
      </c>
      <c r="AT855" t="s">
        <v>9725</v>
      </c>
      <c r="AU855">
        <v>1995</v>
      </c>
      <c r="AV855">
        <v>100</v>
      </c>
      <c r="AW855" t="s">
        <v>9829</v>
      </c>
      <c r="AX855" t="s">
        <v>74</v>
      </c>
      <c r="AY855" t="s">
        <v>74</v>
      </c>
      <c r="AZ855" t="s">
        <v>74</v>
      </c>
      <c r="BA855" t="s">
        <v>74</v>
      </c>
      <c r="BB855">
        <v>23607</v>
      </c>
      <c r="BC855">
        <v>23619</v>
      </c>
      <c r="BD855" t="s">
        <v>74</v>
      </c>
      <c r="BE855" t="s">
        <v>9830</v>
      </c>
      <c r="BF855" t="str">
        <f>HYPERLINK("http://dx.doi.org/10.1029/95JA02688","http://dx.doi.org/10.1029/95JA02688")</f>
        <v>http://dx.doi.org/10.1029/95JA02688</v>
      </c>
      <c r="BG855" t="s">
        <v>74</v>
      </c>
      <c r="BH855" t="s">
        <v>74</v>
      </c>
      <c r="BI855">
        <v>13</v>
      </c>
      <c r="BJ855" t="s">
        <v>936</v>
      </c>
      <c r="BK855" t="s">
        <v>93</v>
      </c>
      <c r="BL855" t="s">
        <v>936</v>
      </c>
      <c r="BM855" t="s">
        <v>9831</v>
      </c>
      <c r="BN855" t="s">
        <v>74</v>
      </c>
      <c r="BO855" t="s">
        <v>74</v>
      </c>
      <c r="BP855" t="s">
        <v>74</v>
      </c>
      <c r="BQ855" t="s">
        <v>74</v>
      </c>
      <c r="BR855" t="s">
        <v>96</v>
      </c>
      <c r="BS855" t="s">
        <v>9832</v>
      </c>
      <c r="BT855" t="str">
        <f>HYPERLINK("https%3A%2F%2Fwww.webofscience.com%2Fwos%2Fwoscc%2Ffull-record%2FWOS:A1995TH67200021","View Full Record in Web of Science")</f>
        <v>View Full Record in Web of Science</v>
      </c>
    </row>
    <row r="856" spans="1:72" x14ac:dyDescent="0.15">
      <c r="A856" t="s">
        <v>72</v>
      </c>
      <c r="B856" t="s">
        <v>9833</v>
      </c>
      <c r="C856" t="s">
        <v>74</v>
      </c>
      <c r="D856" t="s">
        <v>74</v>
      </c>
      <c r="E856" t="s">
        <v>74</v>
      </c>
      <c r="F856" t="s">
        <v>9833</v>
      </c>
      <c r="G856" t="s">
        <v>74</v>
      </c>
      <c r="H856" t="s">
        <v>74</v>
      </c>
      <c r="I856" t="s">
        <v>9834</v>
      </c>
      <c r="J856" t="s">
        <v>5697</v>
      </c>
      <c r="K856" t="s">
        <v>74</v>
      </c>
      <c r="L856" t="s">
        <v>74</v>
      </c>
      <c r="M856" t="s">
        <v>77</v>
      </c>
      <c r="N856" t="s">
        <v>78</v>
      </c>
      <c r="O856" t="s">
        <v>74</v>
      </c>
      <c r="P856" t="s">
        <v>74</v>
      </c>
      <c r="Q856" t="s">
        <v>74</v>
      </c>
      <c r="R856" t="s">
        <v>74</v>
      </c>
      <c r="S856" t="s">
        <v>74</v>
      </c>
      <c r="T856" t="s">
        <v>74</v>
      </c>
      <c r="U856" t="s">
        <v>9835</v>
      </c>
      <c r="V856" t="s">
        <v>9836</v>
      </c>
      <c r="W856" t="s">
        <v>9837</v>
      </c>
      <c r="X856" t="s">
        <v>9838</v>
      </c>
      <c r="Y856" t="s">
        <v>74</v>
      </c>
      <c r="Z856" t="s">
        <v>74</v>
      </c>
      <c r="AA856" t="s">
        <v>9839</v>
      </c>
      <c r="AB856" t="s">
        <v>74</v>
      </c>
      <c r="AC856" t="s">
        <v>74</v>
      </c>
      <c r="AD856" t="s">
        <v>74</v>
      </c>
      <c r="AE856" t="s">
        <v>74</v>
      </c>
      <c r="AF856" t="s">
        <v>74</v>
      </c>
      <c r="AG856">
        <v>17</v>
      </c>
      <c r="AH856">
        <v>24</v>
      </c>
      <c r="AI856">
        <v>25</v>
      </c>
      <c r="AJ856">
        <v>0</v>
      </c>
      <c r="AK856">
        <v>1</v>
      </c>
      <c r="AL856" t="s">
        <v>5704</v>
      </c>
      <c r="AM856" t="s">
        <v>5705</v>
      </c>
      <c r="AN856" t="s">
        <v>5706</v>
      </c>
      <c r="AO856" t="s">
        <v>5707</v>
      </c>
      <c r="AP856" t="s">
        <v>74</v>
      </c>
      <c r="AQ856" t="s">
        <v>74</v>
      </c>
      <c r="AR856" t="s">
        <v>5708</v>
      </c>
      <c r="AS856" t="s">
        <v>5709</v>
      </c>
      <c r="AT856" t="s">
        <v>9446</v>
      </c>
      <c r="AU856">
        <v>1995</v>
      </c>
      <c r="AV856">
        <v>58</v>
      </c>
      <c r="AW856">
        <v>12</v>
      </c>
      <c r="AX856" t="s">
        <v>74</v>
      </c>
      <c r="AY856" t="s">
        <v>74</v>
      </c>
      <c r="AZ856" t="s">
        <v>74</v>
      </c>
      <c r="BA856" t="s">
        <v>74</v>
      </c>
      <c r="BB856">
        <v>1958</v>
      </c>
      <c r="BC856">
        <v>1960</v>
      </c>
      <c r="BD856" t="s">
        <v>74</v>
      </c>
      <c r="BE856" t="s">
        <v>9840</v>
      </c>
      <c r="BF856" t="str">
        <f>HYPERLINK("http://dx.doi.org/10.1021/np50126a028","http://dx.doi.org/10.1021/np50126a028")</f>
        <v>http://dx.doi.org/10.1021/np50126a028</v>
      </c>
      <c r="BG856" t="s">
        <v>74</v>
      </c>
      <c r="BH856" t="s">
        <v>74</v>
      </c>
      <c r="BI856">
        <v>3</v>
      </c>
      <c r="BJ856" t="s">
        <v>5711</v>
      </c>
      <c r="BK856" t="s">
        <v>93</v>
      </c>
      <c r="BL856" t="s">
        <v>5712</v>
      </c>
      <c r="BM856" t="s">
        <v>9841</v>
      </c>
      <c r="BN856" t="s">
        <v>74</v>
      </c>
      <c r="BO856" t="s">
        <v>74</v>
      </c>
      <c r="BP856" t="s">
        <v>74</v>
      </c>
      <c r="BQ856" t="s">
        <v>74</v>
      </c>
      <c r="BR856" t="s">
        <v>96</v>
      </c>
      <c r="BS856" t="s">
        <v>9842</v>
      </c>
      <c r="BT856" t="str">
        <f>HYPERLINK("https%3A%2F%2Fwww.webofscience.com%2Fwos%2Fwoscc%2Ffull-record%2FWOS:A1995TW33600028","View Full Record in Web of Science")</f>
        <v>View Full Record in Web of Science</v>
      </c>
    </row>
    <row r="857" spans="1:72" x14ac:dyDescent="0.15">
      <c r="A857" t="s">
        <v>72</v>
      </c>
      <c r="B857" t="s">
        <v>9843</v>
      </c>
      <c r="C857" t="s">
        <v>74</v>
      </c>
      <c r="D857" t="s">
        <v>74</v>
      </c>
      <c r="E857" t="s">
        <v>74</v>
      </c>
      <c r="F857" t="s">
        <v>9843</v>
      </c>
      <c r="G857" t="s">
        <v>74</v>
      </c>
      <c r="H857" t="s">
        <v>74</v>
      </c>
      <c r="I857" t="s">
        <v>9844</v>
      </c>
      <c r="J857" t="s">
        <v>656</v>
      </c>
      <c r="K857" t="s">
        <v>74</v>
      </c>
      <c r="L857" t="s">
        <v>74</v>
      </c>
      <c r="M857" t="s">
        <v>77</v>
      </c>
      <c r="N857" t="s">
        <v>78</v>
      </c>
      <c r="O857" t="s">
        <v>74</v>
      </c>
      <c r="P857" t="s">
        <v>74</v>
      </c>
      <c r="Q857" t="s">
        <v>74</v>
      </c>
      <c r="R857" t="s">
        <v>74</v>
      </c>
      <c r="S857" t="s">
        <v>74</v>
      </c>
      <c r="T857" t="s">
        <v>74</v>
      </c>
      <c r="U857" t="s">
        <v>9845</v>
      </c>
      <c r="V857" t="s">
        <v>9846</v>
      </c>
      <c r="W857" t="s">
        <v>74</v>
      </c>
      <c r="X857" t="s">
        <v>74</v>
      </c>
      <c r="Y857" t="s">
        <v>9847</v>
      </c>
      <c r="Z857" t="s">
        <v>74</v>
      </c>
      <c r="AA857" t="s">
        <v>74</v>
      </c>
      <c r="AB857" t="s">
        <v>74</v>
      </c>
      <c r="AC857" t="s">
        <v>74</v>
      </c>
      <c r="AD857" t="s">
        <v>74</v>
      </c>
      <c r="AE857" t="s">
        <v>74</v>
      </c>
      <c r="AF857" t="s">
        <v>74</v>
      </c>
      <c r="AG857">
        <v>45</v>
      </c>
      <c r="AH857">
        <v>7</v>
      </c>
      <c r="AI857">
        <v>8</v>
      </c>
      <c r="AJ857">
        <v>0</v>
      </c>
      <c r="AK857">
        <v>5</v>
      </c>
      <c r="AL857" t="s">
        <v>152</v>
      </c>
      <c r="AM857" t="s">
        <v>153</v>
      </c>
      <c r="AN857" t="s">
        <v>154</v>
      </c>
      <c r="AO857" t="s">
        <v>663</v>
      </c>
      <c r="AP857" t="s">
        <v>74</v>
      </c>
      <c r="AQ857" t="s">
        <v>74</v>
      </c>
      <c r="AR857" t="s">
        <v>665</v>
      </c>
      <c r="AS857" t="s">
        <v>666</v>
      </c>
      <c r="AT857" t="s">
        <v>9446</v>
      </c>
      <c r="AU857">
        <v>1995</v>
      </c>
      <c r="AV857">
        <v>25</v>
      </c>
      <c r="AW857">
        <v>12</v>
      </c>
      <c r="AX857" t="s">
        <v>74</v>
      </c>
      <c r="AY857" t="s">
        <v>74</v>
      </c>
      <c r="AZ857" t="s">
        <v>74</v>
      </c>
      <c r="BA857" t="s">
        <v>74</v>
      </c>
      <c r="BB857">
        <v>3051</v>
      </c>
      <c r="BC857">
        <v>3063</v>
      </c>
      <c r="BD857" t="s">
        <v>74</v>
      </c>
      <c r="BE857" t="s">
        <v>9848</v>
      </c>
      <c r="BF857" t="str">
        <f>HYPERLINK("http://dx.doi.org/10.1175/1520-0485(1995)025&lt;3051:TSOLCD&gt;2.0.CO;2","http://dx.doi.org/10.1175/1520-0485(1995)025&lt;3051:TSOLCD&gt;2.0.CO;2")</f>
        <v>http://dx.doi.org/10.1175/1520-0485(1995)025&lt;3051:TSOLCD&gt;2.0.CO;2</v>
      </c>
      <c r="BG857" t="s">
        <v>74</v>
      </c>
      <c r="BH857" t="s">
        <v>74</v>
      </c>
      <c r="BI857">
        <v>13</v>
      </c>
      <c r="BJ857" t="s">
        <v>209</v>
      </c>
      <c r="BK857" t="s">
        <v>93</v>
      </c>
      <c r="BL857" t="s">
        <v>209</v>
      </c>
      <c r="BM857" t="s">
        <v>9849</v>
      </c>
      <c r="BN857" t="s">
        <v>74</v>
      </c>
      <c r="BO857" t="s">
        <v>272</v>
      </c>
      <c r="BP857" t="s">
        <v>74</v>
      </c>
      <c r="BQ857" t="s">
        <v>74</v>
      </c>
      <c r="BR857" t="s">
        <v>96</v>
      </c>
      <c r="BS857" t="s">
        <v>9850</v>
      </c>
      <c r="BT857" t="str">
        <f>HYPERLINK("https%3A%2F%2Fwww.webofscience.com%2Fwos%2Fwoscc%2Ffull-record%2FWOS:A1995TN81300005","View Full Record in Web of Science")</f>
        <v>View Full Record in Web of Science</v>
      </c>
    </row>
    <row r="858" spans="1:72" x14ac:dyDescent="0.15">
      <c r="A858" t="s">
        <v>72</v>
      </c>
      <c r="B858" t="s">
        <v>9851</v>
      </c>
      <c r="C858" t="s">
        <v>74</v>
      </c>
      <c r="D858" t="s">
        <v>74</v>
      </c>
      <c r="E858" t="s">
        <v>74</v>
      </c>
      <c r="F858" t="s">
        <v>9851</v>
      </c>
      <c r="G858" t="s">
        <v>74</v>
      </c>
      <c r="H858" t="s">
        <v>74</v>
      </c>
      <c r="I858" t="s">
        <v>9852</v>
      </c>
      <c r="J858" t="s">
        <v>1576</v>
      </c>
      <c r="K858" t="s">
        <v>74</v>
      </c>
      <c r="L858" t="s">
        <v>74</v>
      </c>
      <c r="M858" t="s">
        <v>77</v>
      </c>
      <c r="N858" t="s">
        <v>78</v>
      </c>
      <c r="O858" t="s">
        <v>74</v>
      </c>
      <c r="P858" t="s">
        <v>74</v>
      </c>
      <c r="Q858" t="s">
        <v>74</v>
      </c>
      <c r="R858" t="s">
        <v>74</v>
      </c>
      <c r="S858" t="s">
        <v>74</v>
      </c>
      <c r="T858" t="s">
        <v>74</v>
      </c>
      <c r="U858" t="s">
        <v>9853</v>
      </c>
      <c r="V858" t="s">
        <v>9854</v>
      </c>
      <c r="W858" t="s">
        <v>9855</v>
      </c>
      <c r="X858" t="s">
        <v>9856</v>
      </c>
      <c r="Y858" t="s">
        <v>9857</v>
      </c>
      <c r="Z858" t="s">
        <v>74</v>
      </c>
      <c r="AA858" t="s">
        <v>74</v>
      </c>
      <c r="AB858" t="s">
        <v>9858</v>
      </c>
      <c r="AC858" t="s">
        <v>74</v>
      </c>
      <c r="AD858" t="s">
        <v>74</v>
      </c>
      <c r="AE858" t="s">
        <v>74</v>
      </c>
      <c r="AF858" t="s">
        <v>74</v>
      </c>
      <c r="AG858">
        <v>21</v>
      </c>
      <c r="AH858">
        <v>97</v>
      </c>
      <c r="AI858">
        <v>99</v>
      </c>
      <c r="AJ858">
        <v>0</v>
      </c>
      <c r="AK858">
        <v>3</v>
      </c>
      <c r="AL858" t="s">
        <v>1532</v>
      </c>
      <c r="AM858" t="s">
        <v>85</v>
      </c>
      <c r="AN858" t="s">
        <v>1533</v>
      </c>
      <c r="AO858" t="s">
        <v>1581</v>
      </c>
      <c r="AP858" t="s">
        <v>74</v>
      </c>
      <c r="AQ858" t="s">
        <v>74</v>
      </c>
      <c r="AR858" t="s">
        <v>1583</v>
      </c>
      <c r="AS858" t="s">
        <v>1584</v>
      </c>
      <c r="AT858" t="s">
        <v>9446</v>
      </c>
      <c r="AU858">
        <v>1995</v>
      </c>
      <c r="AV858">
        <v>17</v>
      </c>
      <c r="AW858">
        <v>12</v>
      </c>
      <c r="AX858" t="s">
        <v>74</v>
      </c>
      <c r="AY858" t="s">
        <v>74</v>
      </c>
      <c r="AZ858" t="s">
        <v>74</v>
      </c>
      <c r="BA858" t="s">
        <v>74</v>
      </c>
      <c r="BB858">
        <v>2295</v>
      </c>
      <c r="BC858">
        <v>2306</v>
      </c>
      <c r="BD858" t="s">
        <v>74</v>
      </c>
      <c r="BE858" t="s">
        <v>9859</v>
      </c>
      <c r="BF858" t="str">
        <f>HYPERLINK("http://dx.doi.org/10.1093/plankt/17.12.2295","http://dx.doi.org/10.1093/plankt/17.12.2295")</f>
        <v>http://dx.doi.org/10.1093/plankt/17.12.2295</v>
      </c>
      <c r="BG858" t="s">
        <v>74</v>
      </c>
      <c r="BH858" t="s">
        <v>74</v>
      </c>
      <c r="BI858">
        <v>12</v>
      </c>
      <c r="BJ858" t="s">
        <v>686</v>
      </c>
      <c r="BK858" t="s">
        <v>93</v>
      </c>
      <c r="BL858" t="s">
        <v>686</v>
      </c>
      <c r="BM858" t="s">
        <v>9860</v>
      </c>
      <c r="BN858" t="s">
        <v>74</v>
      </c>
      <c r="BO858" t="s">
        <v>74</v>
      </c>
      <c r="BP858" t="s">
        <v>74</v>
      </c>
      <c r="BQ858" t="s">
        <v>74</v>
      </c>
      <c r="BR858" t="s">
        <v>96</v>
      </c>
      <c r="BS858" t="s">
        <v>9861</v>
      </c>
      <c r="BT858" t="str">
        <f>HYPERLINK("https%3A%2F%2Fwww.webofscience.com%2Fwos%2Fwoscc%2Ffull-record%2FWOS:A1995TT39500007","View Full Record in Web of Science")</f>
        <v>View Full Record in Web of Science</v>
      </c>
    </row>
    <row r="859" spans="1:72" x14ac:dyDescent="0.15">
      <c r="A859" t="s">
        <v>72</v>
      </c>
      <c r="B859" t="s">
        <v>9862</v>
      </c>
      <c r="C859" t="s">
        <v>74</v>
      </c>
      <c r="D859" t="s">
        <v>74</v>
      </c>
      <c r="E859" t="s">
        <v>74</v>
      </c>
      <c r="F859" t="s">
        <v>9862</v>
      </c>
      <c r="G859" t="s">
        <v>74</v>
      </c>
      <c r="H859" t="s">
        <v>74</v>
      </c>
      <c r="I859" t="s">
        <v>9863</v>
      </c>
      <c r="J859" t="s">
        <v>730</v>
      </c>
      <c r="K859" t="s">
        <v>74</v>
      </c>
      <c r="L859" t="s">
        <v>74</v>
      </c>
      <c r="M859" t="s">
        <v>77</v>
      </c>
      <c r="N859" t="s">
        <v>78</v>
      </c>
      <c r="O859" t="s">
        <v>74</v>
      </c>
      <c r="P859" t="s">
        <v>74</v>
      </c>
      <c r="Q859" t="s">
        <v>74</v>
      </c>
      <c r="R859" t="s">
        <v>74</v>
      </c>
      <c r="S859" t="s">
        <v>74</v>
      </c>
      <c r="T859" t="s">
        <v>74</v>
      </c>
      <c r="U859" t="s">
        <v>9864</v>
      </c>
      <c r="V859" t="s">
        <v>9865</v>
      </c>
      <c r="W859" t="s">
        <v>9866</v>
      </c>
      <c r="X859" t="s">
        <v>9867</v>
      </c>
      <c r="Y859" t="s">
        <v>74</v>
      </c>
      <c r="Z859" t="s">
        <v>74</v>
      </c>
      <c r="AA859" t="s">
        <v>9868</v>
      </c>
      <c r="AB859" t="s">
        <v>9869</v>
      </c>
      <c r="AC859" t="s">
        <v>74</v>
      </c>
      <c r="AD859" t="s">
        <v>74</v>
      </c>
      <c r="AE859" t="s">
        <v>74</v>
      </c>
      <c r="AF859" t="s">
        <v>74</v>
      </c>
      <c r="AG859">
        <v>47</v>
      </c>
      <c r="AH859">
        <v>30</v>
      </c>
      <c r="AI859">
        <v>34</v>
      </c>
      <c r="AJ859">
        <v>0</v>
      </c>
      <c r="AK859">
        <v>1</v>
      </c>
      <c r="AL859" t="s">
        <v>185</v>
      </c>
      <c r="AM859" t="s">
        <v>186</v>
      </c>
      <c r="AN859" t="s">
        <v>187</v>
      </c>
      <c r="AO859" t="s">
        <v>736</v>
      </c>
      <c r="AP859" t="s">
        <v>74</v>
      </c>
      <c r="AQ859" t="s">
        <v>74</v>
      </c>
      <c r="AR859" t="s">
        <v>737</v>
      </c>
      <c r="AS859" t="s">
        <v>738</v>
      </c>
      <c r="AT859" t="s">
        <v>9446</v>
      </c>
      <c r="AU859">
        <v>1995</v>
      </c>
      <c r="AV859">
        <v>124</v>
      </c>
      <c r="AW859">
        <v>2</v>
      </c>
      <c r="AX859" t="s">
        <v>74</v>
      </c>
      <c r="AY859" t="s">
        <v>74</v>
      </c>
      <c r="AZ859" t="s">
        <v>74</v>
      </c>
      <c r="BA859" t="s">
        <v>74</v>
      </c>
      <c r="BB859">
        <v>335</v>
      </c>
      <c r="BC859">
        <v>340</v>
      </c>
      <c r="BD859" t="s">
        <v>74</v>
      </c>
      <c r="BE859" t="s">
        <v>9870</v>
      </c>
      <c r="BF859" t="str">
        <f>HYPERLINK("http://dx.doi.org/10.1007/BF00347137","http://dx.doi.org/10.1007/BF00347137")</f>
        <v>http://dx.doi.org/10.1007/BF00347137</v>
      </c>
      <c r="BG859" t="s">
        <v>74</v>
      </c>
      <c r="BH859" t="s">
        <v>74</v>
      </c>
      <c r="BI859">
        <v>6</v>
      </c>
      <c r="BJ859" t="s">
        <v>740</v>
      </c>
      <c r="BK859" t="s">
        <v>93</v>
      </c>
      <c r="BL859" t="s">
        <v>740</v>
      </c>
      <c r="BM859" t="s">
        <v>9871</v>
      </c>
      <c r="BN859" t="s">
        <v>74</v>
      </c>
      <c r="BO859" t="s">
        <v>74</v>
      </c>
      <c r="BP859" t="s">
        <v>74</v>
      </c>
      <c r="BQ859" t="s">
        <v>74</v>
      </c>
      <c r="BR859" t="s">
        <v>96</v>
      </c>
      <c r="BS859" t="s">
        <v>9872</v>
      </c>
      <c r="BT859" t="str">
        <f>HYPERLINK("https%3A%2F%2Fwww.webofscience.com%2Fwos%2Fwoscc%2Ffull-record%2FWOS:A1995TM30100018","View Full Record in Web of Science")</f>
        <v>View Full Record in Web of Science</v>
      </c>
    </row>
    <row r="860" spans="1:72" x14ac:dyDescent="0.15">
      <c r="A860" t="s">
        <v>72</v>
      </c>
      <c r="B860" t="s">
        <v>9873</v>
      </c>
      <c r="C860" t="s">
        <v>74</v>
      </c>
      <c r="D860" t="s">
        <v>74</v>
      </c>
      <c r="E860" t="s">
        <v>74</v>
      </c>
      <c r="F860" t="s">
        <v>9873</v>
      </c>
      <c r="G860" t="s">
        <v>74</v>
      </c>
      <c r="H860" t="s">
        <v>74</v>
      </c>
      <c r="I860" t="s">
        <v>9874</v>
      </c>
      <c r="J860" t="s">
        <v>730</v>
      </c>
      <c r="K860" t="s">
        <v>74</v>
      </c>
      <c r="L860" t="s">
        <v>74</v>
      </c>
      <c r="M860" t="s">
        <v>77</v>
      </c>
      <c r="N860" t="s">
        <v>78</v>
      </c>
      <c r="O860" t="s">
        <v>74</v>
      </c>
      <c r="P860" t="s">
        <v>74</v>
      </c>
      <c r="Q860" t="s">
        <v>74</v>
      </c>
      <c r="R860" t="s">
        <v>74</v>
      </c>
      <c r="S860" t="s">
        <v>74</v>
      </c>
      <c r="T860" t="s">
        <v>74</v>
      </c>
      <c r="U860" t="s">
        <v>9875</v>
      </c>
      <c r="V860" t="s">
        <v>9876</v>
      </c>
      <c r="W860" t="s">
        <v>9877</v>
      </c>
      <c r="X860" t="s">
        <v>9761</v>
      </c>
      <c r="Y860" t="s">
        <v>9878</v>
      </c>
      <c r="Z860" t="s">
        <v>74</v>
      </c>
      <c r="AA860" t="s">
        <v>74</v>
      </c>
      <c r="AB860" t="s">
        <v>74</v>
      </c>
      <c r="AC860" t="s">
        <v>74</v>
      </c>
      <c r="AD860" t="s">
        <v>74</v>
      </c>
      <c r="AE860" t="s">
        <v>74</v>
      </c>
      <c r="AF860" t="s">
        <v>74</v>
      </c>
      <c r="AG860">
        <v>51</v>
      </c>
      <c r="AH860">
        <v>28</v>
      </c>
      <c r="AI860">
        <v>30</v>
      </c>
      <c r="AJ860">
        <v>0</v>
      </c>
      <c r="AK860">
        <v>6</v>
      </c>
      <c r="AL860" t="s">
        <v>116</v>
      </c>
      <c r="AM860" t="s">
        <v>186</v>
      </c>
      <c r="AN860" t="s">
        <v>292</v>
      </c>
      <c r="AO860" t="s">
        <v>736</v>
      </c>
      <c r="AP860" t="s">
        <v>74</v>
      </c>
      <c r="AQ860" t="s">
        <v>74</v>
      </c>
      <c r="AR860" t="s">
        <v>737</v>
      </c>
      <c r="AS860" t="s">
        <v>738</v>
      </c>
      <c r="AT860" t="s">
        <v>9446</v>
      </c>
      <c r="AU860">
        <v>1995</v>
      </c>
      <c r="AV860">
        <v>124</v>
      </c>
      <c r="AW860">
        <v>3</v>
      </c>
      <c r="AX860" t="s">
        <v>74</v>
      </c>
      <c r="AY860" t="s">
        <v>74</v>
      </c>
      <c r="AZ860" t="s">
        <v>74</v>
      </c>
      <c r="BA860" t="s">
        <v>74</v>
      </c>
      <c r="BB860">
        <v>387</v>
      </c>
      <c r="BC860">
        <v>397</v>
      </c>
      <c r="BD860" t="s">
        <v>74</v>
      </c>
      <c r="BE860" t="s">
        <v>9879</v>
      </c>
      <c r="BF860" t="str">
        <f>HYPERLINK("http://dx.doi.org/10.1007/BF00363912","http://dx.doi.org/10.1007/BF00363912")</f>
        <v>http://dx.doi.org/10.1007/BF00363912</v>
      </c>
      <c r="BG860" t="s">
        <v>74</v>
      </c>
      <c r="BH860" t="s">
        <v>74</v>
      </c>
      <c r="BI860">
        <v>11</v>
      </c>
      <c r="BJ860" t="s">
        <v>740</v>
      </c>
      <c r="BK860" t="s">
        <v>93</v>
      </c>
      <c r="BL860" t="s">
        <v>740</v>
      </c>
      <c r="BM860" t="s">
        <v>9880</v>
      </c>
      <c r="BN860" t="s">
        <v>74</v>
      </c>
      <c r="BO860" t="s">
        <v>74</v>
      </c>
      <c r="BP860" t="s">
        <v>74</v>
      </c>
      <c r="BQ860" t="s">
        <v>74</v>
      </c>
      <c r="BR860" t="s">
        <v>96</v>
      </c>
      <c r="BS860" t="s">
        <v>9881</v>
      </c>
      <c r="BT860" t="str">
        <f>HYPERLINK("https%3A%2F%2Fwww.webofscience.com%2Fwos%2Fwoscc%2Ffull-record%2FWOS:A1995TM47100005","View Full Record in Web of Science")</f>
        <v>View Full Record in Web of Science</v>
      </c>
    </row>
    <row r="861" spans="1:72" x14ac:dyDescent="0.15">
      <c r="A861" t="s">
        <v>72</v>
      </c>
      <c r="B861" t="s">
        <v>9882</v>
      </c>
      <c r="C861" t="s">
        <v>74</v>
      </c>
      <c r="D861" t="s">
        <v>74</v>
      </c>
      <c r="E861" t="s">
        <v>74</v>
      </c>
      <c r="F861" t="s">
        <v>9882</v>
      </c>
      <c r="G861" t="s">
        <v>74</v>
      </c>
      <c r="H861" t="s">
        <v>74</v>
      </c>
      <c r="I861" t="s">
        <v>9883</v>
      </c>
      <c r="J861" t="s">
        <v>756</v>
      </c>
      <c r="K861" t="s">
        <v>74</v>
      </c>
      <c r="L861" t="s">
        <v>74</v>
      </c>
      <c r="M861" t="s">
        <v>77</v>
      </c>
      <c r="N861" t="s">
        <v>78</v>
      </c>
      <c r="O861" t="s">
        <v>74</v>
      </c>
      <c r="P861" t="s">
        <v>74</v>
      </c>
      <c r="Q861" t="s">
        <v>74</v>
      </c>
      <c r="R861" t="s">
        <v>74</v>
      </c>
      <c r="S861" t="s">
        <v>74</v>
      </c>
      <c r="T861" t="s">
        <v>74</v>
      </c>
      <c r="U861" t="s">
        <v>9884</v>
      </c>
      <c r="V861" t="s">
        <v>9885</v>
      </c>
      <c r="W861" t="s">
        <v>9886</v>
      </c>
      <c r="X861" t="s">
        <v>8873</v>
      </c>
      <c r="Y861" t="s">
        <v>9887</v>
      </c>
      <c r="Z861" t="s">
        <v>74</v>
      </c>
      <c r="AA861" t="s">
        <v>9888</v>
      </c>
      <c r="AB861" t="s">
        <v>9889</v>
      </c>
      <c r="AC861" t="s">
        <v>74</v>
      </c>
      <c r="AD861" t="s">
        <v>74</v>
      </c>
      <c r="AE861" t="s">
        <v>74</v>
      </c>
      <c r="AF861" t="s">
        <v>74</v>
      </c>
      <c r="AG861">
        <v>41</v>
      </c>
      <c r="AH861">
        <v>66</v>
      </c>
      <c r="AI861">
        <v>68</v>
      </c>
      <c r="AJ861">
        <v>1</v>
      </c>
      <c r="AK861">
        <v>9</v>
      </c>
      <c r="AL861" t="s">
        <v>261</v>
      </c>
      <c r="AM861" t="s">
        <v>262</v>
      </c>
      <c r="AN861" t="s">
        <v>263</v>
      </c>
      <c r="AO861" t="s">
        <v>760</v>
      </c>
      <c r="AP861" t="s">
        <v>74</v>
      </c>
      <c r="AQ861" t="s">
        <v>74</v>
      </c>
      <c r="AR861" t="s">
        <v>761</v>
      </c>
      <c r="AS861" t="s">
        <v>762</v>
      </c>
      <c r="AT861" t="s">
        <v>9446</v>
      </c>
      <c r="AU861">
        <v>1995</v>
      </c>
      <c r="AV861">
        <v>51</v>
      </c>
      <c r="AW861">
        <v>3</v>
      </c>
      <c r="AX861" t="s">
        <v>74</v>
      </c>
      <c r="AY861" t="s">
        <v>74</v>
      </c>
      <c r="AZ861" t="s">
        <v>74</v>
      </c>
      <c r="BA861" t="s">
        <v>74</v>
      </c>
      <c r="BB861">
        <v>177</v>
      </c>
      <c r="BC861">
        <v>192</v>
      </c>
      <c r="BD861" t="s">
        <v>74</v>
      </c>
      <c r="BE861" t="s">
        <v>9890</v>
      </c>
      <c r="BF861" t="str">
        <f>HYPERLINK("http://dx.doi.org/10.1016/0304-4203(95)00065-8","http://dx.doi.org/10.1016/0304-4203(95)00065-8")</f>
        <v>http://dx.doi.org/10.1016/0304-4203(95)00065-8</v>
      </c>
      <c r="BG861" t="s">
        <v>74</v>
      </c>
      <c r="BH861" t="s">
        <v>74</v>
      </c>
      <c r="BI861">
        <v>16</v>
      </c>
      <c r="BJ861" t="s">
        <v>764</v>
      </c>
      <c r="BK861" t="s">
        <v>93</v>
      </c>
      <c r="BL861" t="s">
        <v>765</v>
      </c>
      <c r="BM861" t="s">
        <v>9891</v>
      </c>
      <c r="BN861" t="s">
        <v>74</v>
      </c>
      <c r="BO861" t="s">
        <v>1086</v>
      </c>
      <c r="BP861" t="s">
        <v>74</v>
      </c>
      <c r="BQ861" t="s">
        <v>74</v>
      </c>
      <c r="BR861" t="s">
        <v>96</v>
      </c>
      <c r="BS861" t="s">
        <v>9892</v>
      </c>
      <c r="BT861" t="str">
        <f>HYPERLINK("https%3A%2F%2Fwww.webofscience.com%2Fwos%2Fwoscc%2Ffull-record%2FWOS:A1995TK93800001","View Full Record in Web of Science")</f>
        <v>View Full Record in Web of Science</v>
      </c>
    </row>
    <row r="862" spans="1:72" x14ac:dyDescent="0.15">
      <c r="A862" t="s">
        <v>72</v>
      </c>
      <c r="B862" t="s">
        <v>9893</v>
      </c>
      <c r="C862" t="s">
        <v>74</v>
      </c>
      <c r="D862" t="s">
        <v>74</v>
      </c>
      <c r="E862" t="s">
        <v>74</v>
      </c>
      <c r="F862" t="s">
        <v>9893</v>
      </c>
      <c r="G862" t="s">
        <v>74</v>
      </c>
      <c r="H862" t="s">
        <v>74</v>
      </c>
      <c r="I862" t="s">
        <v>9894</v>
      </c>
      <c r="J862" t="s">
        <v>756</v>
      </c>
      <c r="K862" t="s">
        <v>74</v>
      </c>
      <c r="L862" t="s">
        <v>74</v>
      </c>
      <c r="M862" t="s">
        <v>77</v>
      </c>
      <c r="N862" t="s">
        <v>78</v>
      </c>
      <c r="O862" t="s">
        <v>74</v>
      </c>
      <c r="P862" t="s">
        <v>74</v>
      </c>
      <c r="Q862" t="s">
        <v>74</v>
      </c>
      <c r="R862" t="s">
        <v>74</v>
      </c>
      <c r="S862" t="s">
        <v>74</v>
      </c>
      <c r="T862" t="s">
        <v>74</v>
      </c>
      <c r="U862" t="s">
        <v>9895</v>
      </c>
      <c r="V862" t="s">
        <v>9896</v>
      </c>
      <c r="W862" t="s">
        <v>74</v>
      </c>
      <c r="X862" t="s">
        <v>74</v>
      </c>
      <c r="Y862" t="s">
        <v>9897</v>
      </c>
      <c r="Z862" t="s">
        <v>74</v>
      </c>
      <c r="AA862" t="s">
        <v>3840</v>
      </c>
      <c r="AB862" t="s">
        <v>9898</v>
      </c>
      <c r="AC862" t="s">
        <v>74</v>
      </c>
      <c r="AD862" t="s">
        <v>74</v>
      </c>
      <c r="AE862" t="s">
        <v>74</v>
      </c>
      <c r="AF862" t="s">
        <v>74</v>
      </c>
      <c r="AG862">
        <v>19</v>
      </c>
      <c r="AH862">
        <v>33</v>
      </c>
      <c r="AI862">
        <v>35</v>
      </c>
      <c r="AJ862">
        <v>0</v>
      </c>
      <c r="AK862">
        <v>13</v>
      </c>
      <c r="AL862" t="s">
        <v>261</v>
      </c>
      <c r="AM862" t="s">
        <v>262</v>
      </c>
      <c r="AN862" t="s">
        <v>263</v>
      </c>
      <c r="AO862" t="s">
        <v>760</v>
      </c>
      <c r="AP862" t="s">
        <v>74</v>
      </c>
      <c r="AQ862" t="s">
        <v>74</v>
      </c>
      <c r="AR862" t="s">
        <v>761</v>
      </c>
      <c r="AS862" t="s">
        <v>762</v>
      </c>
      <c r="AT862" t="s">
        <v>9446</v>
      </c>
      <c r="AU862">
        <v>1995</v>
      </c>
      <c r="AV862">
        <v>51</v>
      </c>
      <c r="AW862">
        <v>3</v>
      </c>
      <c r="AX862" t="s">
        <v>74</v>
      </c>
      <c r="AY862" t="s">
        <v>74</v>
      </c>
      <c r="AZ862" t="s">
        <v>74</v>
      </c>
      <c r="BA862" t="s">
        <v>74</v>
      </c>
      <c r="BB862">
        <v>193</v>
      </c>
      <c r="BC862">
        <v>199</v>
      </c>
      <c r="BD862" t="s">
        <v>74</v>
      </c>
      <c r="BE862" t="s">
        <v>9899</v>
      </c>
      <c r="BF862" t="str">
        <f>HYPERLINK("http://dx.doi.org/10.1016/0304-4203(95)00066-6","http://dx.doi.org/10.1016/0304-4203(95)00066-6")</f>
        <v>http://dx.doi.org/10.1016/0304-4203(95)00066-6</v>
      </c>
      <c r="BG862" t="s">
        <v>74</v>
      </c>
      <c r="BH862" t="s">
        <v>74</v>
      </c>
      <c r="BI862">
        <v>7</v>
      </c>
      <c r="BJ862" t="s">
        <v>764</v>
      </c>
      <c r="BK862" t="s">
        <v>93</v>
      </c>
      <c r="BL862" t="s">
        <v>765</v>
      </c>
      <c r="BM862" t="s">
        <v>9891</v>
      </c>
      <c r="BN862" t="s">
        <v>74</v>
      </c>
      <c r="BO862" t="s">
        <v>74</v>
      </c>
      <c r="BP862" t="s">
        <v>74</v>
      </c>
      <c r="BQ862" t="s">
        <v>74</v>
      </c>
      <c r="BR862" t="s">
        <v>96</v>
      </c>
      <c r="BS862" t="s">
        <v>9900</v>
      </c>
      <c r="BT862" t="str">
        <f>HYPERLINK("https%3A%2F%2Fwww.webofscience.com%2Fwos%2Fwoscc%2Ffull-record%2FWOS:A1995TK93800002","View Full Record in Web of Science")</f>
        <v>View Full Record in Web of Science</v>
      </c>
    </row>
    <row r="863" spans="1:72" x14ac:dyDescent="0.15">
      <c r="A863" t="s">
        <v>72</v>
      </c>
      <c r="B863" t="s">
        <v>9901</v>
      </c>
      <c r="C863" t="s">
        <v>74</v>
      </c>
      <c r="D863" t="s">
        <v>74</v>
      </c>
      <c r="E863" t="s">
        <v>74</v>
      </c>
      <c r="F863" t="s">
        <v>9901</v>
      </c>
      <c r="G863" t="s">
        <v>74</v>
      </c>
      <c r="H863" t="s">
        <v>74</v>
      </c>
      <c r="I863" t="s">
        <v>9902</v>
      </c>
      <c r="J863" t="s">
        <v>756</v>
      </c>
      <c r="K863" t="s">
        <v>74</v>
      </c>
      <c r="L863" t="s">
        <v>74</v>
      </c>
      <c r="M863" t="s">
        <v>77</v>
      </c>
      <c r="N863" t="s">
        <v>78</v>
      </c>
      <c r="O863" t="s">
        <v>74</v>
      </c>
      <c r="P863" t="s">
        <v>74</v>
      </c>
      <c r="Q863" t="s">
        <v>74</v>
      </c>
      <c r="R863" t="s">
        <v>74</v>
      </c>
      <c r="S863" t="s">
        <v>74</v>
      </c>
      <c r="T863" t="s">
        <v>74</v>
      </c>
      <c r="U863" t="s">
        <v>9903</v>
      </c>
      <c r="V863" t="s">
        <v>9904</v>
      </c>
      <c r="W863" t="s">
        <v>9905</v>
      </c>
      <c r="X863" t="s">
        <v>2809</v>
      </c>
      <c r="Y863" t="s">
        <v>74</v>
      </c>
      <c r="Z863" t="s">
        <v>74</v>
      </c>
      <c r="AA863" t="s">
        <v>9906</v>
      </c>
      <c r="AB863" t="s">
        <v>9907</v>
      </c>
      <c r="AC863" t="s">
        <v>74</v>
      </c>
      <c r="AD863" t="s">
        <v>74</v>
      </c>
      <c r="AE863" t="s">
        <v>74</v>
      </c>
      <c r="AF863" t="s">
        <v>74</v>
      </c>
      <c r="AG863">
        <v>47</v>
      </c>
      <c r="AH863">
        <v>41</v>
      </c>
      <c r="AI863">
        <v>45</v>
      </c>
      <c r="AJ863">
        <v>0</v>
      </c>
      <c r="AK863">
        <v>5</v>
      </c>
      <c r="AL863" t="s">
        <v>261</v>
      </c>
      <c r="AM863" t="s">
        <v>262</v>
      </c>
      <c r="AN863" t="s">
        <v>263</v>
      </c>
      <c r="AO863" t="s">
        <v>760</v>
      </c>
      <c r="AP863" t="s">
        <v>74</v>
      </c>
      <c r="AQ863" t="s">
        <v>74</v>
      </c>
      <c r="AR863" t="s">
        <v>761</v>
      </c>
      <c r="AS863" t="s">
        <v>762</v>
      </c>
      <c r="AT863" t="s">
        <v>9446</v>
      </c>
      <c r="AU863">
        <v>1995</v>
      </c>
      <c r="AV863">
        <v>51</v>
      </c>
      <c r="AW863">
        <v>3</v>
      </c>
      <c r="AX863" t="s">
        <v>74</v>
      </c>
      <c r="AY863" t="s">
        <v>74</v>
      </c>
      <c r="AZ863" t="s">
        <v>74</v>
      </c>
      <c r="BA863" t="s">
        <v>74</v>
      </c>
      <c r="BB863">
        <v>223</v>
      </c>
      <c r="BC863">
        <v>237</v>
      </c>
      <c r="BD863" t="s">
        <v>74</v>
      </c>
      <c r="BE863" t="s">
        <v>9908</v>
      </c>
      <c r="BF863" t="str">
        <f>HYPERLINK("http://dx.doi.org/10.1016/0304-4203(95)00057-7","http://dx.doi.org/10.1016/0304-4203(95)00057-7")</f>
        <v>http://dx.doi.org/10.1016/0304-4203(95)00057-7</v>
      </c>
      <c r="BG863" t="s">
        <v>74</v>
      </c>
      <c r="BH863" t="s">
        <v>74</v>
      </c>
      <c r="BI863">
        <v>15</v>
      </c>
      <c r="BJ863" t="s">
        <v>764</v>
      </c>
      <c r="BK863" t="s">
        <v>93</v>
      </c>
      <c r="BL863" t="s">
        <v>765</v>
      </c>
      <c r="BM863" t="s">
        <v>9891</v>
      </c>
      <c r="BN863" t="s">
        <v>74</v>
      </c>
      <c r="BO863" t="s">
        <v>74</v>
      </c>
      <c r="BP863" t="s">
        <v>74</v>
      </c>
      <c r="BQ863" t="s">
        <v>74</v>
      </c>
      <c r="BR863" t="s">
        <v>96</v>
      </c>
      <c r="BS863" t="s">
        <v>9909</v>
      </c>
      <c r="BT863" t="str">
        <f>HYPERLINK("https%3A%2F%2Fwww.webofscience.com%2Fwos%2Fwoscc%2Ffull-record%2FWOS:A1995TK93800005","View Full Record in Web of Science")</f>
        <v>View Full Record in Web of Science</v>
      </c>
    </row>
    <row r="864" spans="1:72" x14ac:dyDescent="0.15">
      <c r="A864" t="s">
        <v>72</v>
      </c>
      <c r="B864" t="s">
        <v>9910</v>
      </c>
      <c r="C864" t="s">
        <v>74</v>
      </c>
      <c r="D864" t="s">
        <v>74</v>
      </c>
      <c r="E864" t="s">
        <v>74</v>
      </c>
      <c r="F864" t="s">
        <v>9910</v>
      </c>
      <c r="G864" t="s">
        <v>74</v>
      </c>
      <c r="H864" t="s">
        <v>74</v>
      </c>
      <c r="I864" t="s">
        <v>9911</v>
      </c>
      <c r="J864" t="s">
        <v>770</v>
      </c>
      <c r="K864" t="s">
        <v>74</v>
      </c>
      <c r="L864" t="s">
        <v>74</v>
      </c>
      <c r="M864" t="s">
        <v>77</v>
      </c>
      <c r="N864" t="s">
        <v>78</v>
      </c>
      <c r="O864" t="s">
        <v>74</v>
      </c>
      <c r="P864" t="s">
        <v>74</v>
      </c>
      <c r="Q864" t="s">
        <v>74</v>
      </c>
      <c r="R864" t="s">
        <v>74</v>
      </c>
      <c r="S864" t="s">
        <v>74</v>
      </c>
      <c r="T864" t="s">
        <v>9912</v>
      </c>
      <c r="U864" t="s">
        <v>9913</v>
      </c>
      <c r="V864" t="s">
        <v>9914</v>
      </c>
      <c r="W864" t="s">
        <v>74</v>
      </c>
      <c r="X864" t="s">
        <v>74</v>
      </c>
      <c r="Y864" t="s">
        <v>9915</v>
      </c>
      <c r="Z864" t="s">
        <v>74</v>
      </c>
      <c r="AA864" t="s">
        <v>74</v>
      </c>
      <c r="AB864" t="s">
        <v>74</v>
      </c>
      <c r="AC864" t="s">
        <v>74</v>
      </c>
      <c r="AD864" t="s">
        <v>74</v>
      </c>
      <c r="AE864" t="s">
        <v>74</v>
      </c>
      <c r="AF864" t="s">
        <v>74</v>
      </c>
      <c r="AG864">
        <v>44</v>
      </c>
      <c r="AH864">
        <v>42</v>
      </c>
      <c r="AI864">
        <v>46</v>
      </c>
      <c r="AJ864">
        <v>0</v>
      </c>
      <c r="AK864">
        <v>4</v>
      </c>
      <c r="AL864" t="s">
        <v>775</v>
      </c>
      <c r="AM864" t="s">
        <v>776</v>
      </c>
      <c r="AN864" t="s">
        <v>777</v>
      </c>
      <c r="AO864" t="s">
        <v>778</v>
      </c>
      <c r="AP864" t="s">
        <v>74</v>
      </c>
      <c r="AQ864" t="s">
        <v>74</v>
      </c>
      <c r="AR864" t="s">
        <v>779</v>
      </c>
      <c r="AS864" t="s">
        <v>780</v>
      </c>
      <c r="AT864" t="s">
        <v>9446</v>
      </c>
      <c r="AU864">
        <v>1995</v>
      </c>
      <c r="AV864">
        <v>129</v>
      </c>
      <c r="AW864" t="s">
        <v>781</v>
      </c>
      <c r="AX864" t="s">
        <v>74</v>
      </c>
      <c r="AY864" t="s">
        <v>74</v>
      </c>
      <c r="AZ864" t="s">
        <v>74</v>
      </c>
      <c r="BA864" t="s">
        <v>74</v>
      </c>
      <c r="BB864">
        <v>71</v>
      </c>
      <c r="BC864">
        <v>75</v>
      </c>
      <c r="BD864" t="s">
        <v>74</v>
      </c>
      <c r="BE864" t="s">
        <v>9916</v>
      </c>
      <c r="BF864" t="str">
        <f>HYPERLINK("http://dx.doi.org/10.3354/meps129071","http://dx.doi.org/10.3354/meps129071")</f>
        <v>http://dx.doi.org/10.3354/meps129071</v>
      </c>
      <c r="BG864" t="s">
        <v>74</v>
      </c>
      <c r="BH864" t="s">
        <v>74</v>
      </c>
      <c r="BI864">
        <v>5</v>
      </c>
      <c r="BJ864" t="s">
        <v>783</v>
      </c>
      <c r="BK864" t="s">
        <v>93</v>
      </c>
      <c r="BL864" t="s">
        <v>784</v>
      </c>
      <c r="BM864" t="s">
        <v>9917</v>
      </c>
      <c r="BN864" t="s">
        <v>74</v>
      </c>
      <c r="BO864" t="s">
        <v>161</v>
      </c>
      <c r="BP864" t="s">
        <v>74</v>
      </c>
      <c r="BQ864" t="s">
        <v>74</v>
      </c>
      <c r="BR864" t="s">
        <v>96</v>
      </c>
      <c r="BS864" t="s">
        <v>9918</v>
      </c>
      <c r="BT864" t="str">
        <f>HYPERLINK("https%3A%2F%2Fwww.webofscience.com%2Fwos%2Fwoscc%2Ffull-record%2FWOS:A1995TP66400008","View Full Record in Web of Science")</f>
        <v>View Full Record in Web of Science</v>
      </c>
    </row>
    <row r="865" spans="1:72" x14ac:dyDescent="0.15">
      <c r="A865" t="s">
        <v>72</v>
      </c>
      <c r="B865" t="s">
        <v>9919</v>
      </c>
      <c r="C865" t="s">
        <v>74</v>
      </c>
      <c r="D865" t="s">
        <v>74</v>
      </c>
      <c r="E865" t="s">
        <v>74</v>
      </c>
      <c r="F865" t="s">
        <v>9919</v>
      </c>
      <c r="G865" t="s">
        <v>74</v>
      </c>
      <c r="H865" t="s">
        <v>74</v>
      </c>
      <c r="I865" t="s">
        <v>9920</v>
      </c>
      <c r="J865" t="s">
        <v>770</v>
      </c>
      <c r="K865" t="s">
        <v>74</v>
      </c>
      <c r="L865" t="s">
        <v>74</v>
      </c>
      <c r="M865" t="s">
        <v>77</v>
      </c>
      <c r="N865" t="s">
        <v>78</v>
      </c>
      <c r="O865" t="s">
        <v>74</v>
      </c>
      <c r="P865" t="s">
        <v>74</v>
      </c>
      <c r="Q865" t="s">
        <v>74</v>
      </c>
      <c r="R865" t="s">
        <v>74</v>
      </c>
      <c r="S865" t="s">
        <v>74</v>
      </c>
      <c r="T865" t="s">
        <v>9921</v>
      </c>
      <c r="U865" t="s">
        <v>9922</v>
      </c>
      <c r="V865" t="s">
        <v>9923</v>
      </c>
      <c r="W865" t="s">
        <v>74</v>
      </c>
      <c r="X865" t="s">
        <v>74</v>
      </c>
      <c r="Y865" t="s">
        <v>9924</v>
      </c>
      <c r="Z865" t="s">
        <v>74</v>
      </c>
      <c r="AA865" t="s">
        <v>74</v>
      </c>
      <c r="AB865" t="s">
        <v>74</v>
      </c>
      <c r="AC865" t="s">
        <v>74</v>
      </c>
      <c r="AD865" t="s">
        <v>74</v>
      </c>
      <c r="AE865" t="s">
        <v>74</v>
      </c>
      <c r="AF865" t="s">
        <v>74</v>
      </c>
      <c r="AG865">
        <v>41</v>
      </c>
      <c r="AH865">
        <v>50</v>
      </c>
      <c r="AI865">
        <v>56</v>
      </c>
      <c r="AJ865">
        <v>0</v>
      </c>
      <c r="AK865">
        <v>12</v>
      </c>
      <c r="AL865" t="s">
        <v>775</v>
      </c>
      <c r="AM865" t="s">
        <v>776</v>
      </c>
      <c r="AN865" t="s">
        <v>777</v>
      </c>
      <c r="AO865" t="s">
        <v>778</v>
      </c>
      <c r="AP865" t="s">
        <v>74</v>
      </c>
      <c r="AQ865" t="s">
        <v>74</v>
      </c>
      <c r="AR865" t="s">
        <v>779</v>
      </c>
      <c r="AS865" t="s">
        <v>780</v>
      </c>
      <c r="AT865" t="s">
        <v>9446</v>
      </c>
      <c r="AU865">
        <v>1995</v>
      </c>
      <c r="AV865">
        <v>129</v>
      </c>
      <c r="AW865" t="s">
        <v>781</v>
      </c>
      <c r="AX865" t="s">
        <v>74</v>
      </c>
      <c r="AY865" t="s">
        <v>74</v>
      </c>
      <c r="AZ865" t="s">
        <v>74</v>
      </c>
      <c r="BA865" t="s">
        <v>74</v>
      </c>
      <c r="BB865">
        <v>253</v>
      </c>
      <c r="BC865">
        <v>267</v>
      </c>
      <c r="BD865" t="s">
        <v>74</v>
      </c>
      <c r="BE865" t="s">
        <v>9925</v>
      </c>
      <c r="BF865" t="str">
        <f>HYPERLINK("http://dx.doi.org/10.3354/meps129253","http://dx.doi.org/10.3354/meps129253")</f>
        <v>http://dx.doi.org/10.3354/meps129253</v>
      </c>
      <c r="BG865" t="s">
        <v>74</v>
      </c>
      <c r="BH865" t="s">
        <v>74</v>
      </c>
      <c r="BI865">
        <v>15</v>
      </c>
      <c r="BJ865" t="s">
        <v>783</v>
      </c>
      <c r="BK865" t="s">
        <v>93</v>
      </c>
      <c r="BL865" t="s">
        <v>784</v>
      </c>
      <c r="BM865" t="s">
        <v>9917</v>
      </c>
      <c r="BN865" t="s">
        <v>74</v>
      </c>
      <c r="BO865" t="s">
        <v>161</v>
      </c>
      <c r="BP865" t="s">
        <v>74</v>
      </c>
      <c r="BQ865" t="s">
        <v>74</v>
      </c>
      <c r="BR865" t="s">
        <v>96</v>
      </c>
      <c r="BS865" t="s">
        <v>9926</v>
      </c>
      <c r="BT865" t="str">
        <f>HYPERLINK("https%3A%2F%2Fwww.webofscience.com%2Fwos%2Fwoscc%2Ffull-record%2FWOS:A1995TP66400025","View Full Record in Web of Science")</f>
        <v>View Full Record in Web of Science</v>
      </c>
    </row>
    <row r="866" spans="1:72" x14ac:dyDescent="0.15">
      <c r="A866" t="s">
        <v>72</v>
      </c>
      <c r="B866" t="s">
        <v>9927</v>
      </c>
      <c r="C866" t="s">
        <v>74</v>
      </c>
      <c r="D866" t="s">
        <v>74</v>
      </c>
      <c r="E866" t="s">
        <v>74</v>
      </c>
      <c r="F866" t="s">
        <v>9927</v>
      </c>
      <c r="G866" t="s">
        <v>74</v>
      </c>
      <c r="H866" t="s">
        <v>74</v>
      </c>
      <c r="I866" t="s">
        <v>9928</v>
      </c>
      <c r="J866" t="s">
        <v>770</v>
      </c>
      <c r="K866" t="s">
        <v>74</v>
      </c>
      <c r="L866" t="s">
        <v>74</v>
      </c>
      <c r="M866" t="s">
        <v>77</v>
      </c>
      <c r="N866" t="s">
        <v>78</v>
      </c>
      <c r="O866" t="s">
        <v>74</v>
      </c>
      <c r="P866" t="s">
        <v>74</v>
      </c>
      <c r="Q866" t="s">
        <v>74</v>
      </c>
      <c r="R866" t="s">
        <v>74</v>
      </c>
      <c r="S866" t="s">
        <v>74</v>
      </c>
      <c r="T866" t="s">
        <v>9929</v>
      </c>
      <c r="U866" t="s">
        <v>9930</v>
      </c>
      <c r="V866" t="s">
        <v>9931</v>
      </c>
      <c r="W866" t="s">
        <v>74</v>
      </c>
      <c r="X866" t="s">
        <v>74</v>
      </c>
      <c r="Y866" t="s">
        <v>9932</v>
      </c>
      <c r="Z866" t="s">
        <v>74</v>
      </c>
      <c r="AA866" t="s">
        <v>9933</v>
      </c>
      <c r="AB866" t="s">
        <v>9934</v>
      </c>
      <c r="AC866" t="s">
        <v>74</v>
      </c>
      <c r="AD866" t="s">
        <v>74</v>
      </c>
      <c r="AE866" t="s">
        <v>74</v>
      </c>
      <c r="AF866" t="s">
        <v>74</v>
      </c>
      <c r="AG866">
        <v>35</v>
      </c>
      <c r="AH866">
        <v>72</v>
      </c>
      <c r="AI866">
        <v>79</v>
      </c>
      <c r="AJ866">
        <v>1</v>
      </c>
      <c r="AK866">
        <v>16</v>
      </c>
      <c r="AL866" t="s">
        <v>775</v>
      </c>
      <c r="AM866" t="s">
        <v>776</v>
      </c>
      <c r="AN866" t="s">
        <v>777</v>
      </c>
      <c r="AO866" t="s">
        <v>778</v>
      </c>
      <c r="AP866" t="s">
        <v>74</v>
      </c>
      <c r="AQ866" t="s">
        <v>74</v>
      </c>
      <c r="AR866" t="s">
        <v>779</v>
      </c>
      <c r="AS866" t="s">
        <v>780</v>
      </c>
      <c r="AT866" t="s">
        <v>9446</v>
      </c>
      <c r="AU866">
        <v>1995</v>
      </c>
      <c r="AV866">
        <v>129</v>
      </c>
      <c r="AW866" t="s">
        <v>781</v>
      </c>
      <c r="AX866" t="s">
        <v>74</v>
      </c>
      <c r="AY866" t="s">
        <v>74</v>
      </c>
      <c r="AZ866" t="s">
        <v>74</v>
      </c>
      <c r="BA866" t="s">
        <v>74</v>
      </c>
      <c r="BB866">
        <v>295</v>
      </c>
      <c r="BC866">
        <v>300</v>
      </c>
      <c r="BD866" t="s">
        <v>74</v>
      </c>
      <c r="BE866" t="s">
        <v>9935</v>
      </c>
      <c r="BF866" t="str">
        <f>HYPERLINK("http://dx.doi.org/10.3354/meps129295","http://dx.doi.org/10.3354/meps129295")</f>
        <v>http://dx.doi.org/10.3354/meps129295</v>
      </c>
      <c r="BG866" t="s">
        <v>74</v>
      </c>
      <c r="BH866" t="s">
        <v>74</v>
      </c>
      <c r="BI866">
        <v>6</v>
      </c>
      <c r="BJ866" t="s">
        <v>783</v>
      </c>
      <c r="BK866" t="s">
        <v>93</v>
      </c>
      <c r="BL866" t="s">
        <v>784</v>
      </c>
      <c r="BM866" t="s">
        <v>9917</v>
      </c>
      <c r="BN866" t="s">
        <v>74</v>
      </c>
      <c r="BO866" t="s">
        <v>3977</v>
      </c>
      <c r="BP866" t="s">
        <v>74</v>
      </c>
      <c r="BQ866" t="s">
        <v>74</v>
      </c>
      <c r="BR866" t="s">
        <v>96</v>
      </c>
      <c r="BS866" t="s">
        <v>9936</v>
      </c>
      <c r="BT866" t="str">
        <f>HYPERLINK("https%3A%2F%2Fwww.webofscience.com%2Fwos%2Fwoscc%2Ffull-record%2FWOS:A1995TP66400028","View Full Record in Web of Science")</f>
        <v>View Full Record in Web of Science</v>
      </c>
    </row>
    <row r="867" spans="1:72" x14ac:dyDescent="0.15">
      <c r="A867" t="s">
        <v>72</v>
      </c>
      <c r="B867" t="s">
        <v>4984</v>
      </c>
      <c r="C867" t="s">
        <v>74</v>
      </c>
      <c r="D867" t="s">
        <v>74</v>
      </c>
      <c r="E867" t="s">
        <v>74</v>
      </c>
      <c r="F867" t="s">
        <v>4984</v>
      </c>
      <c r="G867" t="s">
        <v>74</v>
      </c>
      <c r="H867" t="s">
        <v>74</v>
      </c>
      <c r="I867" t="s">
        <v>9937</v>
      </c>
      <c r="J867" t="s">
        <v>9938</v>
      </c>
      <c r="K867" t="s">
        <v>74</v>
      </c>
      <c r="L867" t="s">
        <v>74</v>
      </c>
      <c r="M867" t="s">
        <v>77</v>
      </c>
      <c r="N867" t="s">
        <v>78</v>
      </c>
      <c r="O867" t="s">
        <v>74</v>
      </c>
      <c r="P867" t="s">
        <v>74</v>
      </c>
      <c r="Q867" t="s">
        <v>74</v>
      </c>
      <c r="R867" t="s">
        <v>74</v>
      </c>
      <c r="S867" t="s">
        <v>74</v>
      </c>
      <c r="T867" t="s">
        <v>74</v>
      </c>
      <c r="U867" t="s">
        <v>9939</v>
      </c>
      <c r="V867" t="s">
        <v>9940</v>
      </c>
      <c r="W867" t="s">
        <v>9941</v>
      </c>
      <c r="X867" t="s">
        <v>103</v>
      </c>
      <c r="Y867" t="s">
        <v>9942</v>
      </c>
      <c r="Z867" t="s">
        <v>74</v>
      </c>
      <c r="AA867" t="s">
        <v>4989</v>
      </c>
      <c r="AB867" t="s">
        <v>74</v>
      </c>
      <c r="AC867" t="s">
        <v>74</v>
      </c>
      <c r="AD867" t="s">
        <v>74</v>
      </c>
      <c r="AE867" t="s">
        <v>74</v>
      </c>
      <c r="AF867" t="s">
        <v>74</v>
      </c>
      <c r="AG867">
        <v>46</v>
      </c>
      <c r="AH867">
        <v>23</v>
      </c>
      <c r="AI867">
        <v>23</v>
      </c>
      <c r="AJ867">
        <v>0</v>
      </c>
      <c r="AK867">
        <v>1</v>
      </c>
      <c r="AL867" t="s">
        <v>9943</v>
      </c>
      <c r="AM867" t="s">
        <v>186</v>
      </c>
      <c r="AN867" t="s">
        <v>9944</v>
      </c>
      <c r="AO867" t="s">
        <v>9945</v>
      </c>
      <c r="AP867" t="s">
        <v>74</v>
      </c>
      <c r="AQ867" t="s">
        <v>74</v>
      </c>
      <c r="AR867" t="s">
        <v>9938</v>
      </c>
      <c r="AS867" t="s">
        <v>9946</v>
      </c>
      <c r="AT867" t="s">
        <v>9947</v>
      </c>
      <c r="AU867">
        <v>1995</v>
      </c>
      <c r="AV867">
        <v>41</v>
      </c>
      <c r="AW867">
        <v>4</v>
      </c>
      <c r="AX867" t="s">
        <v>74</v>
      </c>
      <c r="AY867" t="s">
        <v>74</v>
      </c>
      <c r="AZ867" t="s">
        <v>74</v>
      </c>
      <c r="BA867" t="s">
        <v>74</v>
      </c>
      <c r="BB867">
        <v>383</v>
      </c>
      <c r="BC867">
        <v>386</v>
      </c>
      <c r="BD867" t="s">
        <v>74</v>
      </c>
      <c r="BE867" t="s">
        <v>9948</v>
      </c>
      <c r="BF867" t="str">
        <f>HYPERLINK("http://dx.doi.org/10.2307/1485813","http://dx.doi.org/10.2307/1485813")</f>
        <v>http://dx.doi.org/10.2307/1485813</v>
      </c>
      <c r="BG867" t="s">
        <v>74</v>
      </c>
      <c r="BH867" t="s">
        <v>74</v>
      </c>
      <c r="BI867">
        <v>4</v>
      </c>
      <c r="BJ867" t="s">
        <v>1669</v>
      </c>
      <c r="BK867" t="s">
        <v>93</v>
      </c>
      <c r="BL867" t="s">
        <v>1669</v>
      </c>
      <c r="BM867" t="s">
        <v>9949</v>
      </c>
      <c r="BN867" t="s">
        <v>74</v>
      </c>
      <c r="BO867" t="s">
        <v>74</v>
      </c>
      <c r="BP867" t="s">
        <v>74</v>
      </c>
      <c r="BQ867" t="s">
        <v>74</v>
      </c>
      <c r="BR867" t="s">
        <v>96</v>
      </c>
      <c r="BS867" t="s">
        <v>9950</v>
      </c>
      <c r="BT867" t="str">
        <f>HYPERLINK("https%3A%2F%2Fwww.webofscience.com%2Fwos%2Fwoscc%2Ffull-record%2FWOS:A1995TM61700008","View Full Record in Web of Science")</f>
        <v>View Full Record in Web of Science</v>
      </c>
    </row>
    <row r="868" spans="1:72" x14ac:dyDescent="0.15">
      <c r="A868" t="s">
        <v>72</v>
      </c>
      <c r="B868" t="s">
        <v>9951</v>
      </c>
      <c r="C868" t="s">
        <v>74</v>
      </c>
      <c r="D868" t="s">
        <v>74</v>
      </c>
      <c r="E868" t="s">
        <v>74</v>
      </c>
      <c r="F868" t="s">
        <v>9951</v>
      </c>
      <c r="G868" t="s">
        <v>74</v>
      </c>
      <c r="H868" t="s">
        <v>74</v>
      </c>
      <c r="I868" t="s">
        <v>9952</v>
      </c>
      <c r="J868" t="s">
        <v>9953</v>
      </c>
      <c r="K868" t="s">
        <v>74</v>
      </c>
      <c r="L868" t="s">
        <v>74</v>
      </c>
      <c r="M868" t="s">
        <v>77</v>
      </c>
      <c r="N868" t="s">
        <v>78</v>
      </c>
      <c r="O868" t="s">
        <v>74</v>
      </c>
      <c r="P868" t="s">
        <v>74</v>
      </c>
      <c r="Q868" t="s">
        <v>74</v>
      </c>
      <c r="R868" t="s">
        <v>74</v>
      </c>
      <c r="S868" t="s">
        <v>74</v>
      </c>
      <c r="T868" t="s">
        <v>9954</v>
      </c>
      <c r="U868" t="s">
        <v>9955</v>
      </c>
      <c r="V868" t="s">
        <v>9956</v>
      </c>
      <c r="W868" t="s">
        <v>9957</v>
      </c>
      <c r="X868" t="s">
        <v>9958</v>
      </c>
      <c r="Y868" t="s">
        <v>9959</v>
      </c>
      <c r="Z868" t="s">
        <v>74</v>
      </c>
      <c r="AA868" t="s">
        <v>9960</v>
      </c>
      <c r="AB868" t="s">
        <v>9961</v>
      </c>
      <c r="AC868" t="s">
        <v>74</v>
      </c>
      <c r="AD868" t="s">
        <v>74</v>
      </c>
      <c r="AE868" t="s">
        <v>74</v>
      </c>
      <c r="AF868" t="s">
        <v>74</v>
      </c>
      <c r="AG868">
        <v>43</v>
      </c>
      <c r="AH868">
        <v>179</v>
      </c>
      <c r="AI868">
        <v>194</v>
      </c>
      <c r="AJ868">
        <v>0</v>
      </c>
      <c r="AK868">
        <v>46</v>
      </c>
      <c r="AL868" t="s">
        <v>1392</v>
      </c>
      <c r="AM868" t="s">
        <v>1393</v>
      </c>
      <c r="AN868" t="s">
        <v>1394</v>
      </c>
      <c r="AO868" t="s">
        <v>9962</v>
      </c>
      <c r="AP868" t="s">
        <v>9963</v>
      </c>
      <c r="AQ868" t="s">
        <v>74</v>
      </c>
      <c r="AR868" t="s">
        <v>9964</v>
      </c>
      <c r="AS868" t="s">
        <v>9965</v>
      </c>
      <c r="AT868" t="s">
        <v>9446</v>
      </c>
      <c r="AU868">
        <v>1995</v>
      </c>
      <c r="AV868">
        <v>4</v>
      </c>
      <c r="AW868">
        <v>6</v>
      </c>
      <c r="AX868" t="s">
        <v>74</v>
      </c>
      <c r="AY868" t="s">
        <v>74</v>
      </c>
      <c r="AZ868" t="s">
        <v>74</v>
      </c>
      <c r="BA868" t="s">
        <v>74</v>
      </c>
      <c r="BB868">
        <v>653</v>
      </c>
      <c r="BC868">
        <v>662</v>
      </c>
      <c r="BD868" t="s">
        <v>74</v>
      </c>
      <c r="BE868" t="s">
        <v>9966</v>
      </c>
      <c r="BF868" t="str">
        <f>HYPERLINK("http://dx.doi.org/10.1111/j.1365-294X.1995.tb00266.x","http://dx.doi.org/10.1111/j.1365-294X.1995.tb00266.x")</f>
        <v>http://dx.doi.org/10.1111/j.1365-294X.1995.tb00266.x</v>
      </c>
      <c r="BG868" t="s">
        <v>74</v>
      </c>
      <c r="BH868" t="s">
        <v>74</v>
      </c>
      <c r="BI868">
        <v>10</v>
      </c>
      <c r="BJ868" t="s">
        <v>2039</v>
      </c>
      <c r="BK868" t="s">
        <v>93</v>
      </c>
      <c r="BL868" t="s">
        <v>2040</v>
      </c>
      <c r="BM868" t="s">
        <v>9967</v>
      </c>
      <c r="BN868">
        <v>8564005</v>
      </c>
      <c r="BO868" t="s">
        <v>74</v>
      </c>
      <c r="BP868" t="s">
        <v>74</v>
      </c>
      <c r="BQ868" t="s">
        <v>74</v>
      </c>
      <c r="BR868" t="s">
        <v>96</v>
      </c>
      <c r="BS868" t="s">
        <v>9968</v>
      </c>
      <c r="BT868" t="str">
        <f>HYPERLINK("https%3A%2F%2Fwww.webofscience.com%2Fwos%2Fwoscc%2Ffull-record%2FWOS:A1995TN99900001","View Full Record in Web of Science")</f>
        <v>View Full Record in Web of Science</v>
      </c>
    </row>
    <row r="869" spans="1:72" x14ac:dyDescent="0.15">
      <c r="A869" t="s">
        <v>72</v>
      </c>
      <c r="B869" t="s">
        <v>9969</v>
      </c>
      <c r="C869" t="s">
        <v>74</v>
      </c>
      <c r="D869" t="s">
        <v>74</v>
      </c>
      <c r="E869" t="s">
        <v>74</v>
      </c>
      <c r="F869" t="s">
        <v>9969</v>
      </c>
      <c r="G869" t="s">
        <v>74</v>
      </c>
      <c r="H869" t="s">
        <v>74</v>
      </c>
      <c r="I869" t="s">
        <v>9970</v>
      </c>
      <c r="J869" t="s">
        <v>832</v>
      </c>
      <c r="K869" t="s">
        <v>74</v>
      </c>
      <c r="L869" t="s">
        <v>74</v>
      </c>
      <c r="M869" t="s">
        <v>77</v>
      </c>
      <c r="N869" t="s">
        <v>78</v>
      </c>
      <c r="O869" t="s">
        <v>74</v>
      </c>
      <c r="P869" t="s">
        <v>74</v>
      </c>
      <c r="Q869" t="s">
        <v>74</v>
      </c>
      <c r="R869" t="s">
        <v>74</v>
      </c>
      <c r="S869" t="s">
        <v>74</v>
      </c>
      <c r="T869" t="s">
        <v>74</v>
      </c>
      <c r="U869" t="s">
        <v>9971</v>
      </c>
      <c r="V869" t="s">
        <v>9972</v>
      </c>
      <c r="W869" t="s">
        <v>9973</v>
      </c>
      <c r="X869" t="s">
        <v>9974</v>
      </c>
      <c r="Y869" t="s">
        <v>9975</v>
      </c>
      <c r="Z869" t="s">
        <v>74</v>
      </c>
      <c r="AA869" t="s">
        <v>838</v>
      </c>
      <c r="AB869" t="s">
        <v>74</v>
      </c>
      <c r="AC869" t="s">
        <v>74</v>
      </c>
      <c r="AD869" t="s">
        <v>74</v>
      </c>
      <c r="AE869" t="s">
        <v>74</v>
      </c>
      <c r="AF869" t="s">
        <v>74</v>
      </c>
      <c r="AG869">
        <v>43</v>
      </c>
      <c r="AH869">
        <v>83</v>
      </c>
      <c r="AI869">
        <v>87</v>
      </c>
      <c r="AJ869">
        <v>0</v>
      </c>
      <c r="AK869">
        <v>1</v>
      </c>
      <c r="AL869" t="s">
        <v>152</v>
      </c>
      <c r="AM869" t="s">
        <v>153</v>
      </c>
      <c r="AN869" t="s">
        <v>154</v>
      </c>
      <c r="AO869" t="s">
        <v>839</v>
      </c>
      <c r="AP869" t="s">
        <v>74</v>
      </c>
      <c r="AQ869" t="s">
        <v>74</v>
      </c>
      <c r="AR869" t="s">
        <v>840</v>
      </c>
      <c r="AS869" t="s">
        <v>841</v>
      </c>
      <c r="AT869" t="s">
        <v>9446</v>
      </c>
      <c r="AU869">
        <v>1995</v>
      </c>
      <c r="AV869">
        <v>123</v>
      </c>
      <c r="AW869">
        <v>12</v>
      </c>
      <c r="AX869" t="s">
        <v>74</v>
      </c>
      <c r="AY869" t="s">
        <v>74</v>
      </c>
      <c r="AZ869" t="s">
        <v>74</v>
      </c>
      <c r="BA869" t="s">
        <v>74</v>
      </c>
      <c r="BB869">
        <v>3518</v>
      </c>
      <c r="BC869">
        <v>3538</v>
      </c>
      <c r="BD869" t="s">
        <v>74</v>
      </c>
      <c r="BE869" t="s">
        <v>9976</v>
      </c>
      <c r="BF869" t="str">
        <f>HYPERLINK("http://dx.doi.org/10.1175/1520-0493(1995)123&lt;3518:TAHCOT&gt;2.0.CO;2","http://dx.doi.org/10.1175/1520-0493(1995)123&lt;3518:TAHCOT&gt;2.0.CO;2")</f>
        <v>http://dx.doi.org/10.1175/1520-0493(1995)123&lt;3518:TAHCOT&gt;2.0.CO;2</v>
      </c>
      <c r="BG869" t="s">
        <v>74</v>
      </c>
      <c r="BH869" t="s">
        <v>74</v>
      </c>
      <c r="BI869">
        <v>21</v>
      </c>
      <c r="BJ869" t="s">
        <v>159</v>
      </c>
      <c r="BK869" t="s">
        <v>93</v>
      </c>
      <c r="BL869" t="s">
        <v>159</v>
      </c>
      <c r="BM869" t="s">
        <v>9977</v>
      </c>
      <c r="BN869" t="s">
        <v>74</v>
      </c>
      <c r="BO869" t="s">
        <v>272</v>
      </c>
      <c r="BP869" t="s">
        <v>74</v>
      </c>
      <c r="BQ869" t="s">
        <v>74</v>
      </c>
      <c r="BR869" t="s">
        <v>96</v>
      </c>
      <c r="BS869" t="s">
        <v>9978</v>
      </c>
      <c r="BT869" t="str">
        <f>HYPERLINK("https%3A%2F%2Fwww.webofscience.com%2Fwos%2Fwoscc%2Ffull-record%2FWOS:A1995TG28500008","View Full Record in Web of Science")</f>
        <v>View Full Record in Web of Science</v>
      </c>
    </row>
    <row r="870" spans="1:72" x14ac:dyDescent="0.15">
      <c r="A870" t="s">
        <v>72</v>
      </c>
      <c r="B870" t="s">
        <v>9979</v>
      </c>
      <c r="C870" t="s">
        <v>74</v>
      </c>
      <c r="D870" t="s">
        <v>74</v>
      </c>
      <c r="E870" t="s">
        <v>74</v>
      </c>
      <c r="F870" t="s">
        <v>9979</v>
      </c>
      <c r="G870" t="s">
        <v>74</v>
      </c>
      <c r="H870" t="s">
        <v>74</v>
      </c>
      <c r="I870" t="s">
        <v>9980</v>
      </c>
      <c r="J870" t="s">
        <v>9981</v>
      </c>
      <c r="K870" t="s">
        <v>74</v>
      </c>
      <c r="L870" t="s">
        <v>74</v>
      </c>
      <c r="M870" t="s">
        <v>77</v>
      </c>
      <c r="N870" t="s">
        <v>78</v>
      </c>
      <c r="O870" t="s">
        <v>74</v>
      </c>
      <c r="P870" t="s">
        <v>74</v>
      </c>
      <c r="Q870" t="s">
        <v>74</v>
      </c>
      <c r="R870" t="s">
        <v>74</v>
      </c>
      <c r="S870" t="s">
        <v>74</v>
      </c>
      <c r="T870" t="s">
        <v>74</v>
      </c>
      <c r="U870" t="s">
        <v>74</v>
      </c>
      <c r="V870" t="s">
        <v>9982</v>
      </c>
      <c r="W870" t="s">
        <v>74</v>
      </c>
      <c r="X870" t="s">
        <v>74</v>
      </c>
      <c r="Y870" t="s">
        <v>9983</v>
      </c>
      <c r="Z870" t="s">
        <v>74</v>
      </c>
      <c r="AA870" t="s">
        <v>74</v>
      </c>
      <c r="AB870" t="s">
        <v>9984</v>
      </c>
      <c r="AC870" t="s">
        <v>74</v>
      </c>
      <c r="AD870" t="s">
        <v>74</v>
      </c>
      <c r="AE870" t="s">
        <v>74</v>
      </c>
      <c r="AF870" t="s">
        <v>74</v>
      </c>
      <c r="AG870">
        <v>34</v>
      </c>
      <c r="AH870">
        <v>5</v>
      </c>
      <c r="AI870">
        <v>5</v>
      </c>
      <c r="AJ870">
        <v>0</v>
      </c>
      <c r="AK870">
        <v>2</v>
      </c>
      <c r="AL870" t="s">
        <v>203</v>
      </c>
      <c r="AM870" t="s">
        <v>85</v>
      </c>
      <c r="AN870" t="s">
        <v>204</v>
      </c>
      <c r="AO870" t="s">
        <v>9985</v>
      </c>
      <c r="AP870" t="s">
        <v>74</v>
      </c>
      <c r="AQ870" t="s">
        <v>74</v>
      </c>
      <c r="AR870" t="s">
        <v>9986</v>
      </c>
      <c r="AS870" t="s">
        <v>9987</v>
      </c>
      <c r="AT870" t="s">
        <v>9446</v>
      </c>
      <c r="AU870">
        <v>1995</v>
      </c>
      <c r="AV870">
        <v>9</v>
      </c>
      <c r="AW870">
        <v>6</v>
      </c>
      <c r="AX870" t="s">
        <v>74</v>
      </c>
      <c r="AY870" t="s">
        <v>74</v>
      </c>
      <c r="AZ870" t="s">
        <v>74</v>
      </c>
      <c r="BA870" t="s">
        <v>74</v>
      </c>
      <c r="BB870">
        <v>609</v>
      </c>
      <c r="BC870">
        <v>618</v>
      </c>
      <c r="BD870" t="s">
        <v>74</v>
      </c>
      <c r="BE870" t="s">
        <v>74</v>
      </c>
      <c r="BF870" t="s">
        <v>74</v>
      </c>
      <c r="BG870" t="s">
        <v>74</v>
      </c>
      <c r="BH870" t="s">
        <v>74</v>
      </c>
      <c r="BI870">
        <v>10</v>
      </c>
      <c r="BJ870" t="s">
        <v>9988</v>
      </c>
      <c r="BK870" t="s">
        <v>93</v>
      </c>
      <c r="BL870" t="s">
        <v>9988</v>
      </c>
      <c r="BM870" t="s">
        <v>9989</v>
      </c>
      <c r="BN870" t="s">
        <v>74</v>
      </c>
      <c r="BO870" t="s">
        <v>74</v>
      </c>
      <c r="BP870" t="s">
        <v>74</v>
      </c>
      <c r="BQ870" t="s">
        <v>74</v>
      </c>
      <c r="BR870" t="s">
        <v>96</v>
      </c>
      <c r="BS870" t="s">
        <v>9990</v>
      </c>
      <c r="BT870" t="str">
        <f>HYPERLINK("https%3A%2F%2Fwww.webofscience.com%2Fwos%2Fwoscc%2Ffull-record%2FWOS:A1995TN22400009","View Full Record in Web of Science")</f>
        <v>View Full Record in Web of Science</v>
      </c>
    </row>
    <row r="871" spans="1:72" x14ac:dyDescent="0.15">
      <c r="A871" t="s">
        <v>72</v>
      </c>
      <c r="B871" t="s">
        <v>9991</v>
      </c>
      <c r="C871" t="s">
        <v>74</v>
      </c>
      <c r="D871" t="s">
        <v>74</v>
      </c>
      <c r="E871" t="s">
        <v>74</v>
      </c>
      <c r="F871" t="s">
        <v>9991</v>
      </c>
      <c r="G871" t="s">
        <v>74</v>
      </c>
      <c r="H871" t="s">
        <v>74</v>
      </c>
      <c r="I871" t="s">
        <v>9992</v>
      </c>
      <c r="J871" t="s">
        <v>1717</v>
      </c>
      <c r="K871" t="s">
        <v>74</v>
      </c>
      <c r="L871" t="s">
        <v>74</v>
      </c>
      <c r="M871" t="s">
        <v>77</v>
      </c>
      <c r="N871" t="s">
        <v>78</v>
      </c>
      <c r="O871" t="s">
        <v>74</v>
      </c>
      <c r="P871" t="s">
        <v>74</v>
      </c>
      <c r="Q871" t="s">
        <v>74</v>
      </c>
      <c r="R871" t="s">
        <v>74</v>
      </c>
      <c r="S871" t="s">
        <v>74</v>
      </c>
      <c r="T871" t="s">
        <v>74</v>
      </c>
      <c r="U871" t="s">
        <v>9993</v>
      </c>
      <c r="V871" t="s">
        <v>9994</v>
      </c>
      <c r="W871" t="s">
        <v>9995</v>
      </c>
      <c r="X871" t="s">
        <v>1593</v>
      </c>
      <c r="Y871" t="s">
        <v>9996</v>
      </c>
      <c r="Z871" t="s">
        <v>74</v>
      </c>
      <c r="AA871" t="s">
        <v>74</v>
      </c>
      <c r="AB871" t="s">
        <v>74</v>
      </c>
      <c r="AC871" t="s">
        <v>74</v>
      </c>
      <c r="AD871" t="s">
        <v>74</v>
      </c>
      <c r="AE871" t="s">
        <v>74</v>
      </c>
      <c r="AF871" t="s">
        <v>74</v>
      </c>
      <c r="AG871">
        <v>56</v>
      </c>
      <c r="AH871">
        <v>137</v>
      </c>
      <c r="AI871">
        <v>162</v>
      </c>
      <c r="AJ871">
        <v>0</v>
      </c>
      <c r="AK871">
        <v>18</v>
      </c>
      <c r="AL871" t="s">
        <v>946</v>
      </c>
      <c r="AM871" t="s">
        <v>312</v>
      </c>
      <c r="AN871" t="s">
        <v>947</v>
      </c>
      <c r="AO871" t="s">
        <v>1723</v>
      </c>
      <c r="AP871" t="s">
        <v>74</v>
      </c>
      <c r="AQ871" t="s">
        <v>74</v>
      </c>
      <c r="AR871" t="s">
        <v>1717</v>
      </c>
      <c r="AS871" t="s">
        <v>1725</v>
      </c>
      <c r="AT871" t="s">
        <v>9446</v>
      </c>
      <c r="AU871">
        <v>1995</v>
      </c>
      <c r="AV871">
        <v>10</v>
      </c>
      <c r="AW871">
        <v>6</v>
      </c>
      <c r="AX871" t="s">
        <v>74</v>
      </c>
      <c r="AY871" t="s">
        <v>74</v>
      </c>
      <c r="AZ871" t="s">
        <v>74</v>
      </c>
      <c r="BA871" t="s">
        <v>74</v>
      </c>
      <c r="BB871">
        <v>1095</v>
      </c>
      <c r="BC871">
        <v>1112</v>
      </c>
      <c r="BD871" t="s">
        <v>74</v>
      </c>
      <c r="BE871" t="s">
        <v>9997</v>
      </c>
      <c r="BF871" t="str">
        <f>HYPERLINK("http://dx.doi.org/10.1029/95PA02022","http://dx.doi.org/10.1029/95PA02022")</f>
        <v>http://dx.doi.org/10.1029/95PA02022</v>
      </c>
      <c r="BG871" t="s">
        <v>74</v>
      </c>
      <c r="BH871" t="s">
        <v>74</v>
      </c>
      <c r="BI871">
        <v>18</v>
      </c>
      <c r="BJ871" t="s">
        <v>1727</v>
      </c>
      <c r="BK871" t="s">
        <v>93</v>
      </c>
      <c r="BL871" t="s">
        <v>1728</v>
      </c>
      <c r="BM871" t="s">
        <v>9998</v>
      </c>
      <c r="BN871" t="s">
        <v>74</v>
      </c>
      <c r="BO871" t="s">
        <v>74</v>
      </c>
      <c r="BP871" t="s">
        <v>74</v>
      </c>
      <c r="BQ871" t="s">
        <v>74</v>
      </c>
      <c r="BR871" t="s">
        <v>96</v>
      </c>
      <c r="BS871" t="s">
        <v>9999</v>
      </c>
      <c r="BT871" t="str">
        <f>HYPERLINK("https%3A%2F%2Fwww.webofscience.com%2Fwos%2Fwoscc%2Ffull-record%2FWOS:A1995TH67500007","View Full Record in Web of Science")</f>
        <v>View Full Record in Web of Science</v>
      </c>
    </row>
    <row r="872" spans="1:72" x14ac:dyDescent="0.15">
      <c r="A872" t="s">
        <v>72</v>
      </c>
      <c r="B872" t="s">
        <v>10000</v>
      </c>
      <c r="C872" t="s">
        <v>74</v>
      </c>
      <c r="D872" t="s">
        <v>74</v>
      </c>
      <c r="E872" t="s">
        <v>74</v>
      </c>
      <c r="F872" t="s">
        <v>10000</v>
      </c>
      <c r="G872" t="s">
        <v>74</v>
      </c>
      <c r="H872" t="s">
        <v>74</v>
      </c>
      <c r="I872" t="s">
        <v>10001</v>
      </c>
      <c r="J872" t="s">
        <v>10002</v>
      </c>
      <c r="K872" t="s">
        <v>74</v>
      </c>
      <c r="L872" t="s">
        <v>74</v>
      </c>
      <c r="M872" t="s">
        <v>77</v>
      </c>
      <c r="N872" t="s">
        <v>78</v>
      </c>
      <c r="O872" t="s">
        <v>74</v>
      </c>
      <c r="P872" t="s">
        <v>74</v>
      </c>
      <c r="Q872" t="s">
        <v>74</v>
      </c>
      <c r="R872" t="s">
        <v>74</v>
      </c>
      <c r="S872" t="s">
        <v>74</v>
      </c>
      <c r="T872" t="s">
        <v>10003</v>
      </c>
      <c r="U872" t="s">
        <v>10004</v>
      </c>
      <c r="V872" t="s">
        <v>10005</v>
      </c>
      <c r="W872" t="s">
        <v>10006</v>
      </c>
      <c r="X872" t="s">
        <v>10007</v>
      </c>
      <c r="Y872" t="s">
        <v>74</v>
      </c>
      <c r="Z872" t="s">
        <v>74</v>
      </c>
      <c r="AA872" t="s">
        <v>10008</v>
      </c>
      <c r="AB872" t="s">
        <v>10009</v>
      </c>
      <c r="AC872" t="s">
        <v>74</v>
      </c>
      <c r="AD872" t="s">
        <v>74</v>
      </c>
      <c r="AE872" t="s">
        <v>74</v>
      </c>
      <c r="AF872" t="s">
        <v>74</v>
      </c>
      <c r="AG872">
        <v>33</v>
      </c>
      <c r="AH872">
        <v>31</v>
      </c>
      <c r="AI872">
        <v>33</v>
      </c>
      <c r="AJ872">
        <v>1</v>
      </c>
      <c r="AK872">
        <v>19</v>
      </c>
      <c r="AL872" t="s">
        <v>84</v>
      </c>
      <c r="AM872" t="s">
        <v>85</v>
      </c>
      <c r="AN872" t="s">
        <v>86</v>
      </c>
      <c r="AO872" t="s">
        <v>10010</v>
      </c>
      <c r="AP872" t="s">
        <v>74</v>
      </c>
      <c r="AQ872" t="s">
        <v>74</v>
      </c>
      <c r="AR872" t="s">
        <v>10011</v>
      </c>
      <c r="AS872" t="s">
        <v>10012</v>
      </c>
      <c r="AT872" t="s">
        <v>9446</v>
      </c>
      <c r="AU872">
        <v>1995</v>
      </c>
      <c r="AV872">
        <v>18</v>
      </c>
      <c r="AW872">
        <v>12</v>
      </c>
      <c r="AX872" t="s">
        <v>74</v>
      </c>
      <c r="AY872" t="s">
        <v>74</v>
      </c>
      <c r="AZ872" t="s">
        <v>74</v>
      </c>
      <c r="BA872" t="s">
        <v>74</v>
      </c>
      <c r="BB872">
        <v>1395</v>
      </c>
      <c r="BC872">
        <v>1402</v>
      </c>
      <c r="BD872" t="s">
        <v>74</v>
      </c>
      <c r="BE872" t="s">
        <v>10013</v>
      </c>
      <c r="BF872" t="str">
        <f>HYPERLINK("http://dx.doi.org/10.1111/j.1365-3040.1995.tb00200.x","http://dx.doi.org/10.1111/j.1365-3040.1995.tb00200.x")</f>
        <v>http://dx.doi.org/10.1111/j.1365-3040.1995.tb00200.x</v>
      </c>
      <c r="BG872" t="s">
        <v>74</v>
      </c>
      <c r="BH872" t="s">
        <v>74</v>
      </c>
      <c r="BI872">
        <v>8</v>
      </c>
      <c r="BJ872" t="s">
        <v>859</v>
      </c>
      <c r="BK872" t="s">
        <v>93</v>
      </c>
      <c r="BL872" t="s">
        <v>859</v>
      </c>
      <c r="BM872" t="s">
        <v>10014</v>
      </c>
      <c r="BN872" t="s">
        <v>74</v>
      </c>
      <c r="BO872" t="s">
        <v>74</v>
      </c>
      <c r="BP872" t="s">
        <v>74</v>
      </c>
      <c r="BQ872" t="s">
        <v>74</v>
      </c>
      <c r="BR872" t="s">
        <v>96</v>
      </c>
      <c r="BS872" t="s">
        <v>10015</v>
      </c>
      <c r="BT872" t="str">
        <f>HYPERLINK("https%3A%2F%2Fwww.webofscience.com%2Fwos%2Fwoscc%2Ffull-record%2FWOS:A1995TK97300006","View Full Record in Web of Science")</f>
        <v>View Full Record in Web of Science</v>
      </c>
    </row>
    <row r="873" spans="1:72" x14ac:dyDescent="0.15">
      <c r="A873" t="s">
        <v>72</v>
      </c>
      <c r="B873" t="s">
        <v>10016</v>
      </c>
      <c r="C873" t="s">
        <v>74</v>
      </c>
      <c r="D873" t="s">
        <v>74</v>
      </c>
      <c r="E873" t="s">
        <v>74</v>
      </c>
      <c r="F873" t="s">
        <v>10016</v>
      </c>
      <c r="G873" t="s">
        <v>74</v>
      </c>
      <c r="H873" t="s">
        <v>74</v>
      </c>
      <c r="I873" t="s">
        <v>10017</v>
      </c>
      <c r="J873" t="s">
        <v>3419</v>
      </c>
      <c r="K873" t="s">
        <v>74</v>
      </c>
      <c r="L873" t="s">
        <v>74</v>
      </c>
      <c r="M873" t="s">
        <v>77</v>
      </c>
      <c r="N873" t="s">
        <v>78</v>
      </c>
      <c r="O873" t="s">
        <v>74</v>
      </c>
      <c r="P873" t="s">
        <v>74</v>
      </c>
      <c r="Q873" t="s">
        <v>74</v>
      </c>
      <c r="R873" t="s">
        <v>74</v>
      </c>
      <c r="S873" t="s">
        <v>74</v>
      </c>
      <c r="T873" t="s">
        <v>74</v>
      </c>
      <c r="U873" t="s">
        <v>74</v>
      </c>
      <c r="V873" t="s">
        <v>10018</v>
      </c>
      <c r="W873" t="s">
        <v>74</v>
      </c>
      <c r="X873" t="s">
        <v>74</v>
      </c>
      <c r="Y873" t="s">
        <v>10019</v>
      </c>
      <c r="Z873" t="s">
        <v>74</v>
      </c>
      <c r="AA873" t="s">
        <v>74</v>
      </c>
      <c r="AB873" t="s">
        <v>74</v>
      </c>
      <c r="AC873" t="s">
        <v>74</v>
      </c>
      <c r="AD873" t="s">
        <v>74</v>
      </c>
      <c r="AE873" t="s">
        <v>74</v>
      </c>
      <c r="AF873" t="s">
        <v>74</v>
      </c>
      <c r="AG873">
        <v>7</v>
      </c>
      <c r="AH873">
        <v>4</v>
      </c>
      <c r="AI873">
        <v>4</v>
      </c>
      <c r="AJ873">
        <v>0</v>
      </c>
      <c r="AK873">
        <v>4</v>
      </c>
      <c r="AL873" t="s">
        <v>10020</v>
      </c>
      <c r="AM873" t="s">
        <v>3301</v>
      </c>
      <c r="AN873" t="s">
        <v>10021</v>
      </c>
      <c r="AO873" t="s">
        <v>3427</v>
      </c>
      <c r="AP873" t="s">
        <v>74</v>
      </c>
      <c r="AQ873" t="s">
        <v>74</v>
      </c>
      <c r="AR873" t="s">
        <v>3429</v>
      </c>
      <c r="AS873" t="s">
        <v>3430</v>
      </c>
      <c r="AT873" t="s">
        <v>9446</v>
      </c>
      <c r="AU873">
        <v>1995</v>
      </c>
      <c r="AV873">
        <v>14</v>
      </c>
      <c r="AW873">
        <v>3</v>
      </c>
      <c r="AX873" t="s">
        <v>74</v>
      </c>
      <c r="AY873" t="s">
        <v>74</v>
      </c>
      <c r="AZ873" t="s">
        <v>74</v>
      </c>
      <c r="BA873" t="s">
        <v>74</v>
      </c>
      <c r="BB873">
        <v>317</v>
      </c>
      <c r="BC873">
        <v>327</v>
      </c>
      <c r="BD873" t="s">
        <v>74</v>
      </c>
      <c r="BE873" t="s">
        <v>10022</v>
      </c>
      <c r="BF873" t="str">
        <f>HYPERLINK("http://dx.doi.org/10.1111/j.1751-8369.1995.tb00718.x","http://dx.doi.org/10.1111/j.1751-8369.1995.tb00718.x")</f>
        <v>http://dx.doi.org/10.1111/j.1751-8369.1995.tb00718.x</v>
      </c>
      <c r="BG873" t="s">
        <v>74</v>
      </c>
      <c r="BH873" t="s">
        <v>74</v>
      </c>
      <c r="BI873">
        <v>11</v>
      </c>
      <c r="BJ873" t="s">
        <v>3432</v>
      </c>
      <c r="BK873" t="s">
        <v>93</v>
      </c>
      <c r="BL873" t="s">
        <v>3433</v>
      </c>
      <c r="BM873" t="s">
        <v>10023</v>
      </c>
      <c r="BN873" t="s">
        <v>74</v>
      </c>
      <c r="BO873" t="s">
        <v>528</v>
      </c>
      <c r="BP873" t="s">
        <v>74</v>
      </c>
      <c r="BQ873" t="s">
        <v>74</v>
      </c>
      <c r="BR873" t="s">
        <v>96</v>
      </c>
      <c r="BS873" t="s">
        <v>10024</v>
      </c>
      <c r="BT873" t="str">
        <f>HYPERLINK("https%3A%2F%2Fwww.webofscience.com%2Fwos%2Fwoscc%2Ffull-record%2FWOS:A1995UE16300004","View Full Record in Web of Science")</f>
        <v>View Full Record in Web of Science</v>
      </c>
    </row>
    <row r="874" spans="1:72" x14ac:dyDescent="0.15">
      <c r="A874" t="s">
        <v>72</v>
      </c>
      <c r="B874" t="s">
        <v>10025</v>
      </c>
      <c r="C874" t="s">
        <v>74</v>
      </c>
      <c r="D874" t="s">
        <v>74</v>
      </c>
      <c r="E874" t="s">
        <v>74</v>
      </c>
      <c r="F874" t="s">
        <v>10025</v>
      </c>
      <c r="G874" t="s">
        <v>74</v>
      </c>
      <c r="H874" t="s">
        <v>74</v>
      </c>
      <c r="I874" t="s">
        <v>10026</v>
      </c>
      <c r="J874" t="s">
        <v>10027</v>
      </c>
      <c r="K874" t="s">
        <v>74</v>
      </c>
      <c r="L874" t="s">
        <v>74</v>
      </c>
      <c r="M874" t="s">
        <v>77</v>
      </c>
      <c r="N874" t="s">
        <v>472</v>
      </c>
      <c r="O874" t="s">
        <v>10028</v>
      </c>
      <c r="P874" t="s">
        <v>10029</v>
      </c>
      <c r="Q874" t="s">
        <v>10030</v>
      </c>
      <c r="R874" t="s">
        <v>74</v>
      </c>
      <c r="S874" t="s">
        <v>74</v>
      </c>
      <c r="T874" t="s">
        <v>74</v>
      </c>
      <c r="U874" t="s">
        <v>10031</v>
      </c>
      <c r="V874" t="s">
        <v>10032</v>
      </c>
      <c r="W874" t="s">
        <v>10033</v>
      </c>
      <c r="X874" t="s">
        <v>5405</v>
      </c>
      <c r="Y874" t="s">
        <v>10034</v>
      </c>
      <c r="Z874" t="s">
        <v>74</v>
      </c>
      <c r="AA874" t="s">
        <v>10035</v>
      </c>
      <c r="AB874" t="s">
        <v>10036</v>
      </c>
      <c r="AC874" t="s">
        <v>74</v>
      </c>
      <c r="AD874" t="s">
        <v>74</v>
      </c>
      <c r="AE874" t="s">
        <v>74</v>
      </c>
      <c r="AF874" t="s">
        <v>74</v>
      </c>
      <c r="AG874">
        <v>42</v>
      </c>
      <c r="AH874">
        <v>15</v>
      </c>
      <c r="AI874">
        <v>18</v>
      </c>
      <c r="AJ874">
        <v>0</v>
      </c>
      <c r="AK874">
        <v>0</v>
      </c>
      <c r="AL874" t="s">
        <v>261</v>
      </c>
      <c r="AM874" t="s">
        <v>262</v>
      </c>
      <c r="AN874" t="s">
        <v>263</v>
      </c>
      <c r="AO874" t="s">
        <v>10037</v>
      </c>
      <c r="AP874" t="s">
        <v>74</v>
      </c>
      <c r="AQ874" t="s">
        <v>74</v>
      </c>
      <c r="AR874" t="s">
        <v>10038</v>
      </c>
      <c r="AS874" t="s">
        <v>10039</v>
      </c>
      <c r="AT874" t="s">
        <v>9446</v>
      </c>
      <c r="AU874">
        <v>1995</v>
      </c>
      <c r="AV874">
        <v>75</v>
      </c>
      <c r="AW874" t="s">
        <v>3143</v>
      </c>
      <c r="AX874" t="s">
        <v>74</v>
      </c>
      <c r="AY874" t="s">
        <v>74</v>
      </c>
      <c r="AZ874" t="s">
        <v>74</v>
      </c>
      <c r="BA874" t="s">
        <v>74</v>
      </c>
      <c r="BB874">
        <v>141</v>
      </c>
      <c r="BC874">
        <v>156</v>
      </c>
      <c r="BD874" t="s">
        <v>74</v>
      </c>
      <c r="BE874" t="s">
        <v>10040</v>
      </c>
      <c r="BF874" t="str">
        <f>HYPERLINK("http://dx.doi.org/10.1016/0301-9268(96)80996-X","http://dx.doi.org/10.1016/0301-9268(96)80996-X")</f>
        <v>http://dx.doi.org/10.1016/0301-9268(96)80996-X</v>
      </c>
      <c r="BG874" t="s">
        <v>74</v>
      </c>
      <c r="BH874" t="s">
        <v>74</v>
      </c>
      <c r="BI874">
        <v>16</v>
      </c>
      <c r="BJ874" t="s">
        <v>364</v>
      </c>
      <c r="BK874" t="s">
        <v>492</v>
      </c>
      <c r="BL874" t="s">
        <v>365</v>
      </c>
      <c r="BM874" t="s">
        <v>10041</v>
      </c>
      <c r="BN874" t="s">
        <v>74</v>
      </c>
      <c r="BO874" t="s">
        <v>74</v>
      </c>
      <c r="BP874" t="s">
        <v>74</v>
      </c>
      <c r="BQ874" t="s">
        <v>74</v>
      </c>
      <c r="BR874" t="s">
        <v>96</v>
      </c>
      <c r="BS874" t="s">
        <v>10042</v>
      </c>
      <c r="BT874" t="str">
        <f>HYPERLINK("https%3A%2F%2Fwww.webofscience.com%2Fwos%2Fwoscc%2Ffull-record%2FWOS:A1995TL90400003","View Full Record in Web of Science")</f>
        <v>View Full Record in Web of Science</v>
      </c>
    </row>
    <row r="875" spans="1:72" x14ac:dyDescent="0.15">
      <c r="A875" t="s">
        <v>72</v>
      </c>
      <c r="B875" t="s">
        <v>10043</v>
      </c>
      <c r="C875" t="s">
        <v>74</v>
      </c>
      <c r="D875" t="s">
        <v>74</v>
      </c>
      <c r="E875" t="s">
        <v>74</v>
      </c>
      <c r="F875" t="s">
        <v>10043</v>
      </c>
      <c r="G875" t="s">
        <v>74</v>
      </c>
      <c r="H875" t="s">
        <v>74</v>
      </c>
      <c r="I875" t="s">
        <v>10044</v>
      </c>
      <c r="J875" t="s">
        <v>10027</v>
      </c>
      <c r="K875" t="s">
        <v>74</v>
      </c>
      <c r="L875" t="s">
        <v>74</v>
      </c>
      <c r="M875" t="s">
        <v>77</v>
      </c>
      <c r="N875" t="s">
        <v>472</v>
      </c>
      <c r="O875" t="s">
        <v>10028</v>
      </c>
      <c r="P875" t="s">
        <v>10029</v>
      </c>
      <c r="Q875" t="s">
        <v>10030</v>
      </c>
      <c r="R875" t="s">
        <v>74</v>
      </c>
      <c r="S875" t="s">
        <v>74</v>
      </c>
      <c r="T875" t="s">
        <v>74</v>
      </c>
      <c r="U875" t="s">
        <v>10045</v>
      </c>
      <c r="V875" t="s">
        <v>10046</v>
      </c>
      <c r="W875" t="s">
        <v>10047</v>
      </c>
      <c r="X875" t="s">
        <v>10048</v>
      </c>
      <c r="Y875" t="s">
        <v>10049</v>
      </c>
      <c r="Z875" t="s">
        <v>74</v>
      </c>
      <c r="AA875" t="s">
        <v>10035</v>
      </c>
      <c r="AB875" t="s">
        <v>10036</v>
      </c>
      <c r="AC875" t="s">
        <v>74</v>
      </c>
      <c r="AD875" t="s">
        <v>74</v>
      </c>
      <c r="AE875" t="s">
        <v>74</v>
      </c>
      <c r="AF875" t="s">
        <v>74</v>
      </c>
      <c r="AG875">
        <v>35</v>
      </c>
      <c r="AH875">
        <v>31</v>
      </c>
      <c r="AI875">
        <v>33</v>
      </c>
      <c r="AJ875">
        <v>0</v>
      </c>
      <c r="AK875">
        <v>4</v>
      </c>
      <c r="AL875" t="s">
        <v>261</v>
      </c>
      <c r="AM875" t="s">
        <v>262</v>
      </c>
      <c r="AN875" t="s">
        <v>263</v>
      </c>
      <c r="AO875" t="s">
        <v>10037</v>
      </c>
      <c r="AP875" t="s">
        <v>74</v>
      </c>
      <c r="AQ875" t="s">
        <v>74</v>
      </c>
      <c r="AR875" t="s">
        <v>10038</v>
      </c>
      <c r="AS875" t="s">
        <v>10039</v>
      </c>
      <c r="AT875" t="s">
        <v>9446</v>
      </c>
      <c r="AU875">
        <v>1995</v>
      </c>
      <c r="AV875">
        <v>75</v>
      </c>
      <c r="AW875" t="s">
        <v>3143</v>
      </c>
      <c r="AX875" t="s">
        <v>74</v>
      </c>
      <c r="AY875" t="s">
        <v>74</v>
      </c>
      <c r="AZ875" t="s">
        <v>74</v>
      </c>
      <c r="BA875" t="s">
        <v>74</v>
      </c>
      <c r="BB875">
        <v>157</v>
      </c>
      <c r="BC875">
        <v>174</v>
      </c>
      <c r="BD875" t="s">
        <v>74</v>
      </c>
      <c r="BE875" t="s">
        <v>10050</v>
      </c>
      <c r="BF875" t="str">
        <f>HYPERLINK("http://dx.doi.org/10.1016/0301-9268(96)80997-1","http://dx.doi.org/10.1016/0301-9268(96)80997-1")</f>
        <v>http://dx.doi.org/10.1016/0301-9268(96)80997-1</v>
      </c>
      <c r="BG875" t="s">
        <v>74</v>
      </c>
      <c r="BH875" t="s">
        <v>74</v>
      </c>
      <c r="BI875">
        <v>18</v>
      </c>
      <c r="BJ875" t="s">
        <v>364</v>
      </c>
      <c r="BK875" t="s">
        <v>492</v>
      </c>
      <c r="BL875" t="s">
        <v>365</v>
      </c>
      <c r="BM875" t="s">
        <v>10041</v>
      </c>
      <c r="BN875" t="s">
        <v>74</v>
      </c>
      <c r="BO875" t="s">
        <v>74</v>
      </c>
      <c r="BP875" t="s">
        <v>74</v>
      </c>
      <c r="BQ875" t="s">
        <v>74</v>
      </c>
      <c r="BR875" t="s">
        <v>96</v>
      </c>
      <c r="BS875" t="s">
        <v>10051</v>
      </c>
      <c r="BT875" t="str">
        <f>HYPERLINK("https%3A%2F%2Fwww.webofscience.com%2Fwos%2Fwoscc%2Ffull-record%2FWOS:A1995TL90400004","View Full Record in Web of Science")</f>
        <v>View Full Record in Web of Science</v>
      </c>
    </row>
    <row r="876" spans="1:72" x14ac:dyDescent="0.15">
      <c r="A876" t="s">
        <v>72</v>
      </c>
      <c r="B876" t="s">
        <v>10052</v>
      </c>
      <c r="C876" t="s">
        <v>74</v>
      </c>
      <c r="D876" t="s">
        <v>74</v>
      </c>
      <c r="E876" t="s">
        <v>74</v>
      </c>
      <c r="F876" t="s">
        <v>10052</v>
      </c>
      <c r="G876" t="s">
        <v>74</v>
      </c>
      <c r="H876" t="s">
        <v>74</v>
      </c>
      <c r="I876" t="s">
        <v>10053</v>
      </c>
      <c r="J876" t="s">
        <v>10027</v>
      </c>
      <c r="K876" t="s">
        <v>74</v>
      </c>
      <c r="L876" t="s">
        <v>74</v>
      </c>
      <c r="M876" t="s">
        <v>77</v>
      </c>
      <c r="N876" t="s">
        <v>472</v>
      </c>
      <c r="O876" t="s">
        <v>10028</v>
      </c>
      <c r="P876" t="s">
        <v>10029</v>
      </c>
      <c r="Q876" t="s">
        <v>10030</v>
      </c>
      <c r="R876" t="s">
        <v>74</v>
      </c>
      <c r="S876" t="s">
        <v>74</v>
      </c>
      <c r="T876" t="s">
        <v>74</v>
      </c>
      <c r="U876" t="s">
        <v>10054</v>
      </c>
      <c r="V876" t="s">
        <v>10055</v>
      </c>
      <c r="W876" t="s">
        <v>10056</v>
      </c>
      <c r="X876" t="s">
        <v>10057</v>
      </c>
      <c r="Y876" t="s">
        <v>10058</v>
      </c>
      <c r="Z876" t="s">
        <v>74</v>
      </c>
      <c r="AA876" t="s">
        <v>74</v>
      </c>
      <c r="AB876" t="s">
        <v>74</v>
      </c>
      <c r="AC876" t="s">
        <v>74</v>
      </c>
      <c r="AD876" t="s">
        <v>74</v>
      </c>
      <c r="AE876" t="s">
        <v>74</v>
      </c>
      <c r="AF876" t="s">
        <v>74</v>
      </c>
      <c r="AG876">
        <v>49</v>
      </c>
      <c r="AH876">
        <v>79</v>
      </c>
      <c r="AI876">
        <v>113</v>
      </c>
      <c r="AJ876">
        <v>0</v>
      </c>
      <c r="AK876">
        <v>11</v>
      </c>
      <c r="AL876" t="s">
        <v>261</v>
      </c>
      <c r="AM876" t="s">
        <v>262</v>
      </c>
      <c r="AN876" t="s">
        <v>263</v>
      </c>
      <c r="AO876" t="s">
        <v>10037</v>
      </c>
      <c r="AP876" t="s">
        <v>10059</v>
      </c>
      <c r="AQ876" t="s">
        <v>74</v>
      </c>
      <c r="AR876" t="s">
        <v>10038</v>
      </c>
      <c r="AS876" t="s">
        <v>10039</v>
      </c>
      <c r="AT876" t="s">
        <v>9446</v>
      </c>
      <c r="AU876">
        <v>1995</v>
      </c>
      <c r="AV876">
        <v>75</v>
      </c>
      <c r="AW876" t="s">
        <v>3143</v>
      </c>
      <c r="AX876" t="s">
        <v>74</v>
      </c>
      <c r="AY876" t="s">
        <v>74</v>
      </c>
      <c r="AZ876" t="s">
        <v>74</v>
      </c>
      <c r="BA876" t="s">
        <v>74</v>
      </c>
      <c r="BB876">
        <v>175</v>
      </c>
      <c r="BC876">
        <v>188</v>
      </c>
      <c r="BD876" t="s">
        <v>74</v>
      </c>
      <c r="BE876" t="s">
        <v>10060</v>
      </c>
      <c r="BF876" t="str">
        <f>HYPERLINK("http://dx.doi.org/10.1016/0301-9268(95)80005-3","http://dx.doi.org/10.1016/0301-9268(95)80005-3")</f>
        <v>http://dx.doi.org/10.1016/0301-9268(95)80005-3</v>
      </c>
      <c r="BG876" t="s">
        <v>74</v>
      </c>
      <c r="BH876" t="s">
        <v>74</v>
      </c>
      <c r="BI876">
        <v>14</v>
      </c>
      <c r="BJ876" t="s">
        <v>364</v>
      </c>
      <c r="BK876" t="s">
        <v>1874</v>
      </c>
      <c r="BL876" t="s">
        <v>365</v>
      </c>
      <c r="BM876" t="s">
        <v>10041</v>
      </c>
      <c r="BN876" t="s">
        <v>74</v>
      </c>
      <c r="BO876" t="s">
        <v>74</v>
      </c>
      <c r="BP876" t="s">
        <v>74</v>
      </c>
      <c r="BQ876" t="s">
        <v>74</v>
      </c>
      <c r="BR876" t="s">
        <v>96</v>
      </c>
      <c r="BS876" t="s">
        <v>10061</v>
      </c>
      <c r="BT876" t="str">
        <f>HYPERLINK("https%3A%2F%2Fwww.webofscience.com%2Fwos%2Fwoscc%2Ffull-record%2FWOS:A1995TL90400005","View Full Record in Web of Science")</f>
        <v>View Full Record in Web of Science</v>
      </c>
    </row>
    <row r="877" spans="1:72" x14ac:dyDescent="0.15">
      <c r="A877" t="s">
        <v>72</v>
      </c>
      <c r="B877" t="s">
        <v>10062</v>
      </c>
      <c r="C877" t="s">
        <v>74</v>
      </c>
      <c r="D877" t="s">
        <v>74</v>
      </c>
      <c r="E877" t="s">
        <v>74</v>
      </c>
      <c r="F877" t="s">
        <v>10062</v>
      </c>
      <c r="G877" t="s">
        <v>74</v>
      </c>
      <c r="H877" t="s">
        <v>74</v>
      </c>
      <c r="I877" t="s">
        <v>10063</v>
      </c>
      <c r="J877" t="s">
        <v>10027</v>
      </c>
      <c r="K877" t="s">
        <v>74</v>
      </c>
      <c r="L877" t="s">
        <v>74</v>
      </c>
      <c r="M877" t="s">
        <v>77</v>
      </c>
      <c r="N877" t="s">
        <v>472</v>
      </c>
      <c r="O877" t="s">
        <v>10028</v>
      </c>
      <c r="P877" t="s">
        <v>10029</v>
      </c>
      <c r="Q877" t="s">
        <v>10030</v>
      </c>
      <c r="R877" t="s">
        <v>74</v>
      </c>
      <c r="S877" t="s">
        <v>74</v>
      </c>
      <c r="T877" t="s">
        <v>74</v>
      </c>
      <c r="U877" t="s">
        <v>10064</v>
      </c>
      <c r="V877" t="s">
        <v>10065</v>
      </c>
      <c r="W877" t="s">
        <v>10066</v>
      </c>
      <c r="X877" t="s">
        <v>10067</v>
      </c>
      <c r="Y877" t="s">
        <v>74</v>
      </c>
      <c r="Z877" t="s">
        <v>74</v>
      </c>
      <c r="AA877" t="s">
        <v>74</v>
      </c>
      <c r="AB877" t="s">
        <v>74</v>
      </c>
      <c r="AC877" t="s">
        <v>74</v>
      </c>
      <c r="AD877" t="s">
        <v>74</v>
      </c>
      <c r="AE877" t="s">
        <v>74</v>
      </c>
      <c r="AF877" t="s">
        <v>74</v>
      </c>
      <c r="AG877">
        <v>47</v>
      </c>
      <c r="AH877">
        <v>65</v>
      </c>
      <c r="AI877">
        <v>83</v>
      </c>
      <c r="AJ877">
        <v>0</v>
      </c>
      <c r="AK877">
        <v>7</v>
      </c>
      <c r="AL877" t="s">
        <v>261</v>
      </c>
      <c r="AM877" t="s">
        <v>262</v>
      </c>
      <c r="AN877" t="s">
        <v>263</v>
      </c>
      <c r="AO877" t="s">
        <v>10037</v>
      </c>
      <c r="AP877" t="s">
        <v>10059</v>
      </c>
      <c r="AQ877" t="s">
        <v>74</v>
      </c>
      <c r="AR877" t="s">
        <v>10038</v>
      </c>
      <c r="AS877" t="s">
        <v>10039</v>
      </c>
      <c r="AT877" t="s">
        <v>9446</v>
      </c>
      <c r="AU877">
        <v>1995</v>
      </c>
      <c r="AV877">
        <v>75</v>
      </c>
      <c r="AW877" t="s">
        <v>3143</v>
      </c>
      <c r="AX877" t="s">
        <v>74</v>
      </c>
      <c r="AY877" t="s">
        <v>74</v>
      </c>
      <c r="AZ877" t="s">
        <v>74</v>
      </c>
      <c r="BA877" t="s">
        <v>74</v>
      </c>
      <c r="BB877">
        <v>189</v>
      </c>
      <c r="BC877">
        <v>207</v>
      </c>
      <c r="BD877" t="s">
        <v>74</v>
      </c>
      <c r="BE877" t="s">
        <v>10068</v>
      </c>
      <c r="BF877" t="str">
        <f>HYPERLINK("http://dx.doi.org/10.1016/0301-9268(95)00030-5","http://dx.doi.org/10.1016/0301-9268(95)00030-5")</f>
        <v>http://dx.doi.org/10.1016/0301-9268(95)00030-5</v>
      </c>
      <c r="BG877" t="s">
        <v>74</v>
      </c>
      <c r="BH877" t="s">
        <v>74</v>
      </c>
      <c r="BI877">
        <v>19</v>
      </c>
      <c r="BJ877" t="s">
        <v>364</v>
      </c>
      <c r="BK877" t="s">
        <v>1874</v>
      </c>
      <c r="BL877" t="s">
        <v>365</v>
      </c>
      <c r="BM877" t="s">
        <v>10041</v>
      </c>
      <c r="BN877" t="s">
        <v>74</v>
      </c>
      <c r="BO877" t="s">
        <v>74</v>
      </c>
      <c r="BP877" t="s">
        <v>74</v>
      </c>
      <c r="BQ877" t="s">
        <v>74</v>
      </c>
      <c r="BR877" t="s">
        <v>96</v>
      </c>
      <c r="BS877" t="s">
        <v>10069</v>
      </c>
      <c r="BT877" t="str">
        <f>HYPERLINK("https%3A%2F%2Fwww.webofscience.com%2Fwos%2Fwoscc%2Ffull-record%2FWOS:A1995TL90400006","View Full Record in Web of Science")</f>
        <v>View Full Record in Web of Science</v>
      </c>
    </row>
    <row r="878" spans="1:72" x14ac:dyDescent="0.15">
      <c r="A878" t="s">
        <v>72</v>
      </c>
      <c r="B878" t="s">
        <v>10070</v>
      </c>
      <c r="C878" t="s">
        <v>74</v>
      </c>
      <c r="D878" t="s">
        <v>74</v>
      </c>
      <c r="E878" t="s">
        <v>74</v>
      </c>
      <c r="F878" t="s">
        <v>10070</v>
      </c>
      <c r="G878" t="s">
        <v>74</v>
      </c>
      <c r="H878" t="s">
        <v>74</v>
      </c>
      <c r="I878" t="s">
        <v>10071</v>
      </c>
      <c r="J878" t="s">
        <v>10027</v>
      </c>
      <c r="K878" t="s">
        <v>74</v>
      </c>
      <c r="L878" t="s">
        <v>74</v>
      </c>
      <c r="M878" t="s">
        <v>77</v>
      </c>
      <c r="N878" t="s">
        <v>472</v>
      </c>
      <c r="O878" t="s">
        <v>10028</v>
      </c>
      <c r="P878" t="s">
        <v>10029</v>
      </c>
      <c r="Q878" t="s">
        <v>10030</v>
      </c>
      <c r="R878" t="s">
        <v>74</v>
      </c>
      <c r="S878" t="s">
        <v>74</v>
      </c>
      <c r="T878" t="s">
        <v>74</v>
      </c>
      <c r="U878" t="s">
        <v>10072</v>
      </c>
      <c r="V878" t="s">
        <v>10073</v>
      </c>
      <c r="W878" t="s">
        <v>10074</v>
      </c>
      <c r="X878" t="s">
        <v>10075</v>
      </c>
      <c r="Y878" t="s">
        <v>10076</v>
      </c>
      <c r="Z878" t="s">
        <v>74</v>
      </c>
      <c r="AA878" t="s">
        <v>10077</v>
      </c>
      <c r="AB878" t="s">
        <v>10078</v>
      </c>
      <c r="AC878" t="s">
        <v>74</v>
      </c>
      <c r="AD878" t="s">
        <v>74</v>
      </c>
      <c r="AE878" t="s">
        <v>74</v>
      </c>
      <c r="AF878" t="s">
        <v>74</v>
      </c>
      <c r="AG878">
        <v>73</v>
      </c>
      <c r="AH878">
        <v>114</v>
      </c>
      <c r="AI878">
        <v>120</v>
      </c>
      <c r="AJ878">
        <v>1</v>
      </c>
      <c r="AK878">
        <v>2</v>
      </c>
      <c r="AL878" t="s">
        <v>261</v>
      </c>
      <c r="AM878" t="s">
        <v>262</v>
      </c>
      <c r="AN878" t="s">
        <v>263</v>
      </c>
      <c r="AO878" t="s">
        <v>10037</v>
      </c>
      <c r="AP878" t="s">
        <v>74</v>
      </c>
      <c r="AQ878" t="s">
        <v>74</v>
      </c>
      <c r="AR878" t="s">
        <v>10038</v>
      </c>
      <c r="AS878" t="s">
        <v>10039</v>
      </c>
      <c r="AT878" t="s">
        <v>9446</v>
      </c>
      <c r="AU878">
        <v>1995</v>
      </c>
      <c r="AV878">
        <v>75</v>
      </c>
      <c r="AW878" t="s">
        <v>3143</v>
      </c>
      <c r="AX878" t="s">
        <v>74</v>
      </c>
      <c r="AY878" t="s">
        <v>74</v>
      </c>
      <c r="AZ878" t="s">
        <v>74</v>
      </c>
      <c r="BA878" t="s">
        <v>74</v>
      </c>
      <c r="BB878">
        <v>231</v>
      </c>
      <c r="BC878">
        <v>250</v>
      </c>
      <c r="BD878" t="s">
        <v>74</v>
      </c>
      <c r="BE878" t="s">
        <v>10079</v>
      </c>
      <c r="BF878" t="str">
        <f>HYPERLINK("http://dx.doi.org/10.1016/0301-9268(95)00032-1","http://dx.doi.org/10.1016/0301-9268(95)00032-1")</f>
        <v>http://dx.doi.org/10.1016/0301-9268(95)00032-1</v>
      </c>
      <c r="BG878" t="s">
        <v>74</v>
      </c>
      <c r="BH878" t="s">
        <v>74</v>
      </c>
      <c r="BI878">
        <v>20</v>
      </c>
      <c r="BJ878" t="s">
        <v>364</v>
      </c>
      <c r="BK878" t="s">
        <v>492</v>
      </c>
      <c r="BL878" t="s">
        <v>365</v>
      </c>
      <c r="BM878" t="s">
        <v>10041</v>
      </c>
      <c r="BN878" t="s">
        <v>74</v>
      </c>
      <c r="BO878" t="s">
        <v>74</v>
      </c>
      <c r="BP878" t="s">
        <v>74</v>
      </c>
      <c r="BQ878" t="s">
        <v>74</v>
      </c>
      <c r="BR878" t="s">
        <v>96</v>
      </c>
      <c r="BS878" t="s">
        <v>10080</v>
      </c>
      <c r="BT878" t="str">
        <f>HYPERLINK("https%3A%2F%2Fwww.webofscience.com%2Fwos%2Fwoscc%2Ffull-record%2FWOS:A1995TL90400008","View Full Record in Web of Science")</f>
        <v>View Full Record in Web of Science</v>
      </c>
    </row>
    <row r="879" spans="1:72" x14ac:dyDescent="0.15">
      <c r="A879" t="s">
        <v>72</v>
      </c>
      <c r="B879" t="s">
        <v>10081</v>
      </c>
      <c r="C879" t="s">
        <v>74</v>
      </c>
      <c r="D879" t="s">
        <v>74</v>
      </c>
      <c r="E879" t="s">
        <v>74</v>
      </c>
      <c r="F879" t="s">
        <v>10081</v>
      </c>
      <c r="G879" t="s">
        <v>74</v>
      </c>
      <c r="H879" t="s">
        <v>74</v>
      </c>
      <c r="I879" t="s">
        <v>10082</v>
      </c>
      <c r="J879" t="s">
        <v>10083</v>
      </c>
      <c r="K879" t="s">
        <v>74</v>
      </c>
      <c r="L879" t="s">
        <v>74</v>
      </c>
      <c r="M879" t="s">
        <v>77</v>
      </c>
      <c r="N879" t="s">
        <v>448</v>
      </c>
      <c r="O879" t="s">
        <v>74</v>
      </c>
      <c r="P879" t="s">
        <v>74</v>
      </c>
      <c r="Q879" t="s">
        <v>74</v>
      </c>
      <c r="R879" t="s">
        <v>74</v>
      </c>
      <c r="S879" t="s">
        <v>74</v>
      </c>
      <c r="T879" t="s">
        <v>74</v>
      </c>
      <c r="U879" t="s">
        <v>74</v>
      </c>
      <c r="V879" t="s">
        <v>74</v>
      </c>
      <c r="W879" t="s">
        <v>74</v>
      </c>
      <c r="X879" t="s">
        <v>74</v>
      </c>
      <c r="Y879" t="s">
        <v>10084</v>
      </c>
      <c r="Z879" t="s">
        <v>74</v>
      </c>
      <c r="AA879" t="s">
        <v>74</v>
      </c>
      <c r="AB879" t="s">
        <v>74</v>
      </c>
      <c r="AC879" t="s">
        <v>74</v>
      </c>
      <c r="AD879" t="s">
        <v>74</v>
      </c>
      <c r="AE879" t="s">
        <v>74</v>
      </c>
      <c r="AF879" t="s">
        <v>74</v>
      </c>
      <c r="AG879">
        <v>2</v>
      </c>
      <c r="AH879">
        <v>0</v>
      </c>
      <c r="AI879">
        <v>0</v>
      </c>
      <c r="AJ879">
        <v>0</v>
      </c>
      <c r="AK879">
        <v>0</v>
      </c>
      <c r="AL879" t="s">
        <v>10085</v>
      </c>
      <c r="AM879" t="s">
        <v>10086</v>
      </c>
      <c r="AN879" t="s">
        <v>10087</v>
      </c>
      <c r="AO879" t="s">
        <v>10088</v>
      </c>
      <c r="AP879" t="s">
        <v>74</v>
      </c>
      <c r="AQ879" t="s">
        <v>74</v>
      </c>
      <c r="AR879" t="s">
        <v>10089</v>
      </c>
      <c r="AS879" t="s">
        <v>10090</v>
      </c>
      <c r="AT879" t="s">
        <v>9947</v>
      </c>
      <c r="AU879">
        <v>1995</v>
      </c>
      <c r="AV879">
        <v>17</v>
      </c>
      <c r="AW879">
        <v>1</v>
      </c>
      <c r="AX879" t="s">
        <v>74</v>
      </c>
      <c r="AY879" t="s">
        <v>74</v>
      </c>
      <c r="AZ879" t="s">
        <v>74</v>
      </c>
      <c r="BA879" t="s">
        <v>74</v>
      </c>
      <c r="BB879">
        <v>103</v>
      </c>
      <c r="BC879">
        <v>106</v>
      </c>
      <c r="BD879" t="s">
        <v>74</v>
      </c>
      <c r="BE879" t="s">
        <v>74</v>
      </c>
      <c r="BF879" t="s">
        <v>74</v>
      </c>
      <c r="BG879" t="s">
        <v>74</v>
      </c>
      <c r="BH879" t="s">
        <v>74</v>
      </c>
      <c r="BI879">
        <v>4</v>
      </c>
      <c r="BJ879" t="s">
        <v>10091</v>
      </c>
      <c r="BK879" t="s">
        <v>5081</v>
      </c>
      <c r="BL879" t="s">
        <v>10091</v>
      </c>
      <c r="BM879" t="s">
        <v>10092</v>
      </c>
      <c r="BN879" t="s">
        <v>74</v>
      </c>
      <c r="BO879" t="s">
        <v>74</v>
      </c>
      <c r="BP879" t="s">
        <v>74</v>
      </c>
      <c r="BQ879" t="s">
        <v>74</v>
      </c>
      <c r="BR879" t="s">
        <v>96</v>
      </c>
      <c r="BS879" t="s">
        <v>10093</v>
      </c>
      <c r="BT879" t="str">
        <f>HYPERLINK("https%3A%2F%2Fwww.webofscience.com%2Fwos%2Fwoscc%2Ffull-record%2FWOS:A1995QH06000021","View Full Record in Web of Science")</f>
        <v>View Full Record in Web of Science</v>
      </c>
    </row>
    <row r="880" spans="1:72" x14ac:dyDescent="0.15">
      <c r="A880" t="s">
        <v>72</v>
      </c>
      <c r="B880" t="s">
        <v>10094</v>
      </c>
      <c r="C880" t="s">
        <v>74</v>
      </c>
      <c r="D880" t="s">
        <v>74</v>
      </c>
      <c r="E880" t="s">
        <v>74</v>
      </c>
      <c r="F880" t="s">
        <v>10094</v>
      </c>
      <c r="G880" t="s">
        <v>74</v>
      </c>
      <c r="H880" t="s">
        <v>74</v>
      </c>
      <c r="I880" t="s">
        <v>10095</v>
      </c>
      <c r="J880" t="s">
        <v>10096</v>
      </c>
      <c r="K880" t="s">
        <v>74</v>
      </c>
      <c r="L880" t="s">
        <v>74</v>
      </c>
      <c r="M880" t="s">
        <v>2013</v>
      </c>
      <c r="N880" t="s">
        <v>8788</v>
      </c>
      <c r="O880" t="s">
        <v>74</v>
      </c>
      <c r="P880" t="s">
        <v>74</v>
      </c>
      <c r="Q880" t="s">
        <v>74</v>
      </c>
      <c r="R880" t="s">
        <v>74</v>
      </c>
      <c r="S880" t="s">
        <v>74</v>
      </c>
      <c r="T880" t="s">
        <v>74</v>
      </c>
      <c r="U880" t="s">
        <v>74</v>
      </c>
      <c r="V880" t="s">
        <v>74</v>
      </c>
      <c r="W880" t="s">
        <v>74</v>
      </c>
      <c r="X880" t="s">
        <v>74</v>
      </c>
      <c r="Y880" t="s">
        <v>74</v>
      </c>
      <c r="Z880" t="s">
        <v>74</v>
      </c>
      <c r="AA880" t="s">
        <v>74</v>
      </c>
      <c r="AB880" t="s">
        <v>74</v>
      </c>
      <c r="AC880" t="s">
        <v>74</v>
      </c>
      <c r="AD880" t="s">
        <v>74</v>
      </c>
      <c r="AE880" t="s">
        <v>74</v>
      </c>
      <c r="AF880" t="s">
        <v>74</v>
      </c>
      <c r="AG880">
        <v>0</v>
      </c>
      <c r="AH880">
        <v>0</v>
      </c>
      <c r="AI880">
        <v>0</v>
      </c>
      <c r="AJ880">
        <v>0</v>
      </c>
      <c r="AK880">
        <v>0</v>
      </c>
      <c r="AL880" t="s">
        <v>10097</v>
      </c>
      <c r="AM880" t="s">
        <v>10098</v>
      </c>
      <c r="AN880" t="s">
        <v>10099</v>
      </c>
      <c r="AO880" t="s">
        <v>10100</v>
      </c>
      <c r="AP880" t="s">
        <v>74</v>
      </c>
      <c r="AQ880" t="s">
        <v>74</v>
      </c>
      <c r="AR880" t="s">
        <v>10096</v>
      </c>
      <c r="AS880" t="s">
        <v>10101</v>
      </c>
      <c r="AT880" t="s">
        <v>9446</v>
      </c>
      <c r="AU880">
        <v>1995</v>
      </c>
      <c r="AV880" t="s">
        <v>74</v>
      </c>
      <c r="AW880">
        <v>282</v>
      </c>
      <c r="AX880" t="s">
        <v>74</v>
      </c>
      <c r="AY880" t="s">
        <v>74</v>
      </c>
      <c r="AZ880" t="s">
        <v>74</v>
      </c>
      <c r="BA880" t="s">
        <v>74</v>
      </c>
      <c r="BB880">
        <v>40</v>
      </c>
      <c r="BC880">
        <v>42</v>
      </c>
      <c r="BD880" t="s">
        <v>74</v>
      </c>
      <c r="BE880" t="s">
        <v>74</v>
      </c>
      <c r="BF880" t="s">
        <v>74</v>
      </c>
      <c r="BG880" t="s">
        <v>74</v>
      </c>
      <c r="BH880" t="s">
        <v>74</v>
      </c>
      <c r="BI880">
        <v>3</v>
      </c>
      <c r="BJ880" t="s">
        <v>237</v>
      </c>
      <c r="BK880" t="s">
        <v>93</v>
      </c>
      <c r="BL880" t="s">
        <v>238</v>
      </c>
      <c r="BM880" t="s">
        <v>10102</v>
      </c>
      <c r="BN880" t="s">
        <v>74</v>
      </c>
      <c r="BO880" t="s">
        <v>74</v>
      </c>
      <c r="BP880" t="s">
        <v>74</v>
      </c>
      <c r="BQ880" t="s">
        <v>74</v>
      </c>
      <c r="BR880" t="s">
        <v>96</v>
      </c>
      <c r="BS880" t="s">
        <v>10103</v>
      </c>
      <c r="BT880" t="str">
        <f>HYPERLINK("https%3A%2F%2Fwww.webofscience.com%2Fwos%2Fwoscc%2Ffull-record%2FWOS:A1995TH47900019","View Full Record in Web of Science")</f>
        <v>View Full Record in Web of Science</v>
      </c>
    </row>
    <row r="881" spans="1:72" x14ac:dyDescent="0.15">
      <c r="A881" t="s">
        <v>72</v>
      </c>
      <c r="B881" t="s">
        <v>10104</v>
      </c>
      <c r="C881" t="s">
        <v>74</v>
      </c>
      <c r="D881" t="s">
        <v>74</v>
      </c>
      <c r="E881" t="s">
        <v>74</v>
      </c>
      <c r="F881" t="s">
        <v>10104</v>
      </c>
      <c r="G881" t="s">
        <v>74</v>
      </c>
      <c r="H881" t="s">
        <v>74</v>
      </c>
      <c r="I881" t="s">
        <v>10105</v>
      </c>
      <c r="J881" t="s">
        <v>4994</v>
      </c>
      <c r="K881" t="s">
        <v>74</v>
      </c>
      <c r="L881" t="s">
        <v>74</v>
      </c>
      <c r="M881" t="s">
        <v>77</v>
      </c>
      <c r="N881" t="s">
        <v>78</v>
      </c>
      <c r="O881" t="s">
        <v>74</v>
      </c>
      <c r="P881" t="s">
        <v>74</v>
      </c>
      <c r="Q881" t="s">
        <v>74</v>
      </c>
      <c r="R881" t="s">
        <v>74</v>
      </c>
      <c r="S881" t="s">
        <v>74</v>
      </c>
      <c r="T881" t="s">
        <v>74</v>
      </c>
      <c r="U881" t="s">
        <v>10106</v>
      </c>
      <c r="V881" t="s">
        <v>10107</v>
      </c>
      <c r="W881" t="s">
        <v>74</v>
      </c>
      <c r="X881" t="s">
        <v>74</v>
      </c>
      <c r="Y881" t="s">
        <v>74</v>
      </c>
      <c r="Z881" t="s">
        <v>74</v>
      </c>
      <c r="AA881" t="s">
        <v>74</v>
      </c>
      <c r="AB881" t="s">
        <v>74</v>
      </c>
      <c r="AC881" t="s">
        <v>74</v>
      </c>
      <c r="AD881" t="s">
        <v>74</v>
      </c>
      <c r="AE881" t="s">
        <v>74</v>
      </c>
      <c r="AF881" t="s">
        <v>74</v>
      </c>
      <c r="AG881">
        <v>52</v>
      </c>
      <c r="AH881">
        <v>32</v>
      </c>
      <c r="AI881">
        <v>37</v>
      </c>
      <c r="AJ881">
        <v>0</v>
      </c>
      <c r="AK881">
        <v>10</v>
      </c>
      <c r="AL881" t="s">
        <v>261</v>
      </c>
      <c r="AM881" t="s">
        <v>262</v>
      </c>
      <c r="AN881" t="s">
        <v>263</v>
      </c>
      <c r="AO881" t="s">
        <v>4999</v>
      </c>
      <c r="AP881" t="s">
        <v>74</v>
      </c>
      <c r="AQ881" t="s">
        <v>74</v>
      </c>
      <c r="AR881" t="s">
        <v>5000</v>
      </c>
      <c r="AS881" t="s">
        <v>5001</v>
      </c>
      <c r="AT881" t="s">
        <v>9446</v>
      </c>
      <c r="AU881">
        <v>1995</v>
      </c>
      <c r="AV881">
        <v>89</v>
      </c>
      <c r="AW881" t="s">
        <v>3143</v>
      </c>
      <c r="AX881" t="s">
        <v>74</v>
      </c>
      <c r="AY881" t="s">
        <v>74</v>
      </c>
      <c r="AZ881" t="s">
        <v>74</v>
      </c>
      <c r="BA881" t="s">
        <v>74</v>
      </c>
      <c r="BB881">
        <v>429</v>
      </c>
      <c r="BC881">
        <v>440</v>
      </c>
      <c r="BD881" t="s">
        <v>74</v>
      </c>
      <c r="BE881" t="s">
        <v>10108</v>
      </c>
      <c r="BF881" t="str">
        <f>HYPERLINK("http://dx.doi.org/10.1016/0034-6667(95)00004-2","http://dx.doi.org/10.1016/0034-6667(95)00004-2")</f>
        <v>http://dx.doi.org/10.1016/0034-6667(95)00004-2</v>
      </c>
      <c r="BG881" t="s">
        <v>74</v>
      </c>
      <c r="BH881" t="s">
        <v>74</v>
      </c>
      <c r="BI881">
        <v>12</v>
      </c>
      <c r="BJ881" t="s">
        <v>5003</v>
      </c>
      <c r="BK881" t="s">
        <v>93</v>
      </c>
      <c r="BL881" t="s">
        <v>5003</v>
      </c>
      <c r="BM881" t="s">
        <v>10109</v>
      </c>
      <c r="BN881" t="s">
        <v>74</v>
      </c>
      <c r="BO881" t="s">
        <v>74</v>
      </c>
      <c r="BP881" t="s">
        <v>74</v>
      </c>
      <c r="BQ881" t="s">
        <v>74</v>
      </c>
      <c r="BR881" t="s">
        <v>96</v>
      </c>
      <c r="BS881" t="s">
        <v>10110</v>
      </c>
      <c r="BT881" t="str">
        <f>HYPERLINK("https%3A%2F%2Fwww.webofscience.com%2Fwos%2Fwoscc%2Ffull-record%2FWOS:A1995TK11700013","View Full Record in Web of Science")</f>
        <v>View Full Record in Web of Science</v>
      </c>
    </row>
    <row r="882" spans="1:72" x14ac:dyDescent="0.15">
      <c r="A882" t="s">
        <v>72</v>
      </c>
      <c r="B882" t="s">
        <v>10111</v>
      </c>
      <c r="C882" t="s">
        <v>74</v>
      </c>
      <c r="D882" t="s">
        <v>74</v>
      </c>
      <c r="E882" t="s">
        <v>74</v>
      </c>
      <c r="F882" t="s">
        <v>10111</v>
      </c>
      <c r="G882" t="s">
        <v>74</v>
      </c>
      <c r="H882" t="s">
        <v>74</v>
      </c>
      <c r="I882" t="s">
        <v>10112</v>
      </c>
      <c r="J882" t="s">
        <v>2615</v>
      </c>
      <c r="K882" t="s">
        <v>74</v>
      </c>
      <c r="L882" t="s">
        <v>74</v>
      </c>
      <c r="M882" t="s">
        <v>77</v>
      </c>
      <c r="N882" t="s">
        <v>434</v>
      </c>
      <c r="O882" t="s">
        <v>74</v>
      </c>
      <c r="P882" t="s">
        <v>74</v>
      </c>
      <c r="Q882" t="s">
        <v>74</v>
      </c>
      <c r="R882" t="s">
        <v>74</v>
      </c>
      <c r="S882" t="s">
        <v>74</v>
      </c>
      <c r="T882" t="s">
        <v>74</v>
      </c>
      <c r="U882" t="s">
        <v>74</v>
      </c>
      <c r="V882" t="s">
        <v>74</v>
      </c>
      <c r="W882" t="s">
        <v>74</v>
      </c>
      <c r="X882" t="s">
        <v>74</v>
      </c>
      <c r="Y882" t="s">
        <v>74</v>
      </c>
      <c r="Z882" t="s">
        <v>74</v>
      </c>
      <c r="AA882" t="s">
        <v>74</v>
      </c>
      <c r="AB882" t="s">
        <v>74</v>
      </c>
      <c r="AC882" t="s">
        <v>74</v>
      </c>
      <c r="AD882" t="s">
        <v>74</v>
      </c>
      <c r="AE882" t="s">
        <v>74</v>
      </c>
      <c r="AF882" t="s">
        <v>74</v>
      </c>
      <c r="AG882">
        <v>1</v>
      </c>
      <c r="AH882">
        <v>0</v>
      </c>
      <c r="AI882">
        <v>0</v>
      </c>
      <c r="AJ882">
        <v>0</v>
      </c>
      <c r="AK882">
        <v>0</v>
      </c>
      <c r="AL882" t="s">
        <v>2621</v>
      </c>
      <c r="AM882" t="s">
        <v>312</v>
      </c>
      <c r="AN882" t="s">
        <v>5220</v>
      </c>
      <c r="AO882" t="s">
        <v>2623</v>
      </c>
      <c r="AP882" t="s">
        <v>5221</v>
      </c>
      <c r="AQ882" t="s">
        <v>74</v>
      </c>
      <c r="AR882" t="s">
        <v>2615</v>
      </c>
      <c r="AS882" t="s">
        <v>2624</v>
      </c>
      <c r="AT882" t="s">
        <v>9725</v>
      </c>
      <c r="AU882">
        <v>1995</v>
      </c>
      <c r="AV882">
        <v>270</v>
      </c>
      <c r="AW882">
        <v>5241</v>
      </c>
      <c r="AX882" t="s">
        <v>74</v>
      </c>
      <c r="AY882" t="s">
        <v>74</v>
      </c>
      <c r="AZ882" t="s">
        <v>74</v>
      </c>
      <c r="BA882" t="s">
        <v>74</v>
      </c>
      <c r="BB882">
        <v>1433</v>
      </c>
      <c r="BC882">
        <v>1434</v>
      </c>
      <c r="BD882" t="s">
        <v>74</v>
      </c>
      <c r="BE882" t="s">
        <v>10113</v>
      </c>
      <c r="BF882" t="str">
        <f>HYPERLINK("http://dx.doi.org/10.1126/science.270.5241.1433","http://dx.doi.org/10.1126/science.270.5241.1433")</f>
        <v>http://dx.doi.org/10.1126/science.270.5241.1433</v>
      </c>
      <c r="BG882" t="s">
        <v>74</v>
      </c>
      <c r="BH882" t="s">
        <v>74</v>
      </c>
      <c r="BI882">
        <v>2</v>
      </c>
      <c r="BJ882" t="s">
        <v>237</v>
      </c>
      <c r="BK882" t="s">
        <v>93</v>
      </c>
      <c r="BL882" t="s">
        <v>238</v>
      </c>
      <c r="BM882" t="s">
        <v>10114</v>
      </c>
      <c r="BN882" t="s">
        <v>74</v>
      </c>
      <c r="BO882" t="s">
        <v>74</v>
      </c>
      <c r="BP882" t="s">
        <v>74</v>
      </c>
      <c r="BQ882" t="s">
        <v>74</v>
      </c>
      <c r="BR882" t="s">
        <v>96</v>
      </c>
      <c r="BS882" t="s">
        <v>10115</v>
      </c>
      <c r="BT882" t="str">
        <f>HYPERLINK("https%3A%2F%2Fwww.webofscience.com%2Fwos%2Fwoscc%2Ffull-record%2FWOS:A1995TH37500014","View Full Record in Web of Science")</f>
        <v>View Full Record in Web of Science</v>
      </c>
    </row>
    <row r="883" spans="1:72" x14ac:dyDescent="0.15">
      <c r="A883" t="s">
        <v>72</v>
      </c>
      <c r="B883" t="s">
        <v>10116</v>
      </c>
      <c r="C883" t="s">
        <v>74</v>
      </c>
      <c r="D883" t="s">
        <v>74</v>
      </c>
      <c r="E883" t="s">
        <v>74</v>
      </c>
      <c r="F883" t="s">
        <v>10116</v>
      </c>
      <c r="G883" t="s">
        <v>74</v>
      </c>
      <c r="H883" t="s">
        <v>74</v>
      </c>
      <c r="I883" t="s">
        <v>10117</v>
      </c>
      <c r="J883" t="s">
        <v>1965</v>
      </c>
      <c r="K883" t="s">
        <v>74</v>
      </c>
      <c r="L883" t="s">
        <v>74</v>
      </c>
      <c r="M883" t="s">
        <v>77</v>
      </c>
      <c r="N883" t="s">
        <v>78</v>
      </c>
      <c r="O883" t="s">
        <v>74</v>
      </c>
      <c r="P883" t="s">
        <v>74</v>
      </c>
      <c r="Q883" t="s">
        <v>74</v>
      </c>
      <c r="R883" t="s">
        <v>74</v>
      </c>
      <c r="S883" t="s">
        <v>74</v>
      </c>
      <c r="T883" t="s">
        <v>10118</v>
      </c>
      <c r="U883" t="s">
        <v>10119</v>
      </c>
      <c r="V883" t="s">
        <v>10120</v>
      </c>
      <c r="W883" t="s">
        <v>74</v>
      </c>
      <c r="X883" t="s">
        <v>74</v>
      </c>
      <c r="Y883" t="s">
        <v>10121</v>
      </c>
      <c r="Z883" t="s">
        <v>74</v>
      </c>
      <c r="AA883" t="s">
        <v>74</v>
      </c>
      <c r="AB883" t="s">
        <v>74</v>
      </c>
      <c r="AC883" t="s">
        <v>74</v>
      </c>
      <c r="AD883" t="s">
        <v>74</v>
      </c>
      <c r="AE883" t="s">
        <v>74</v>
      </c>
      <c r="AF883" t="s">
        <v>74</v>
      </c>
      <c r="AG883">
        <v>45</v>
      </c>
      <c r="AH883">
        <v>28</v>
      </c>
      <c r="AI883">
        <v>31</v>
      </c>
      <c r="AJ883">
        <v>1</v>
      </c>
      <c r="AK883">
        <v>16</v>
      </c>
      <c r="AL883" t="s">
        <v>261</v>
      </c>
      <c r="AM883" t="s">
        <v>262</v>
      </c>
      <c r="AN883" t="s">
        <v>263</v>
      </c>
      <c r="AO883" t="s">
        <v>1974</v>
      </c>
      <c r="AP883" t="s">
        <v>74</v>
      </c>
      <c r="AQ883" t="s">
        <v>74</v>
      </c>
      <c r="AR883" t="s">
        <v>1975</v>
      </c>
      <c r="AS883" t="s">
        <v>1976</v>
      </c>
      <c r="AT883" t="s">
        <v>9725</v>
      </c>
      <c r="AU883">
        <v>1995</v>
      </c>
      <c r="AV883">
        <v>173</v>
      </c>
      <c r="AW883" t="s">
        <v>10122</v>
      </c>
      <c r="AX883" t="s">
        <v>74</v>
      </c>
      <c r="AY883" t="s">
        <v>74</v>
      </c>
      <c r="AZ883" t="s">
        <v>74</v>
      </c>
      <c r="BA883" t="s">
        <v>74</v>
      </c>
      <c r="BB883">
        <v>211</v>
      </c>
      <c r="BC883">
        <v>223</v>
      </c>
      <c r="BD883" t="s">
        <v>74</v>
      </c>
      <c r="BE883" t="s">
        <v>10123</v>
      </c>
      <c r="BF883" t="str">
        <f>HYPERLINK("http://dx.doi.org/10.1016/0048-9697(95)04779-4","http://dx.doi.org/10.1016/0048-9697(95)04779-4")</f>
        <v>http://dx.doi.org/10.1016/0048-9697(95)04779-4</v>
      </c>
      <c r="BG883" t="s">
        <v>74</v>
      </c>
      <c r="BH883" t="s">
        <v>74</v>
      </c>
      <c r="BI883">
        <v>13</v>
      </c>
      <c r="BJ883" t="s">
        <v>1366</v>
      </c>
      <c r="BK883" t="s">
        <v>93</v>
      </c>
      <c r="BL883" t="s">
        <v>1367</v>
      </c>
      <c r="BM883" t="s">
        <v>10124</v>
      </c>
      <c r="BN883" t="s">
        <v>74</v>
      </c>
      <c r="BO883" t="s">
        <v>74</v>
      </c>
      <c r="BP883" t="s">
        <v>74</v>
      </c>
      <c r="BQ883" t="s">
        <v>74</v>
      </c>
      <c r="BR883" t="s">
        <v>96</v>
      </c>
      <c r="BS883" t="s">
        <v>10125</v>
      </c>
      <c r="BT883" t="str">
        <f>HYPERLINK("https%3A%2F%2Fwww.webofscience.com%2Fwos%2Fwoscc%2Ffull-record%2FWOS:A1995TN64400025","View Full Record in Web of Science")</f>
        <v>View Full Record in Web of Science</v>
      </c>
    </row>
    <row r="884" spans="1:72" x14ac:dyDescent="0.15">
      <c r="A884" t="s">
        <v>72</v>
      </c>
      <c r="B884" t="s">
        <v>10126</v>
      </c>
      <c r="C884" t="s">
        <v>74</v>
      </c>
      <c r="D884" t="s">
        <v>74</v>
      </c>
      <c r="E884" t="s">
        <v>74</v>
      </c>
      <c r="F884" t="s">
        <v>10126</v>
      </c>
      <c r="G884" t="s">
        <v>74</v>
      </c>
      <c r="H884" t="s">
        <v>74</v>
      </c>
      <c r="I884" t="s">
        <v>10127</v>
      </c>
      <c r="J884" t="s">
        <v>4228</v>
      </c>
      <c r="K884" t="s">
        <v>74</v>
      </c>
      <c r="L884" t="s">
        <v>74</v>
      </c>
      <c r="M884" t="s">
        <v>77</v>
      </c>
      <c r="N884" t="s">
        <v>5099</v>
      </c>
      <c r="O884" t="s">
        <v>74</v>
      </c>
      <c r="P884" t="s">
        <v>74</v>
      </c>
      <c r="Q884" t="s">
        <v>74</v>
      </c>
      <c r="R884" t="s">
        <v>74</v>
      </c>
      <c r="S884" t="s">
        <v>74</v>
      </c>
      <c r="T884" t="s">
        <v>74</v>
      </c>
      <c r="U884" t="s">
        <v>10128</v>
      </c>
      <c r="V884" t="s">
        <v>74</v>
      </c>
      <c r="W884" t="s">
        <v>10129</v>
      </c>
      <c r="X884" t="s">
        <v>10130</v>
      </c>
      <c r="Y884" t="s">
        <v>10131</v>
      </c>
      <c r="Z884" t="s">
        <v>74</v>
      </c>
      <c r="AA884" t="s">
        <v>74</v>
      </c>
      <c r="AB884" t="s">
        <v>10132</v>
      </c>
      <c r="AC884" t="s">
        <v>74</v>
      </c>
      <c r="AD884" t="s">
        <v>74</v>
      </c>
      <c r="AE884" t="s">
        <v>74</v>
      </c>
      <c r="AF884" t="s">
        <v>74</v>
      </c>
      <c r="AG884">
        <v>16</v>
      </c>
      <c r="AH884">
        <v>1</v>
      </c>
      <c r="AI884">
        <v>1</v>
      </c>
      <c r="AJ884">
        <v>0</v>
      </c>
      <c r="AK884">
        <v>1</v>
      </c>
      <c r="AL884" t="s">
        <v>3888</v>
      </c>
      <c r="AM884" t="s">
        <v>85</v>
      </c>
      <c r="AN884" t="s">
        <v>3889</v>
      </c>
      <c r="AO884" t="s">
        <v>4235</v>
      </c>
      <c r="AP884" t="s">
        <v>74</v>
      </c>
      <c r="AQ884" t="s">
        <v>74</v>
      </c>
      <c r="AR884" t="s">
        <v>4236</v>
      </c>
      <c r="AS884" t="s">
        <v>4237</v>
      </c>
      <c r="AT884" t="s">
        <v>9446</v>
      </c>
      <c r="AU884">
        <v>1995</v>
      </c>
      <c r="AV884">
        <v>10</v>
      </c>
      <c r="AW884">
        <v>12</v>
      </c>
      <c r="AX884" t="s">
        <v>74</v>
      </c>
      <c r="AY884" t="s">
        <v>74</v>
      </c>
      <c r="AZ884" t="s">
        <v>74</v>
      </c>
      <c r="BA884" t="s">
        <v>74</v>
      </c>
      <c r="BB884">
        <v>491</v>
      </c>
      <c r="BC884">
        <v>491</v>
      </c>
      <c r="BD884" t="s">
        <v>74</v>
      </c>
      <c r="BE884" t="s">
        <v>10133</v>
      </c>
      <c r="BF884" t="str">
        <f>HYPERLINK("http://dx.doi.org/10.1016/S0169-5347(00)89201-0","http://dx.doi.org/10.1016/S0169-5347(00)89201-0")</f>
        <v>http://dx.doi.org/10.1016/S0169-5347(00)89201-0</v>
      </c>
      <c r="BG884" t="s">
        <v>74</v>
      </c>
      <c r="BH884" t="s">
        <v>74</v>
      </c>
      <c r="BI884">
        <v>1</v>
      </c>
      <c r="BJ884" t="s">
        <v>4239</v>
      </c>
      <c r="BK884" t="s">
        <v>93</v>
      </c>
      <c r="BL884" t="s">
        <v>4240</v>
      </c>
      <c r="BM884" t="s">
        <v>10134</v>
      </c>
      <c r="BN884">
        <v>21237120</v>
      </c>
      <c r="BO884" t="s">
        <v>74</v>
      </c>
      <c r="BP884" t="s">
        <v>74</v>
      </c>
      <c r="BQ884" t="s">
        <v>74</v>
      </c>
      <c r="BR884" t="s">
        <v>96</v>
      </c>
      <c r="BS884" t="s">
        <v>10135</v>
      </c>
      <c r="BT884" t="str">
        <f>HYPERLINK("https%3A%2F%2Fwww.webofscience.com%2Fwos%2Fwoscc%2Ffull-record%2FWOS:A1995TF92500012","View Full Record in Web of Science")</f>
        <v>View Full Record in Web of Science</v>
      </c>
    </row>
    <row r="885" spans="1:72" x14ac:dyDescent="0.15">
      <c r="A885" t="s">
        <v>72</v>
      </c>
      <c r="B885" t="s">
        <v>1833</v>
      </c>
      <c r="C885" t="s">
        <v>74</v>
      </c>
      <c r="D885" t="s">
        <v>74</v>
      </c>
      <c r="E885" t="s">
        <v>74</v>
      </c>
      <c r="F885" t="s">
        <v>1833</v>
      </c>
      <c r="G885" t="s">
        <v>74</v>
      </c>
      <c r="H885" t="s">
        <v>74</v>
      </c>
      <c r="I885" t="s">
        <v>10136</v>
      </c>
      <c r="J885" t="s">
        <v>1835</v>
      </c>
      <c r="K885" t="s">
        <v>74</v>
      </c>
      <c r="L885" t="s">
        <v>74</v>
      </c>
      <c r="M885" t="s">
        <v>229</v>
      </c>
      <c r="N885" t="s">
        <v>78</v>
      </c>
      <c r="O885" t="s">
        <v>74</v>
      </c>
      <c r="P885" t="s">
        <v>74</v>
      </c>
      <c r="Q885" t="s">
        <v>74</v>
      </c>
      <c r="R885" t="s">
        <v>74</v>
      </c>
      <c r="S885" t="s">
        <v>74</v>
      </c>
      <c r="T885" t="s">
        <v>74</v>
      </c>
      <c r="U885" t="s">
        <v>10137</v>
      </c>
      <c r="V885" t="s">
        <v>10138</v>
      </c>
      <c r="W885" t="s">
        <v>74</v>
      </c>
      <c r="X885" t="s">
        <v>74</v>
      </c>
      <c r="Y885" t="s">
        <v>1837</v>
      </c>
      <c r="Z885" t="s">
        <v>74</v>
      </c>
      <c r="AA885" t="s">
        <v>1838</v>
      </c>
      <c r="AB885" t="s">
        <v>74</v>
      </c>
      <c r="AC885" t="s">
        <v>74</v>
      </c>
      <c r="AD885" t="s">
        <v>74</v>
      </c>
      <c r="AE885" t="s">
        <v>74</v>
      </c>
      <c r="AF885" t="s">
        <v>74</v>
      </c>
      <c r="AG885">
        <v>36</v>
      </c>
      <c r="AH885">
        <v>9</v>
      </c>
      <c r="AI885">
        <v>11</v>
      </c>
      <c r="AJ885">
        <v>0</v>
      </c>
      <c r="AK885">
        <v>0</v>
      </c>
      <c r="AL885" t="s">
        <v>231</v>
      </c>
      <c r="AM885" t="s">
        <v>232</v>
      </c>
      <c r="AN885" t="s">
        <v>233</v>
      </c>
      <c r="AO885" t="s">
        <v>1839</v>
      </c>
      <c r="AP885" t="s">
        <v>74</v>
      </c>
      <c r="AQ885" t="s">
        <v>74</v>
      </c>
      <c r="AR885" t="s">
        <v>1840</v>
      </c>
      <c r="AS885" t="s">
        <v>1841</v>
      </c>
      <c r="AT885" t="s">
        <v>9446</v>
      </c>
      <c r="AU885">
        <v>1995</v>
      </c>
      <c r="AV885">
        <v>74</v>
      </c>
      <c r="AW885">
        <v>12</v>
      </c>
      <c r="AX885" t="s">
        <v>74</v>
      </c>
      <c r="AY885" t="s">
        <v>74</v>
      </c>
      <c r="AZ885" t="s">
        <v>74</v>
      </c>
      <c r="BA885" t="s">
        <v>74</v>
      </c>
      <c r="BB885">
        <v>59</v>
      </c>
      <c r="BC885">
        <v>75</v>
      </c>
      <c r="BD885" t="s">
        <v>74</v>
      </c>
      <c r="BE885" t="s">
        <v>74</v>
      </c>
      <c r="BF885" t="s">
        <v>74</v>
      </c>
      <c r="BG885" t="s">
        <v>74</v>
      </c>
      <c r="BH885" t="s">
        <v>74</v>
      </c>
      <c r="BI885">
        <v>17</v>
      </c>
      <c r="BJ885" t="s">
        <v>176</v>
      </c>
      <c r="BK885" t="s">
        <v>93</v>
      </c>
      <c r="BL885" t="s">
        <v>176</v>
      </c>
      <c r="BM885" t="s">
        <v>10139</v>
      </c>
      <c r="BN885" t="s">
        <v>74</v>
      </c>
      <c r="BO885" t="s">
        <v>74</v>
      </c>
      <c r="BP885" t="s">
        <v>74</v>
      </c>
      <c r="BQ885" t="s">
        <v>74</v>
      </c>
      <c r="BR885" t="s">
        <v>96</v>
      </c>
      <c r="BS885" t="s">
        <v>10140</v>
      </c>
      <c r="BT885" t="str">
        <f>HYPERLINK("https%3A%2F%2Fwww.webofscience.com%2Fwos%2Fwoscc%2Ffull-record%2FWOS:A1995TQ90800006","View Full Record in Web of Science")</f>
        <v>View Full Record in Web of Science</v>
      </c>
    </row>
    <row r="886" spans="1:72" x14ac:dyDescent="0.15">
      <c r="A886" t="s">
        <v>72</v>
      </c>
      <c r="B886" t="s">
        <v>10141</v>
      </c>
      <c r="C886" t="s">
        <v>74</v>
      </c>
      <c r="D886" t="s">
        <v>74</v>
      </c>
      <c r="E886" t="s">
        <v>74</v>
      </c>
      <c r="F886" t="s">
        <v>10141</v>
      </c>
      <c r="G886" t="s">
        <v>74</v>
      </c>
      <c r="H886" t="s">
        <v>74</v>
      </c>
      <c r="I886" t="s">
        <v>10142</v>
      </c>
      <c r="J886" t="s">
        <v>957</v>
      </c>
      <c r="K886" t="s">
        <v>74</v>
      </c>
      <c r="L886" t="s">
        <v>74</v>
      </c>
      <c r="M886" t="s">
        <v>77</v>
      </c>
      <c r="N886" t="s">
        <v>78</v>
      </c>
      <c r="O886" t="s">
        <v>74</v>
      </c>
      <c r="P886" t="s">
        <v>74</v>
      </c>
      <c r="Q886" t="s">
        <v>74</v>
      </c>
      <c r="R886" t="s">
        <v>74</v>
      </c>
      <c r="S886" t="s">
        <v>74</v>
      </c>
      <c r="T886" t="s">
        <v>74</v>
      </c>
      <c r="U886" t="s">
        <v>10143</v>
      </c>
      <c r="V886" t="s">
        <v>10144</v>
      </c>
      <c r="W886" t="s">
        <v>774</v>
      </c>
      <c r="X886" t="s">
        <v>82</v>
      </c>
      <c r="Y886" t="s">
        <v>10145</v>
      </c>
      <c r="Z886" t="s">
        <v>74</v>
      </c>
      <c r="AA886" t="s">
        <v>10146</v>
      </c>
      <c r="AB886" t="s">
        <v>74</v>
      </c>
      <c r="AC886" t="s">
        <v>74</v>
      </c>
      <c r="AD886" t="s">
        <v>74</v>
      </c>
      <c r="AE886" t="s">
        <v>74</v>
      </c>
      <c r="AF886" t="s">
        <v>74</v>
      </c>
      <c r="AG886">
        <v>34</v>
      </c>
      <c r="AH886">
        <v>106</v>
      </c>
      <c r="AI886">
        <v>114</v>
      </c>
      <c r="AJ886">
        <v>1</v>
      </c>
      <c r="AK886">
        <v>20</v>
      </c>
      <c r="AL886" t="s">
        <v>962</v>
      </c>
      <c r="AM886" t="s">
        <v>436</v>
      </c>
      <c r="AN886" t="s">
        <v>963</v>
      </c>
      <c r="AO886" t="s">
        <v>964</v>
      </c>
      <c r="AP886" t="s">
        <v>74</v>
      </c>
      <c r="AQ886" t="s">
        <v>74</v>
      </c>
      <c r="AR886" t="s">
        <v>966</v>
      </c>
      <c r="AS886" t="s">
        <v>967</v>
      </c>
      <c r="AT886" t="s">
        <v>10147</v>
      </c>
      <c r="AU886">
        <v>1995</v>
      </c>
      <c r="AV886">
        <v>350</v>
      </c>
      <c r="AW886">
        <v>1332</v>
      </c>
      <c r="AX886" t="s">
        <v>74</v>
      </c>
      <c r="AY886" t="s">
        <v>74</v>
      </c>
      <c r="AZ886" t="s">
        <v>74</v>
      </c>
      <c r="BA886" t="s">
        <v>74</v>
      </c>
      <c r="BB886">
        <v>119</v>
      </c>
      <c r="BC886">
        <v>131</v>
      </c>
      <c r="BD886" t="s">
        <v>74</v>
      </c>
      <c r="BE886" t="s">
        <v>10148</v>
      </c>
      <c r="BF886" t="str">
        <f>HYPERLINK("http://dx.doi.org/10.1098/rstb.1995.0146","http://dx.doi.org/10.1098/rstb.1995.0146")</f>
        <v>http://dx.doi.org/10.1098/rstb.1995.0146</v>
      </c>
      <c r="BG886" t="s">
        <v>74</v>
      </c>
      <c r="BH886" t="s">
        <v>74</v>
      </c>
      <c r="BI886">
        <v>13</v>
      </c>
      <c r="BJ886" t="s">
        <v>970</v>
      </c>
      <c r="BK886" t="s">
        <v>93</v>
      </c>
      <c r="BL886" t="s">
        <v>971</v>
      </c>
      <c r="BM886" t="s">
        <v>10149</v>
      </c>
      <c r="BN886" t="s">
        <v>74</v>
      </c>
      <c r="BO886" t="s">
        <v>74</v>
      </c>
      <c r="BP886" t="s">
        <v>74</v>
      </c>
      <c r="BQ886" t="s">
        <v>74</v>
      </c>
      <c r="BR886" t="s">
        <v>96</v>
      </c>
      <c r="BS886" t="s">
        <v>10150</v>
      </c>
      <c r="BT886" t="str">
        <f>HYPERLINK("https%3A%2F%2Fwww.webofscience.com%2Fwos%2Fwoscc%2Ffull-record%2FWOS:A1995TL07500002","View Full Record in Web of Science")</f>
        <v>View Full Record in Web of Science</v>
      </c>
    </row>
    <row r="887" spans="1:72" x14ac:dyDescent="0.15">
      <c r="A887" t="s">
        <v>72</v>
      </c>
      <c r="B887" t="s">
        <v>10151</v>
      </c>
      <c r="C887" t="s">
        <v>74</v>
      </c>
      <c r="D887" t="s">
        <v>74</v>
      </c>
      <c r="E887" t="s">
        <v>74</v>
      </c>
      <c r="F887" t="s">
        <v>10151</v>
      </c>
      <c r="G887" t="s">
        <v>74</v>
      </c>
      <c r="H887" t="s">
        <v>74</v>
      </c>
      <c r="I887" t="s">
        <v>10152</v>
      </c>
      <c r="J887" t="s">
        <v>10153</v>
      </c>
      <c r="K887" t="s">
        <v>74</v>
      </c>
      <c r="L887" t="s">
        <v>74</v>
      </c>
      <c r="M887" t="s">
        <v>77</v>
      </c>
      <c r="N887" t="s">
        <v>10154</v>
      </c>
      <c r="O887" t="s">
        <v>74</v>
      </c>
      <c r="P887" t="s">
        <v>74</v>
      </c>
      <c r="Q887" t="s">
        <v>74</v>
      </c>
      <c r="R887" t="s">
        <v>74</v>
      </c>
      <c r="S887" t="s">
        <v>74</v>
      </c>
      <c r="T887" t="s">
        <v>74</v>
      </c>
      <c r="U887" t="s">
        <v>10155</v>
      </c>
      <c r="V887" t="s">
        <v>74</v>
      </c>
      <c r="W887" t="s">
        <v>74</v>
      </c>
      <c r="X887" t="s">
        <v>74</v>
      </c>
      <c r="Y887" t="s">
        <v>10156</v>
      </c>
      <c r="Z887" t="s">
        <v>74</v>
      </c>
      <c r="AA887" t="s">
        <v>74</v>
      </c>
      <c r="AB887" t="s">
        <v>74</v>
      </c>
      <c r="AC887" t="s">
        <v>74</v>
      </c>
      <c r="AD887" t="s">
        <v>74</v>
      </c>
      <c r="AE887" t="s">
        <v>74</v>
      </c>
      <c r="AF887" t="s">
        <v>74</v>
      </c>
      <c r="AG887">
        <v>25</v>
      </c>
      <c r="AH887">
        <v>2</v>
      </c>
      <c r="AI887">
        <v>2</v>
      </c>
      <c r="AJ887">
        <v>0</v>
      </c>
      <c r="AK887">
        <v>0</v>
      </c>
      <c r="AL887" t="s">
        <v>10157</v>
      </c>
      <c r="AM887" t="s">
        <v>10158</v>
      </c>
      <c r="AN887" t="s">
        <v>10159</v>
      </c>
      <c r="AO887" t="s">
        <v>10160</v>
      </c>
      <c r="AP887" t="s">
        <v>74</v>
      </c>
      <c r="AQ887" t="s">
        <v>74</v>
      </c>
      <c r="AR887" t="s">
        <v>10161</v>
      </c>
      <c r="AS887" t="s">
        <v>10162</v>
      </c>
      <c r="AT887" t="s">
        <v>10163</v>
      </c>
      <c r="AU887">
        <v>1995</v>
      </c>
      <c r="AV887">
        <v>69</v>
      </c>
      <c r="AW887">
        <v>10</v>
      </c>
      <c r="AX887" t="s">
        <v>74</v>
      </c>
      <c r="AY887" t="s">
        <v>74</v>
      </c>
      <c r="AZ887" t="s">
        <v>74</v>
      </c>
      <c r="BA887" t="s">
        <v>74</v>
      </c>
      <c r="BB887">
        <v>793</v>
      </c>
      <c r="BC887">
        <v>797</v>
      </c>
      <c r="BD887" t="s">
        <v>74</v>
      </c>
      <c r="BE887" t="s">
        <v>74</v>
      </c>
      <c r="BF887" t="s">
        <v>74</v>
      </c>
      <c r="BG887" t="s">
        <v>74</v>
      </c>
      <c r="BH887" t="s">
        <v>74</v>
      </c>
      <c r="BI887">
        <v>5</v>
      </c>
      <c r="BJ887" t="s">
        <v>237</v>
      </c>
      <c r="BK887" t="s">
        <v>93</v>
      </c>
      <c r="BL887" t="s">
        <v>238</v>
      </c>
      <c r="BM887" t="s">
        <v>10164</v>
      </c>
      <c r="BN887" t="s">
        <v>74</v>
      </c>
      <c r="BO887" t="s">
        <v>74</v>
      </c>
      <c r="BP887" t="s">
        <v>74</v>
      </c>
      <c r="BQ887" t="s">
        <v>74</v>
      </c>
      <c r="BR887" t="s">
        <v>96</v>
      </c>
      <c r="BS887" t="s">
        <v>10165</v>
      </c>
      <c r="BT887" t="str">
        <f>HYPERLINK("https%3A%2F%2Fwww.webofscience.com%2Fwos%2Fwoscc%2Ffull-record%2FWOS:A1995TP84500001","View Full Record in Web of Science")</f>
        <v>View Full Record in Web of Science</v>
      </c>
    </row>
    <row r="888" spans="1:72" x14ac:dyDescent="0.15">
      <c r="A888" t="s">
        <v>72</v>
      </c>
      <c r="B888" t="s">
        <v>10166</v>
      </c>
      <c r="C888" t="s">
        <v>74</v>
      </c>
      <c r="D888" t="s">
        <v>74</v>
      </c>
      <c r="E888" t="s">
        <v>74</v>
      </c>
      <c r="F888" t="s">
        <v>10166</v>
      </c>
      <c r="G888" t="s">
        <v>74</v>
      </c>
      <c r="H888" t="s">
        <v>74</v>
      </c>
      <c r="I888" t="s">
        <v>10167</v>
      </c>
      <c r="J888" t="s">
        <v>2615</v>
      </c>
      <c r="K888" t="s">
        <v>74</v>
      </c>
      <c r="L888" t="s">
        <v>74</v>
      </c>
      <c r="M888" t="s">
        <v>77</v>
      </c>
      <c r="N888" t="s">
        <v>434</v>
      </c>
      <c r="O888" t="s">
        <v>74</v>
      </c>
      <c r="P888" t="s">
        <v>74</v>
      </c>
      <c r="Q888" t="s">
        <v>74</v>
      </c>
      <c r="R888" t="s">
        <v>74</v>
      </c>
      <c r="S888" t="s">
        <v>74</v>
      </c>
      <c r="T888" t="s">
        <v>74</v>
      </c>
      <c r="U888" t="s">
        <v>74</v>
      </c>
      <c r="V888" t="s">
        <v>74</v>
      </c>
      <c r="W888" t="s">
        <v>74</v>
      </c>
      <c r="X888" t="s">
        <v>74</v>
      </c>
      <c r="Y888" t="s">
        <v>74</v>
      </c>
      <c r="Z888" t="s">
        <v>74</v>
      </c>
      <c r="AA888" t="s">
        <v>74</v>
      </c>
      <c r="AB888" t="s">
        <v>74</v>
      </c>
      <c r="AC888" t="s">
        <v>74</v>
      </c>
      <c r="AD888" t="s">
        <v>74</v>
      </c>
      <c r="AE888" t="s">
        <v>74</v>
      </c>
      <c r="AF888" t="s">
        <v>74</v>
      </c>
      <c r="AG888">
        <v>0</v>
      </c>
      <c r="AH888">
        <v>0</v>
      </c>
      <c r="AI888">
        <v>0</v>
      </c>
      <c r="AJ888">
        <v>0</v>
      </c>
      <c r="AK888">
        <v>0</v>
      </c>
      <c r="AL888" t="s">
        <v>2621</v>
      </c>
      <c r="AM888" t="s">
        <v>312</v>
      </c>
      <c r="AN888" t="s">
        <v>5220</v>
      </c>
      <c r="AO888" t="s">
        <v>2623</v>
      </c>
      <c r="AP888" t="s">
        <v>5221</v>
      </c>
      <c r="AQ888" t="s">
        <v>74</v>
      </c>
      <c r="AR888" t="s">
        <v>2615</v>
      </c>
      <c r="AS888" t="s">
        <v>2624</v>
      </c>
      <c r="AT888" t="s">
        <v>10168</v>
      </c>
      <c r="AU888">
        <v>1995</v>
      </c>
      <c r="AV888">
        <v>270</v>
      </c>
      <c r="AW888">
        <v>5240</v>
      </c>
      <c r="AX888" t="s">
        <v>74</v>
      </c>
      <c r="AY888" t="s">
        <v>74</v>
      </c>
      <c r="AZ888" t="s">
        <v>74</v>
      </c>
      <c r="BA888" t="s">
        <v>74</v>
      </c>
      <c r="BB888">
        <v>1290</v>
      </c>
      <c r="BC888">
        <v>1290</v>
      </c>
      <c r="BD888" t="s">
        <v>74</v>
      </c>
      <c r="BE888" t="s">
        <v>10169</v>
      </c>
      <c r="BF888" t="str">
        <f>HYPERLINK("http://dx.doi.org/10.1126/science.270.5240.1290","http://dx.doi.org/10.1126/science.270.5240.1290")</f>
        <v>http://dx.doi.org/10.1126/science.270.5240.1290</v>
      </c>
      <c r="BG888" t="s">
        <v>74</v>
      </c>
      <c r="BH888" t="s">
        <v>74</v>
      </c>
      <c r="BI888">
        <v>1</v>
      </c>
      <c r="BJ888" t="s">
        <v>237</v>
      </c>
      <c r="BK888" t="s">
        <v>93</v>
      </c>
      <c r="BL888" t="s">
        <v>238</v>
      </c>
      <c r="BM888" t="s">
        <v>10170</v>
      </c>
      <c r="BN888" t="s">
        <v>74</v>
      </c>
      <c r="BO888" t="s">
        <v>74</v>
      </c>
      <c r="BP888" t="s">
        <v>74</v>
      </c>
      <c r="BQ888" t="s">
        <v>74</v>
      </c>
      <c r="BR888" t="s">
        <v>96</v>
      </c>
      <c r="BS888" t="s">
        <v>10171</v>
      </c>
      <c r="BT888" t="str">
        <f>HYPERLINK("https%3A%2F%2Fwww.webofscience.com%2Fwos%2Fwoscc%2Ffull-record%2FWOS:A1995TF89900011","View Full Record in Web of Science")</f>
        <v>View Full Record in Web of Science</v>
      </c>
    </row>
    <row r="889" spans="1:72" x14ac:dyDescent="0.15">
      <c r="A889" t="s">
        <v>72</v>
      </c>
      <c r="B889" t="s">
        <v>10172</v>
      </c>
      <c r="C889" t="s">
        <v>74</v>
      </c>
      <c r="D889" t="s">
        <v>74</v>
      </c>
      <c r="E889" t="s">
        <v>74</v>
      </c>
      <c r="F889" t="s">
        <v>10172</v>
      </c>
      <c r="G889" t="s">
        <v>74</v>
      </c>
      <c r="H889" t="s">
        <v>74</v>
      </c>
      <c r="I889" t="s">
        <v>10173</v>
      </c>
      <c r="J889" t="s">
        <v>2615</v>
      </c>
      <c r="K889" t="s">
        <v>74</v>
      </c>
      <c r="L889" t="s">
        <v>74</v>
      </c>
      <c r="M889" t="s">
        <v>77</v>
      </c>
      <c r="N889" t="s">
        <v>78</v>
      </c>
      <c r="O889" t="s">
        <v>74</v>
      </c>
      <c r="P889" t="s">
        <v>74</v>
      </c>
      <c r="Q889" t="s">
        <v>74</v>
      </c>
      <c r="R889" t="s">
        <v>74</v>
      </c>
      <c r="S889" t="s">
        <v>74</v>
      </c>
      <c r="T889" t="s">
        <v>74</v>
      </c>
      <c r="U889" t="s">
        <v>10174</v>
      </c>
      <c r="V889" t="s">
        <v>10175</v>
      </c>
      <c r="W889" t="s">
        <v>10176</v>
      </c>
      <c r="X889" t="s">
        <v>10177</v>
      </c>
      <c r="Y889" t="s">
        <v>74</v>
      </c>
      <c r="Z889" t="s">
        <v>74</v>
      </c>
      <c r="AA889" t="s">
        <v>10178</v>
      </c>
      <c r="AB889" t="s">
        <v>74</v>
      </c>
      <c r="AC889" t="s">
        <v>74</v>
      </c>
      <c r="AD889" t="s">
        <v>74</v>
      </c>
      <c r="AE889" t="s">
        <v>74</v>
      </c>
      <c r="AF889" t="s">
        <v>74</v>
      </c>
      <c r="AG889">
        <v>50</v>
      </c>
      <c r="AH889">
        <v>173</v>
      </c>
      <c r="AI889">
        <v>187</v>
      </c>
      <c r="AJ889">
        <v>3</v>
      </c>
      <c r="AK889">
        <v>46</v>
      </c>
      <c r="AL889" t="s">
        <v>2621</v>
      </c>
      <c r="AM889" t="s">
        <v>312</v>
      </c>
      <c r="AN889" t="s">
        <v>5220</v>
      </c>
      <c r="AO889" t="s">
        <v>2623</v>
      </c>
      <c r="AP889" t="s">
        <v>5221</v>
      </c>
      <c r="AQ889" t="s">
        <v>74</v>
      </c>
      <c r="AR889" t="s">
        <v>2615</v>
      </c>
      <c r="AS889" t="s">
        <v>2624</v>
      </c>
      <c r="AT889" t="s">
        <v>10168</v>
      </c>
      <c r="AU889">
        <v>1995</v>
      </c>
      <c r="AV889">
        <v>270</v>
      </c>
      <c r="AW889">
        <v>5240</v>
      </c>
      <c r="AX889" t="s">
        <v>74</v>
      </c>
      <c r="AY889" t="s">
        <v>74</v>
      </c>
      <c r="AZ889" t="s">
        <v>74</v>
      </c>
      <c r="BA889" t="s">
        <v>74</v>
      </c>
      <c r="BB889">
        <v>1347</v>
      </c>
      <c r="BC889">
        <v>1351</v>
      </c>
      <c r="BD889" t="s">
        <v>74</v>
      </c>
      <c r="BE889" t="s">
        <v>10179</v>
      </c>
      <c r="BF889" t="str">
        <f>HYPERLINK("http://dx.doi.org/10.1126/science.270.5240.1347","http://dx.doi.org/10.1126/science.270.5240.1347")</f>
        <v>http://dx.doi.org/10.1126/science.270.5240.1347</v>
      </c>
      <c r="BG889" t="s">
        <v>74</v>
      </c>
      <c r="BH889" t="s">
        <v>74</v>
      </c>
      <c r="BI889">
        <v>5</v>
      </c>
      <c r="BJ889" t="s">
        <v>237</v>
      </c>
      <c r="BK889" t="s">
        <v>93</v>
      </c>
      <c r="BL889" t="s">
        <v>238</v>
      </c>
      <c r="BM889" t="s">
        <v>10170</v>
      </c>
      <c r="BN889" t="s">
        <v>74</v>
      </c>
      <c r="BO889" t="s">
        <v>74</v>
      </c>
      <c r="BP889" t="s">
        <v>74</v>
      </c>
      <c r="BQ889" t="s">
        <v>74</v>
      </c>
      <c r="BR889" t="s">
        <v>96</v>
      </c>
      <c r="BS889" t="s">
        <v>10180</v>
      </c>
      <c r="BT889" t="str">
        <f>HYPERLINK("https%3A%2F%2Fwww.webofscience.com%2Fwos%2Fwoscc%2Ffull-record%2FWOS:A1995TF89900035","View Full Record in Web of Science")</f>
        <v>View Full Record in Web of Science</v>
      </c>
    </row>
    <row r="890" spans="1:72" x14ac:dyDescent="0.15">
      <c r="A890" t="s">
        <v>72</v>
      </c>
      <c r="B890" t="s">
        <v>10181</v>
      </c>
      <c r="C890" t="s">
        <v>74</v>
      </c>
      <c r="D890" t="s">
        <v>74</v>
      </c>
      <c r="E890" t="s">
        <v>74</v>
      </c>
      <c r="F890" t="s">
        <v>10181</v>
      </c>
      <c r="G890" t="s">
        <v>74</v>
      </c>
      <c r="H890" t="s">
        <v>74</v>
      </c>
      <c r="I890" t="s">
        <v>10182</v>
      </c>
      <c r="J890" t="s">
        <v>3657</v>
      </c>
      <c r="K890" t="s">
        <v>74</v>
      </c>
      <c r="L890" t="s">
        <v>74</v>
      </c>
      <c r="M890" t="s">
        <v>77</v>
      </c>
      <c r="N890" t="s">
        <v>78</v>
      </c>
      <c r="O890" t="s">
        <v>74</v>
      </c>
      <c r="P890" t="s">
        <v>74</v>
      </c>
      <c r="Q890" t="s">
        <v>74</v>
      </c>
      <c r="R890" t="s">
        <v>74</v>
      </c>
      <c r="S890" t="s">
        <v>74</v>
      </c>
      <c r="T890" t="s">
        <v>74</v>
      </c>
      <c r="U890" t="s">
        <v>74</v>
      </c>
      <c r="V890" t="s">
        <v>10183</v>
      </c>
      <c r="W890" t="s">
        <v>10184</v>
      </c>
      <c r="X890" t="s">
        <v>10185</v>
      </c>
      <c r="Y890" t="s">
        <v>74</v>
      </c>
      <c r="Z890" t="s">
        <v>74</v>
      </c>
      <c r="AA890" t="s">
        <v>10186</v>
      </c>
      <c r="AB890" t="s">
        <v>10187</v>
      </c>
      <c r="AC890" t="s">
        <v>74</v>
      </c>
      <c r="AD890" t="s">
        <v>74</v>
      </c>
      <c r="AE890" t="s">
        <v>74</v>
      </c>
      <c r="AF890" t="s">
        <v>74</v>
      </c>
      <c r="AG890">
        <v>20</v>
      </c>
      <c r="AH890">
        <v>22</v>
      </c>
      <c r="AI890">
        <v>25</v>
      </c>
      <c r="AJ890">
        <v>0</v>
      </c>
      <c r="AK890">
        <v>4</v>
      </c>
      <c r="AL890" t="s">
        <v>10188</v>
      </c>
      <c r="AM890" t="s">
        <v>436</v>
      </c>
      <c r="AN890" t="s">
        <v>645</v>
      </c>
      <c r="AO890" t="s">
        <v>3665</v>
      </c>
      <c r="AP890" t="s">
        <v>74</v>
      </c>
      <c r="AQ890" t="s">
        <v>74</v>
      </c>
      <c r="AR890" t="s">
        <v>3667</v>
      </c>
      <c r="AS890" t="s">
        <v>3668</v>
      </c>
      <c r="AT890" t="s">
        <v>10189</v>
      </c>
      <c r="AU890">
        <v>1995</v>
      </c>
      <c r="AV890">
        <v>16</v>
      </c>
      <c r="AW890">
        <v>17</v>
      </c>
      <c r="AX890" t="s">
        <v>74</v>
      </c>
      <c r="AY890" t="s">
        <v>74</v>
      </c>
      <c r="AZ890" t="s">
        <v>74</v>
      </c>
      <c r="BA890" t="s">
        <v>74</v>
      </c>
      <c r="BB890">
        <v>3365</v>
      </c>
      <c r="BC890">
        <v>3389</v>
      </c>
      <c r="BD890" t="s">
        <v>74</v>
      </c>
      <c r="BE890" t="s">
        <v>10190</v>
      </c>
      <c r="BF890" t="str">
        <f>HYPERLINK("http://dx.doi.org/10.1080/01431169508954635","http://dx.doi.org/10.1080/01431169508954635")</f>
        <v>http://dx.doi.org/10.1080/01431169508954635</v>
      </c>
      <c r="BG890" t="s">
        <v>74</v>
      </c>
      <c r="BH890" t="s">
        <v>74</v>
      </c>
      <c r="BI890">
        <v>25</v>
      </c>
      <c r="BJ890" t="s">
        <v>3671</v>
      </c>
      <c r="BK890" t="s">
        <v>93</v>
      </c>
      <c r="BL890" t="s">
        <v>3671</v>
      </c>
      <c r="BM890" t="s">
        <v>10191</v>
      </c>
      <c r="BN890" t="s">
        <v>74</v>
      </c>
      <c r="BO890" t="s">
        <v>74</v>
      </c>
      <c r="BP890" t="s">
        <v>74</v>
      </c>
      <c r="BQ890" t="s">
        <v>74</v>
      </c>
      <c r="BR890" t="s">
        <v>96</v>
      </c>
      <c r="BS890" t="s">
        <v>10192</v>
      </c>
      <c r="BT890" t="str">
        <f>HYPERLINK("https%3A%2F%2Fwww.webofscience.com%2Fwos%2Fwoscc%2Ffull-record%2FWOS:A1995TH68900011","View Full Record in Web of Science")</f>
        <v>View Full Record in Web of Science</v>
      </c>
    </row>
    <row r="891" spans="1:72" x14ac:dyDescent="0.15">
      <c r="A891" t="s">
        <v>72</v>
      </c>
      <c r="B891" t="s">
        <v>10193</v>
      </c>
      <c r="C891" t="s">
        <v>74</v>
      </c>
      <c r="D891" t="s">
        <v>74</v>
      </c>
      <c r="E891" t="s">
        <v>74</v>
      </c>
      <c r="F891" t="s">
        <v>10193</v>
      </c>
      <c r="G891" t="s">
        <v>74</v>
      </c>
      <c r="H891" t="s">
        <v>74</v>
      </c>
      <c r="I891" t="s">
        <v>10194</v>
      </c>
      <c r="J891" t="s">
        <v>3657</v>
      </c>
      <c r="K891" t="s">
        <v>74</v>
      </c>
      <c r="L891" t="s">
        <v>74</v>
      </c>
      <c r="M891" t="s">
        <v>77</v>
      </c>
      <c r="N891" t="s">
        <v>78</v>
      </c>
      <c r="O891" t="s">
        <v>74</v>
      </c>
      <c r="P891" t="s">
        <v>74</v>
      </c>
      <c r="Q891" t="s">
        <v>74</v>
      </c>
      <c r="R891" t="s">
        <v>74</v>
      </c>
      <c r="S891" t="s">
        <v>74</v>
      </c>
      <c r="T891" t="s">
        <v>74</v>
      </c>
      <c r="U891" t="s">
        <v>10195</v>
      </c>
      <c r="V891" t="s">
        <v>10196</v>
      </c>
      <c r="W891" t="s">
        <v>74</v>
      </c>
      <c r="X891" t="s">
        <v>74</v>
      </c>
      <c r="Y891" t="s">
        <v>10197</v>
      </c>
      <c r="Z891" t="s">
        <v>74</v>
      </c>
      <c r="AA891" t="s">
        <v>74</v>
      </c>
      <c r="AB891" t="s">
        <v>74</v>
      </c>
      <c r="AC891" t="s">
        <v>74</v>
      </c>
      <c r="AD891" t="s">
        <v>74</v>
      </c>
      <c r="AE891" t="s">
        <v>74</v>
      </c>
      <c r="AF891" t="s">
        <v>74</v>
      </c>
      <c r="AG891">
        <v>23</v>
      </c>
      <c r="AH891">
        <v>14</v>
      </c>
      <c r="AI891">
        <v>14</v>
      </c>
      <c r="AJ891">
        <v>0</v>
      </c>
      <c r="AK891">
        <v>1</v>
      </c>
      <c r="AL891" t="s">
        <v>644</v>
      </c>
      <c r="AM891" t="s">
        <v>3663</v>
      </c>
      <c r="AN891" t="s">
        <v>3664</v>
      </c>
      <c r="AO891" t="s">
        <v>3665</v>
      </c>
      <c r="AP891" t="s">
        <v>3666</v>
      </c>
      <c r="AQ891" t="s">
        <v>74</v>
      </c>
      <c r="AR891" t="s">
        <v>3667</v>
      </c>
      <c r="AS891" t="s">
        <v>3668</v>
      </c>
      <c r="AT891" t="s">
        <v>10189</v>
      </c>
      <c r="AU891">
        <v>1995</v>
      </c>
      <c r="AV891">
        <v>16</v>
      </c>
      <c r="AW891">
        <v>17</v>
      </c>
      <c r="AX891" t="s">
        <v>74</v>
      </c>
      <c r="AY891" t="s">
        <v>74</v>
      </c>
      <c r="AZ891" t="s">
        <v>74</v>
      </c>
      <c r="BA891" t="s">
        <v>74</v>
      </c>
      <c r="BB891">
        <v>3391</v>
      </c>
      <c r="BC891">
        <v>3408</v>
      </c>
      <c r="BD891" t="s">
        <v>74</v>
      </c>
      <c r="BE891" t="s">
        <v>10198</v>
      </c>
      <c r="BF891" t="str">
        <f>HYPERLINK("http://dx.doi.org/10.1080/01431169508954636","http://dx.doi.org/10.1080/01431169508954636")</f>
        <v>http://dx.doi.org/10.1080/01431169508954636</v>
      </c>
      <c r="BG891" t="s">
        <v>74</v>
      </c>
      <c r="BH891" t="s">
        <v>74</v>
      </c>
      <c r="BI891">
        <v>18</v>
      </c>
      <c r="BJ891" t="s">
        <v>3671</v>
      </c>
      <c r="BK891" t="s">
        <v>93</v>
      </c>
      <c r="BL891" t="s">
        <v>3671</v>
      </c>
      <c r="BM891" t="s">
        <v>10191</v>
      </c>
      <c r="BN891" t="s">
        <v>74</v>
      </c>
      <c r="BO891" t="s">
        <v>74</v>
      </c>
      <c r="BP891" t="s">
        <v>74</v>
      </c>
      <c r="BQ891" t="s">
        <v>74</v>
      </c>
      <c r="BR891" t="s">
        <v>96</v>
      </c>
      <c r="BS891" t="s">
        <v>10199</v>
      </c>
      <c r="BT891" t="str">
        <f>HYPERLINK("https%3A%2F%2Fwww.webofscience.com%2Fwos%2Fwoscc%2Ffull-record%2FWOS:A1995TH68900012","View Full Record in Web of Science")</f>
        <v>View Full Record in Web of Science</v>
      </c>
    </row>
    <row r="892" spans="1:72" x14ac:dyDescent="0.15">
      <c r="A892" t="s">
        <v>72</v>
      </c>
      <c r="B892" t="s">
        <v>10200</v>
      </c>
      <c r="C892" t="s">
        <v>74</v>
      </c>
      <c r="D892" t="s">
        <v>74</v>
      </c>
      <c r="E892" t="s">
        <v>74</v>
      </c>
      <c r="F892" t="s">
        <v>10200</v>
      </c>
      <c r="G892" t="s">
        <v>74</v>
      </c>
      <c r="H892" t="s">
        <v>74</v>
      </c>
      <c r="I892" t="s">
        <v>10201</v>
      </c>
      <c r="J892" t="s">
        <v>3657</v>
      </c>
      <c r="K892" t="s">
        <v>74</v>
      </c>
      <c r="L892" t="s">
        <v>74</v>
      </c>
      <c r="M892" t="s">
        <v>77</v>
      </c>
      <c r="N892" t="s">
        <v>78</v>
      </c>
      <c r="O892" t="s">
        <v>74</v>
      </c>
      <c r="P892" t="s">
        <v>74</v>
      </c>
      <c r="Q892" t="s">
        <v>74</v>
      </c>
      <c r="R892" t="s">
        <v>74</v>
      </c>
      <c r="S892" t="s">
        <v>74</v>
      </c>
      <c r="T892" t="s">
        <v>74</v>
      </c>
      <c r="U892" t="s">
        <v>10202</v>
      </c>
      <c r="V892" t="s">
        <v>10203</v>
      </c>
      <c r="W892" t="s">
        <v>74</v>
      </c>
      <c r="X892" t="s">
        <v>74</v>
      </c>
      <c r="Y892" t="s">
        <v>10204</v>
      </c>
      <c r="Z892" t="s">
        <v>74</v>
      </c>
      <c r="AA892" t="s">
        <v>74</v>
      </c>
      <c r="AB892" t="s">
        <v>10205</v>
      </c>
      <c r="AC892" t="s">
        <v>74</v>
      </c>
      <c r="AD892" t="s">
        <v>74</v>
      </c>
      <c r="AE892" t="s">
        <v>74</v>
      </c>
      <c r="AF892" t="s">
        <v>74</v>
      </c>
      <c r="AG892">
        <v>16</v>
      </c>
      <c r="AH892">
        <v>3</v>
      </c>
      <c r="AI892">
        <v>3</v>
      </c>
      <c r="AJ892">
        <v>0</v>
      </c>
      <c r="AK892">
        <v>0</v>
      </c>
      <c r="AL892" t="s">
        <v>10188</v>
      </c>
      <c r="AM892" t="s">
        <v>436</v>
      </c>
      <c r="AN892" t="s">
        <v>645</v>
      </c>
      <c r="AO892" t="s">
        <v>3665</v>
      </c>
      <c r="AP892" t="s">
        <v>74</v>
      </c>
      <c r="AQ892" t="s">
        <v>74</v>
      </c>
      <c r="AR892" t="s">
        <v>3667</v>
      </c>
      <c r="AS892" t="s">
        <v>3668</v>
      </c>
      <c r="AT892" t="s">
        <v>10189</v>
      </c>
      <c r="AU892">
        <v>1995</v>
      </c>
      <c r="AV892">
        <v>16</v>
      </c>
      <c r="AW892">
        <v>17</v>
      </c>
      <c r="AX892" t="s">
        <v>74</v>
      </c>
      <c r="AY892" t="s">
        <v>74</v>
      </c>
      <c r="AZ892" t="s">
        <v>74</v>
      </c>
      <c r="BA892" t="s">
        <v>74</v>
      </c>
      <c r="BB892">
        <v>3409</v>
      </c>
      <c r="BC892">
        <v>3425</v>
      </c>
      <c r="BD892" t="s">
        <v>74</v>
      </c>
      <c r="BE892" t="s">
        <v>10206</v>
      </c>
      <c r="BF892" t="str">
        <f>HYPERLINK("http://dx.doi.org/10.1080/01431169508954637","http://dx.doi.org/10.1080/01431169508954637")</f>
        <v>http://dx.doi.org/10.1080/01431169508954637</v>
      </c>
      <c r="BG892" t="s">
        <v>74</v>
      </c>
      <c r="BH892" t="s">
        <v>74</v>
      </c>
      <c r="BI892">
        <v>17</v>
      </c>
      <c r="BJ892" t="s">
        <v>3671</v>
      </c>
      <c r="BK892" t="s">
        <v>93</v>
      </c>
      <c r="BL892" t="s">
        <v>3671</v>
      </c>
      <c r="BM892" t="s">
        <v>10191</v>
      </c>
      <c r="BN892" t="s">
        <v>74</v>
      </c>
      <c r="BO892" t="s">
        <v>74</v>
      </c>
      <c r="BP892" t="s">
        <v>74</v>
      </c>
      <c r="BQ892" t="s">
        <v>74</v>
      </c>
      <c r="BR892" t="s">
        <v>96</v>
      </c>
      <c r="BS892" t="s">
        <v>10207</v>
      </c>
      <c r="BT892" t="str">
        <f>HYPERLINK("https%3A%2F%2Fwww.webofscience.com%2Fwos%2Fwoscc%2Ffull-record%2FWOS:A1995TH68900013","View Full Record in Web of Science")</f>
        <v>View Full Record in Web of Science</v>
      </c>
    </row>
    <row r="893" spans="1:72" x14ac:dyDescent="0.15">
      <c r="A893" t="s">
        <v>72</v>
      </c>
      <c r="B893" t="s">
        <v>10208</v>
      </c>
      <c r="C893" t="s">
        <v>74</v>
      </c>
      <c r="D893" t="s">
        <v>74</v>
      </c>
      <c r="E893" t="s">
        <v>74</v>
      </c>
      <c r="F893" t="s">
        <v>10208</v>
      </c>
      <c r="G893" t="s">
        <v>74</v>
      </c>
      <c r="H893" t="s">
        <v>74</v>
      </c>
      <c r="I893" t="s">
        <v>10209</v>
      </c>
      <c r="J893" t="s">
        <v>1011</v>
      </c>
      <c r="K893" t="s">
        <v>74</v>
      </c>
      <c r="L893" t="s">
        <v>74</v>
      </c>
      <c r="M893" t="s">
        <v>77</v>
      </c>
      <c r="N893" t="s">
        <v>78</v>
      </c>
      <c r="O893" t="s">
        <v>74</v>
      </c>
      <c r="P893" t="s">
        <v>74</v>
      </c>
      <c r="Q893" t="s">
        <v>74</v>
      </c>
      <c r="R893" t="s">
        <v>74</v>
      </c>
      <c r="S893" t="s">
        <v>74</v>
      </c>
      <c r="T893" t="s">
        <v>74</v>
      </c>
      <c r="U893" t="s">
        <v>10210</v>
      </c>
      <c r="V893" t="s">
        <v>10211</v>
      </c>
      <c r="W893" t="s">
        <v>74</v>
      </c>
      <c r="X893" t="s">
        <v>74</v>
      </c>
      <c r="Y893" t="s">
        <v>10212</v>
      </c>
      <c r="Z893" t="s">
        <v>74</v>
      </c>
      <c r="AA893" t="s">
        <v>10213</v>
      </c>
      <c r="AB893" t="s">
        <v>10214</v>
      </c>
      <c r="AC893" t="s">
        <v>74</v>
      </c>
      <c r="AD893" t="s">
        <v>74</v>
      </c>
      <c r="AE893" t="s">
        <v>74</v>
      </c>
      <c r="AF893" t="s">
        <v>74</v>
      </c>
      <c r="AG893">
        <v>51</v>
      </c>
      <c r="AH893">
        <v>20</v>
      </c>
      <c r="AI893">
        <v>20</v>
      </c>
      <c r="AJ893">
        <v>0</v>
      </c>
      <c r="AK893">
        <v>3</v>
      </c>
      <c r="AL893" t="s">
        <v>946</v>
      </c>
      <c r="AM893" t="s">
        <v>312</v>
      </c>
      <c r="AN893" t="s">
        <v>1017</v>
      </c>
      <c r="AO893" t="s">
        <v>1018</v>
      </c>
      <c r="AP893" t="s">
        <v>74</v>
      </c>
      <c r="AQ893" t="s">
        <v>74</v>
      </c>
      <c r="AR893" t="s">
        <v>1019</v>
      </c>
      <c r="AS893" t="s">
        <v>1020</v>
      </c>
      <c r="AT893" t="s">
        <v>10189</v>
      </c>
      <c r="AU893">
        <v>1995</v>
      </c>
      <c r="AV893">
        <v>100</v>
      </c>
      <c r="AW893" t="s">
        <v>1903</v>
      </c>
      <c r="AX893" t="s">
        <v>74</v>
      </c>
      <c r="AY893" t="s">
        <v>74</v>
      </c>
      <c r="AZ893" t="s">
        <v>74</v>
      </c>
      <c r="BA893" t="s">
        <v>74</v>
      </c>
      <c r="BB893">
        <v>23173</v>
      </c>
      <c r="BC893">
        <v>23181</v>
      </c>
      <c r="BD893" t="s">
        <v>74</v>
      </c>
      <c r="BE893" t="s">
        <v>10215</v>
      </c>
      <c r="BF893" t="str">
        <f>HYPERLINK("http://dx.doi.org/10.1029/95JD02344","http://dx.doi.org/10.1029/95JD02344")</f>
        <v>http://dx.doi.org/10.1029/95JD02344</v>
      </c>
      <c r="BG893" t="s">
        <v>74</v>
      </c>
      <c r="BH893" t="s">
        <v>74</v>
      </c>
      <c r="BI893">
        <v>9</v>
      </c>
      <c r="BJ893" t="s">
        <v>159</v>
      </c>
      <c r="BK893" t="s">
        <v>93</v>
      </c>
      <c r="BL893" t="s">
        <v>159</v>
      </c>
      <c r="BM893" t="s">
        <v>10216</v>
      </c>
      <c r="BN893" t="s">
        <v>74</v>
      </c>
      <c r="BO893" t="s">
        <v>74</v>
      </c>
      <c r="BP893" t="s">
        <v>74</v>
      </c>
      <c r="BQ893" t="s">
        <v>74</v>
      </c>
      <c r="BR893" t="s">
        <v>96</v>
      </c>
      <c r="BS893" t="s">
        <v>10217</v>
      </c>
      <c r="BT893" t="str">
        <f>HYPERLINK("https%3A%2F%2Fwww.webofscience.com%2Fwos%2Fwoscc%2Ffull-record%2FWOS:A1995TF79100037","View Full Record in Web of Science")</f>
        <v>View Full Record in Web of Science</v>
      </c>
    </row>
    <row r="894" spans="1:72" x14ac:dyDescent="0.15">
      <c r="A894" t="s">
        <v>72</v>
      </c>
      <c r="B894" t="s">
        <v>10218</v>
      </c>
      <c r="C894" t="s">
        <v>74</v>
      </c>
      <c r="D894" t="s">
        <v>74</v>
      </c>
      <c r="E894" t="s">
        <v>74</v>
      </c>
      <c r="F894" t="s">
        <v>10218</v>
      </c>
      <c r="G894" t="s">
        <v>74</v>
      </c>
      <c r="H894" t="s">
        <v>74</v>
      </c>
      <c r="I894" t="s">
        <v>10219</v>
      </c>
      <c r="J894" t="s">
        <v>10220</v>
      </c>
      <c r="K894" t="s">
        <v>74</v>
      </c>
      <c r="L894" t="s">
        <v>74</v>
      </c>
      <c r="M894" t="s">
        <v>77</v>
      </c>
      <c r="N894" t="s">
        <v>78</v>
      </c>
      <c r="O894" t="s">
        <v>74</v>
      </c>
      <c r="P894" t="s">
        <v>74</v>
      </c>
      <c r="Q894" t="s">
        <v>74</v>
      </c>
      <c r="R894" t="s">
        <v>74</v>
      </c>
      <c r="S894" t="s">
        <v>74</v>
      </c>
      <c r="T894" t="s">
        <v>74</v>
      </c>
      <c r="U894" t="s">
        <v>10221</v>
      </c>
      <c r="V894" t="s">
        <v>10222</v>
      </c>
      <c r="W894" t="s">
        <v>10223</v>
      </c>
      <c r="X894" t="s">
        <v>10224</v>
      </c>
      <c r="Y894" t="s">
        <v>10225</v>
      </c>
      <c r="Z894" t="s">
        <v>74</v>
      </c>
      <c r="AA894" t="s">
        <v>74</v>
      </c>
      <c r="AB894" t="s">
        <v>74</v>
      </c>
      <c r="AC894" t="s">
        <v>74</v>
      </c>
      <c r="AD894" t="s">
        <v>74</v>
      </c>
      <c r="AE894" t="s">
        <v>74</v>
      </c>
      <c r="AF894" t="s">
        <v>74</v>
      </c>
      <c r="AG894">
        <v>26</v>
      </c>
      <c r="AH894">
        <v>31</v>
      </c>
      <c r="AI894">
        <v>31</v>
      </c>
      <c r="AJ894">
        <v>0</v>
      </c>
      <c r="AK894">
        <v>5</v>
      </c>
      <c r="AL894" t="s">
        <v>311</v>
      </c>
      <c r="AM894" t="s">
        <v>312</v>
      </c>
      <c r="AN894" t="s">
        <v>10226</v>
      </c>
      <c r="AO894" t="s">
        <v>10227</v>
      </c>
      <c r="AP894" t="s">
        <v>74</v>
      </c>
      <c r="AQ894" t="s">
        <v>74</v>
      </c>
      <c r="AR894" t="s">
        <v>10228</v>
      </c>
      <c r="AS894" t="s">
        <v>10229</v>
      </c>
      <c r="AT894" t="s">
        <v>10230</v>
      </c>
      <c r="AU894">
        <v>1995</v>
      </c>
      <c r="AV894">
        <v>60</v>
      </c>
      <c r="AW894">
        <v>23</v>
      </c>
      <c r="AX894" t="s">
        <v>74</v>
      </c>
      <c r="AY894" t="s">
        <v>74</v>
      </c>
      <c r="AZ894" t="s">
        <v>74</v>
      </c>
      <c r="BA894" t="s">
        <v>74</v>
      </c>
      <c r="BB894">
        <v>7582</v>
      </c>
      <c r="BC894">
        <v>7588</v>
      </c>
      <c r="BD894" t="s">
        <v>74</v>
      </c>
      <c r="BE894" t="s">
        <v>10231</v>
      </c>
      <c r="BF894" t="str">
        <f>HYPERLINK("http://dx.doi.org/10.1021/jo00128a034","http://dx.doi.org/10.1021/jo00128a034")</f>
        <v>http://dx.doi.org/10.1021/jo00128a034</v>
      </c>
      <c r="BG894" t="s">
        <v>74</v>
      </c>
      <c r="BH894" t="s">
        <v>74</v>
      </c>
      <c r="BI894">
        <v>7</v>
      </c>
      <c r="BJ894" t="s">
        <v>1312</v>
      </c>
      <c r="BK894" t="s">
        <v>1313</v>
      </c>
      <c r="BL894" t="s">
        <v>926</v>
      </c>
      <c r="BM894" t="s">
        <v>10232</v>
      </c>
      <c r="BN894" t="s">
        <v>74</v>
      </c>
      <c r="BO894" t="s">
        <v>74</v>
      </c>
      <c r="BP894" t="s">
        <v>74</v>
      </c>
      <c r="BQ894" t="s">
        <v>74</v>
      </c>
      <c r="BR894" t="s">
        <v>96</v>
      </c>
      <c r="BS894" t="s">
        <v>10233</v>
      </c>
      <c r="BT894" t="str">
        <f>HYPERLINK("https%3A%2F%2Fwww.webofscience.com%2Fwos%2Fwoscc%2Ffull-record%2FWOS:A1995TF69900034","View Full Record in Web of Science")</f>
        <v>View Full Record in Web of Science</v>
      </c>
    </row>
    <row r="895" spans="1:72" x14ac:dyDescent="0.15">
      <c r="A895" t="s">
        <v>72</v>
      </c>
      <c r="B895" t="s">
        <v>10234</v>
      </c>
      <c r="C895" t="s">
        <v>74</v>
      </c>
      <c r="D895" t="s">
        <v>74</v>
      </c>
      <c r="E895" t="s">
        <v>74</v>
      </c>
      <c r="F895" t="s">
        <v>10234</v>
      </c>
      <c r="G895" t="s">
        <v>74</v>
      </c>
      <c r="H895" t="s">
        <v>74</v>
      </c>
      <c r="I895" t="s">
        <v>10235</v>
      </c>
      <c r="J895" t="s">
        <v>2643</v>
      </c>
      <c r="K895" t="s">
        <v>74</v>
      </c>
      <c r="L895" t="s">
        <v>74</v>
      </c>
      <c r="M895" t="s">
        <v>77</v>
      </c>
      <c r="N895" t="s">
        <v>434</v>
      </c>
      <c r="O895" t="s">
        <v>74</v>
      </c>
      <c r="P895" t="s">
        <v>74</v>
      </c>
      <c r="Q895" t="s">
        <v>74</v>
      </c>
      <c r="R895" t="s">
        <v>74</v>
      </c>
      <c r="S895" t="s">
        <v>74</v>
      </c>
      <c r="T895" t="s">
        <v>74</v>
      </c>
      <c r="U895" t="s">
        <v>74</v>
      </c>
      <c r="V895" t="s">
        <v>74</v>
      </c>
      <c r="W895" t="s">
        <v>74</v>
      </c>
      <c r="X895" t="s">
        <v>74</v>
      </c>
      <c r="Y895" t="s">
        <v>10236</v>
      </c>
      <c r="Z895" t="s">
        <v>74</v>
      </c>
      <c r="AA895" t="s">
        <v>74</v>
      </c>
      <c r="AB895" t="s">
        <v>74</v>
      </c>
      <c r="AC895" t="s">
        <v>74</v>
      </c>
      <c r="AD895" t="s">
        <v>74</v>
      </c>
      <c r="AE895" t="s">
        <v>74</v>
      </c>
      <c r="AF895" t="s">
        <v>74</v>
      </c>
      <c r="AG895">
        <v>7</v>
      </c>
      <c r="AH895">
        <v>19</v>
      </c>
      <c r="AI895">
        <v>19</v>
      </c>
      <c r="AJ895">
        <v>0</v>
      </c>
      <c r="AK895">
        <v>0</v>
      </c>
      <c r="AL895" t="s">
        <v>5286</v>
      </c>
      <c r="AM895" t="s">
        <v>436</v>
      </c>
      <c r="AN895" t="s">
        <v>5287</v>
      </c>
      <c r="AO895" t="s">
        <v>2647</v>
      </c>
      <c r="AP895" t="s">
        <v>74</v>
      </c>
      <c r="AQ895" t="s">
        <v>74</v>
      </c>
      <c r="AR895" t="s">
        <v>2643</v>
      </c>
      <c r="AS895" t="s">
        <v>2648</v>
      </c>
      <c r="AT895" t="s">
        <v>10237</v>
      </c>
      <c r="AU895">
        <v>1995</v>
      </c>
      <c r="AV895">
        <v>378</v>
      </c>
      <c r="AW895">
        <v>6554</v>
      </c>
      <c r="AX895" t="s">
        <v>74</v>
      </c>
      <c r="AY895" t="s">
        <v>74</v>
      </c>
      <c r="AZ895" t="s">
        <v>74</v>
      </c>
      <c r="BA895" t="s">
        <v>74</v>
      </c>
      <c r="BB895">
        <v>234</v>
      </c>
      <c r="BC895">
        <v>235</v>
      </c>
      <c r="BD895" t="s">
        <v>74</v>
      </c>
      <c r="BE895" t="s">
        <v>10238</v>
      </c>
      <c r="BF895" t="str">
        <f>HYPERLINK("http://dx.doi.org/10.1038/378234a0","http://dx.doi.org/10.1038/378234a0")</f>
        <v>http://dx.doi.org/10.1038/378234a0</v>
      </c>
      <c r="BG895" t="s">
        <v>74</v>
      </c>
      <c r="BH895" t="s">
        <v>74</v>
      </c>
      <c r="BI895">
        <v>2</v>
      </c>
      <c r="BJ895" t="s">
        <v>237</v>
      </c>
      <c r="BK895" t="s">
        <v>93</v>
      </c>
      <c r="BL895" t="s">
        <v>238</v>
      </c>
      <c r="BM895" t="s">
        <v>10239</v>
      </c>
      <c r="BN895" t="s">
        <v>74</v>
      </c>
      <c r="BO895" t="s">
        <v>161</v>
      </c>
      <c r="BP895" t="s">
        <v>74</v>
      </c>
      <c r="BQ895" t="s">
        <v>74</v>
      </c>
      <c r="BR895" t="s">
        <v>96</v>
      </c>
      <c r="BS895" t="s">
        <v>10240</v>
      </c>
      <c r="BT895" t="str">
        <f>HYPERLINK("https%3A%2F%2Fwww.webofscience.com%2Fwos%2Fwoscc%2Ffull-record%2FWOS:A1995TE85800025","View Full Record in Web of Science")</f>
        <v>View Full Record in Web of Science</v>
      </c>
    </row>
    <row r="896" spans="1:72" x14ac:dyDescent="0.15">
      <c r="A896" t="s">
        <v>72</v>
      </c>
      <c r="B896" t="s">
        <v>10241</v>
      </c>
      <c r="C896" t="s">
        <v>74</v>
      </c>
      <c r="D896" t="s">
        <v>74</v>
      </c>
      <c r="E896" t="s">
        <v>74</v>
      </c>
      <c r="F896" t="s">
        <v>10241</v>
      </c>
      <c r="G896" t="s">
        <v>74</v>
      </c>
      <c r="H896" t="s">
        <v>74</v>
      </c>
      <c r="I896" t="s">
        <v>10242</v>
      </c>
      <c r="J896" t="s">
        <v>2643</v>
      </c>
      <c r="K896" t="s">
        <v>74</v>
      </c>
      <c r="L896" t="s">
        <v>74</v>
      </c>
      <c r="M896" t="s">
        <v>77</v>
      </c>
      <c r="N896" t="s">
        <v>448</v>
      </c>
      <c r="O896" t="s">
        <v>74</v>
      </c>
      <c r="P896" t="s">
        <v>74</v>
      </c>
      <c r="Q896" t="s">
        <v>74</v>
      </c>
      <c r="R896" t="s">
        <v>74</v>
      </c>
      <c r="S896" t="s">
        <v>74</v>
      </c>
      <c r="T896" t="s">
        <v>74</v>
      </c>
      <c r="U896" t="s">
        <v>74</v>
      </c>
      <c r="V896" t="s">
        <v>74</v>
      </c>
      <c r="W896" t="s">
        <v>74</v>
      </c>
      <c r="X896" t="s">
        <v>74</v>
      </c>
      <c r="Y896" t="s">
        <v>10243</v>
      </c>
      <c r="Z896" t="s">
        <v>74</v>
      </c>
      <c r="AA896" t="s">
        <v>74</v>
      </c>
      <c r="AB896" t="s">
        <v>74</v>
      </c>
      <c r="AC896" t="s">
        <v>74</v>
      </c>
      <c r="AD896" t="s">
        <v>74</v>
      </c>
      <c r="AE896" t="s">
        <v>74</v>
      </c>
      <c r="AF896" t="s">
        <v>74</v>
      </c>
      <c r="AG896">
        <v>1</v>
      </c>
      <c r="AH896">
        <v>0</v>
      </c>
      <c r="AI896">
        <v>0</v>
      </c>
      <c r="AJ896">
        <v>0</v>
      </c>
      <c r="AK896">
        <v>0</v>
      </c>
      <c r="AL896" t="s">
        <v>5286</v>
      </c>
      <c r="AM896" t="s">
        <v>436</v>
      </c>
      <c r="AN896" t="s">
        <v>5287</v>
      </c>
      <c r="AO896" t="s">
        <v>2647</v>
      </c>
      <c r="AP896" t="s">
        <v>74</v>
      </c>
      <c r="AQ896" t="s">
        <v>74</v>
      </c>
      <c r="AR896" t="s">
        <v>2643</v>
      </c>
      <c r="AS896" t="s">
        <v>2648</v>
      </c>
      <c r="AT896" t="s">
        <v>10237</v>
      </c>
      <c r="AU896">
        <v>1995</v>
      </c>
      <c r="AV896">
        <v>378</v>
      </c>
      <c r="AW896">
        <v>6554</v>
      </c>
      <c r="AX896" t="s">
        <v>74</v>
      </c>
      <c r="AY896" t="s">
        <v>74</v>
      </c>
      <c r="AZ896" t="s">
        <v>74</v>
      </c>
      <c r="BA896" t="s">
        <v>74</v>
      </c>
      <c r="BB896">
        <v>315</v>
      </c>
      <c r="BC896">
        <v>317</v>
      </c>
      <c r="BD896" t="s">
        <v>74</v>
      </c>
      <c r="BE896" t="s">
        <v>74</v>
      </c>
      <c r="BF896" t="s">
        <v>74</v>
      </c>
      <c r="BG896" t="s">
        <v>74</v>
      </c>
      <c r="BH896" t="s">
        <v>74</v>
      </c>
      <c r="BI896">
        <v>3</v>
      </c>
      <c r="BJ896" t="s">
        <v>237</v>
      </c>
      <c r="BK896" t="s">
        <v>93</v>
      </c>
      <c r="BL896" t="s">
        <v>238</v>
      </c>
      <c r="BM896" t="s">
        <v>10239</v>
      </c>
      <c r="BN896" t="s">
        <v>74</v>
      </c>
      <c r="BO896" t="s">
        <v>74</v>
      </c>
      <c r="BP896" t="s">
        <v>74</v>
      </c>
      <c r="BQ896" t="s">
        <v>74</v>
      </c>
      <c r="BR896" t="s">
        <v>96</v>
      </c>
      <c r="BS896" t="s">
        <v>10244</v>
      </c>
      <c r="BT896" t="str">
        <f>HYPERLINK("https%3A%2F%2Fwww.webofscience.com%2Fwos%2Fwoscc%2Ffull-record%2FWOS:A1995TE85800095","View Full Record in Web of Science")</f>
        <v>View Full Record in Web of Science</v>
      </c>
    </row>
    <row r="897" spans="1:72" x14ac:dyDescent="0.15">
      <c r="A897" t="s">
        <v>72</v>
      </c>
      <c r="B897" t="s">
        <v>10245</v>
      </c>
      <c r="C897" t="s">
        <v>74</v>
      </c>
      <c r="D897" t="s">
        <v>74</v>
      </c>
      <c r="E897" t="s">
        <v>74</v>
      </c>
      <c r="F897" t="s">
        <v>10245</v>
      </c>
      <c r="G897" t="s">
        <v>74</v>
      </c>
      <c r="H897" t="s">
        <v>74</v>
      </c>
      <c r="I897" t="s">
        <v>10246</v>
      </c>
      <c r="J897" t="s">
        <v>10247</v>
      </c>
      <c r="K897" t="s">
        <v>74</v>
      </c>
      <c r="L897" t="s">
        <v>74</v>
      </c>
      <c r="M897" t="s">
        <v>77</v>
      </c>
      <c r="N897" t="s">
        <v>52</v>
      </c>
      <c r="O897" t="s">
        <v>74</v>
      </c>
      <c r="P897" t="s">
        <v>74</v>
      </c>
      <c r="Q897" t="s">
        <v>74</v>
      </c>
      <c r="R897" t="s">
        <v>74</v>
      </c>
      <c r="S897" t="s">
        <v>74</v>
      </c>
      <c r="T897" t="s">
        <v>74</v>
      </c>
      <c r="U897" t="s">
        <v>74</v>
      </c>
      <c r="V897" t="s">
        <v>74</v>
      </c>
      <c r="W897" t="s">
        <v>10248</v>
      </c>
      <c r="X897" t="s">
        <v>10249</v>
      </c>
      <c r="Y897" t="s">
        <v>74</v>
      </c>
      <c r="Z897" t="s">
        <v>74</v>
      </c>
      <c r="AA897" t="s">
        <v>10250</v>
      </c>
      <c r="AB897" t="s">
        <v>10251</v>
      </c>
      <c r="AC897" t="s">
        <v>74</v>
      </c>
      <c r="AD897" t="s">
        <v>74</v>
      </c>
      <c r="AE897" t="s">
        <v>74</v>
      </c>
      <c r="AF897" t="s">
        <v>74</v>
      </c>
      <c r="AG897">
        <v>0</v>
      </c>
      <c r="AH897">
        <v>0</v>
      </c>
      <c r="AI897">
        <v>0</v>
      </c>
      <c r="AJ897">
        <v>0</v>
      </c>
      <c r="AK897">
        <v>3</v>
      </c>
      <c r="AL897" t="s">
        <v>10252</v>
      </c>
      <c r="AM897" t="s">
        <v>10253</v>
      </c>
      <c r="AN897" t="s">
        <v>10254</v>
      </c>
      <c r="AO897" t="s">
        <v>10255</v>
      </c>
      <c r="AP897" t="s">
        <v>74</v>
      </c>
      <c r="AQ897" t="s">
        <v>74</v>
      </c>
      <c r="AR897" t="s">
        <v>10247</v>
      </c>
      <c r="AS897" t="s">
        <v>10256</v>
      </c>
      <c r="AT897" t="s">
        <v>10257</v>
      </c>
      <c r="AU897">
        <v>1995</v>
      </c>
      <c r="AV897">
        <v>86</v>
      </c>
      <c r="AW897">
        <v>10</v>
      </c>
      <c r="AX897" t="s">
        <v>74</v>
      </c>
      <c r="AY897">
        <v>1</v>
      </c>
      <c r="AZ897" t="s">
        <v>74</v>
      </c>
      <c r="BA897" t="s">
        <v>74</v>
      </c>
      <c r="BB897">
        <v>2571</v>
      </c>
      <c r="BC897">
        <v>2571</v>
      </c>
      <c r="BD897" t="s">
        <v>74</v>
      </c>
      <c r="BE897" t="s">
        <v>74</v>
      </c>
      <c r="BF897" t="s">
        <v>74</v>
      </c>
      <c r="BG897" t="s">
        <v>74</v>
      </c>
      <c r="BH897" t="s">
        <v>74</v>
      </c>
      <c r="BI897">
        <v>1</v>
      </c>
      <c r="BJ897" t="s">
        <v>10258</v>
      </c>
      <c r="BK897" t="s">
        <v>93</v>
      </c>
      <c r="BL897" t="s">
        <v>10258</v>
      </c>
      <c r="BM897" t="s">
        <v>10259</v>
      </c>
      <c r="BN897" t="s">
        <v>74</v>
      </c>
      <c r="BO897" t="s">
        <v>74</v>
      </c>
      <c r="BP897" t="s">
        <v>74</v>
      </c>
      <c r="BQ897" t="s">
        <v>74</v>
      </c>
      <c r="BR897" t="s">
        <v>96</v>
      </c>
      <c r="BS897" t="s">
        <v>10260</v>
      </c>
      <c r="BT897" t="str">
        <f>HYPERLINK("https%3A%2F%2Fwww.webofscience.com%2Fwos%2Fwoscc%2Ffull-record%2FWOS:A1995TH91002572","View Full Record in Web of Science")</f>
        <v>View Full Record in Web of Science</v>
      </c>
    </row>
    <row r="898" spans="1:72" x14ac:dyDescent="0.15">
      <c r="A898" t="s">
        <v>72</v>
      </c>
      <c r="B898" t="s">
        <v>10261</v>
      </c>
      <c r="C898" t="s">
        <v>74</v>
      </c>
      <c r="D898" t="s">
        <v>74</v>
      </c>
      <c r="E898" t="s">
        <v>74</v>
      </c>
      <c r="F898" t="s">
        <v>10261</v>
      </c>
      <c r="G898" t="s">
        <v>74</v>
      </c>
      <c r="H898" t="s">
        <v>74</v>
      </c>
      <c r="I898" t="s">
        <v>10262</v>
      </c>
      <c r="J898" t="s">
        <v>1205</v>
      </c>
      <c r="K898" t="s">
        <v>74</v>
      </c>
      <c r="L898" t="s">
        <v>74</v>
      </c>
      <c r="M898" t="s">
        <v>77</v>
      </c>
      <c r="N898" t="s">
        <v>78</v>
      </c>
      <c r="O898" t="s">
        <v>74</v>
      </c>
      <c r="P898" t="s">
        <v>74</v>
      </c>
      <c r="Q898" t="s">
        <v>74</v>
      </c>
      <c r="R898" t="s">
        <v>74</v>
      </c>
      <c r="S898" t="s">
        <v>74</v>
      </c>
      <c r="T898" t="s">
        <v>74</v>
      </c>
      <c r="U898" t="s">
        <v>10263</v>
      </c>
      <c r="V898" t="s">
        <v>10264</v>
      </c>
      <c r="W898" t="s">
        <v>74</v>
      </c>
      <c r="X898" t="s">
        <v>74</v>
      </c>
      <c r="Y898" t="s">
        <v>10265</v>
      </c>
      <c r="Z898" t="s">
        <v>74</v>
      </c>
      <c r="AA898" t="s">
        <v>10266</v>
      </c>
      <c r="AB898" t="s">
        <v>74</v>
      </c>
      <c r="AC898" t="s">
        <v>74</v>
      </c>
      <c r="AD898" t="s">
        <v>74</v>
      </c>
      <c r="AE898" t="s">
        <v>74</v>
      </c>
      <c r="AF898" t="s">
        <v>74</v>
      </c>
      <c r="AG898">
        <v>67</v>
      </c>
      <c r="AH898">
        <v>65</v>
      </c>
      <c r="AI898">
        <v>68</v>
      </c>
      <c r="AJ898">
        <v>0</v>
      </c>
      <c r="AK898">
        <v>4</v>
      </c>
      <c r="AL898" t="s">
        <v>946</v>
      </c>
      <c r="AM898" t="s">
        <v>312</v>
      </c>
      <c r="AN898" t="s">
        <v>1017</v>
      </c>
      <c r="AO898" t="s">
        <v>1212</v>
      </c>
      <c r="AP898" t="s">
        <v>1213</v>
      </c>
      <c r="AQ898" t="s">
        <v>74</v>
      </c>
      <c r="AR898" t="s">
        <v>1214</v>
      </c>
      <c r="AS898" t="s">
        <v>1215</v>
      </c>
      <c r="AT898" t="s">
        <v>10257</v>
      </c>
      <c r="AU898">
        <v>1995</v>
      </c>
      <c r="AV898">
        <v>100</v>
      </c>
      <c r="AW898" t="s">
        <v>10267</v>
      </c>
      <c r="AX898" t="s">
        <v>74</v>
      </c>
      <c r="AY898" t="s">
        <v>74</v>
      </c>
      <c r="AZ898" t="s">
        <v>74</v>
      </c>
      <c r="BA898" t="s">
        <v>74</v>
      </c>
      <c r="BB898">
        <v>22625</v>
      </c>
      <c r="BC898">
        <v>22646</v>
      </c>
      <c r="BD898" t="s">
        <v>74</v>
      </c>
      <c r="BE898" t="s">
        <v>10268</v>
      </c>
      <c r="BF898" t="str">
        <f>HYPERLINK("http://dx.doi.org/10.1029/95JC02498","http://dx.doi.org/10.1029/95JC02498")</f>
        <v>http://dx.doi.org/10.1029/95JC02498</v>
      </c>
      <c r="BG898" t="s">
        <v>74</v>
      </c>
      <c r="BH898" t="s">
        <v>74</v>
      </c>
      <c r="BI898">
        <v>22</v>
      </c>
      <c r="BJ898" t="s">
        <v>209</v>
      </c>
      <c r="BK898" t="s">
        <v>93</v>
      </c>
      <c r="BL898" t="s">
        <v>209</v>
      </c>
      <c r="BM898" t="s">
        <v>10269</v>
      </c>
      <c r="BN898" t="s">
        <v>74</v>
      </c>
      <c r="BO898" t="s">
        <v>74</v>
      </c>
      <c r="BP898" t="s">
        <v>74</v>
      </c>
      <c r="BQ898" t="s">
        <v>74</v>
      </c>
      <c r="BR898" t="s">
        <v>96</v>
      </c>
      <c r="BS898" t="s">
        <v>10270</v>
      </c>
      <c r="BT898" t="str">
        <f>HYPERLINK("https%3A%2F%2Fwww.webofscience.com%2Fwos%2Fwoscc%2Ffull-record%2FWOS:A1995TF78200006","View Full Record in Web of Science")</f>
        <v>View Full Record in Web of Science</v>
      </c>
    </row>
    <row r="899" spans="1:72" x14ac:dyDescent="0.15">
      <c r="A899" t="s">
        <v>72</v>
      </c>
      <c r="B899" t="s">
        <v>10271</v>
      </c>
      <c r="C899" t="s">
        <v>74</v>
      </c>
      <c r="D899" t="s">
        <v>74</v>
      </c>
      <c r="E899" t="s">
        <v>74</v>
      </c>
      <c r="F899" t="s">
        <v>10271</v>
      </c>
      <c r="G899" t="s">
        <v>74</v>
      </c>
      <c r="H899" t="s">
        <v>74</v>
      </c>
      <c r="I899" t="s">
        <v>10272</v>
      </c>
      <c r="J899" t="s">
        <v>1205</v>
      </c>
      <c r="K899" t="s">
        <v>74</v>
      </c>
      <c r="L899" t="s">
        <v>74</v>
      </c>
      <c r="M899" t="s">
        <v>77</v>
      </c>
      <c r="N899" t="s">
        <v>78</v>
      </c>
      <c r="O899" t="s">
        <v>74</v>
      </c>
      <c r="P899" t="s">
        <v>74</v>
      </c>
      <c r="Q899" t="s">
        <v>74</v>
      </c>
      <c r="R899" t="s">
        <v>74</v>
      </c>
      <c r="S899" t="s">
        <v>74</v>
      </c>
      <c r="T899" t="s">
        <v>74</v>
      </c>
      <c r="U899" t="s">
        <v>10273</v>
      </c>
      <c r="V899" t="s">
        <v>10274</v>
      </c>
      <c r="W899" t="s">
        <v>74</v>
      </c>
      <c r="X899" t="s">
        <v>74</v>
      </c>
      <c r="Y899" t="s">
        <v>10275</v>
      </c>
      <c r="Z899" t="s">
        <v>74</v>
      </c>
      <c r="AA899" t="s">
        <v>74</v>
      </c>
      <c r="AB899" t="s">
        <v>10276</v>
      </c>
      <c r="AC899" t="s">
        <v>74</v>
      </c>
      <c r="AD899" t="s">
        <v>74</v>
      </c>
      <c r="AE899" t="s">
        <v>74</v>
      </c>
      <c r="AF899" t="s">
        <v>74</v>
      </c>
      <c r="AG899">
        <v>28</v>
      </c>
      <c r="AH899">
        <v>33</v>
      </c>
      <c r="AI899">
        <v>35</v>
      </c>
      <c r="AJ899">
        <v>0</v>
      </c>
      <c r="AK899">
        <v>2</v>
      </c>
      <c r="AL899" t="s">
        <v>946</v>
      </c>
      <c r="AM899" t="s">
        <v>312</v>
      </c>
      <c r="AN899" t="s">
        <v>1017</v>
      </c>
      <c r="AO899" t="s">
        <v>1212</v>
      </c>
      <c r="AP899" t="s">
        <v>1213</v>
      </c>
      <c r="AQ899" t="s">
        <v>74</v>
      </c>
      <c r="AR899" t="s">
        <v>1214</v>
      </c>
      <c r="AS899" t="s">
        <v>1215</v>
      </c>
      <c r="AT899" t="s">
        <v>10257</v>
      </c>
      <c r="AU899">
        <v>1995</v>
      </c>
      <c r="AV899">
        <v>100</v>
      </c>
      <c r="AW899" t="s">
        <v>10267</v>
      </c>
      <c r="AX899" t="s">
        <v>74</v>
      </c>
      <c r="AY899" t="s">
        <v>74</v>
      </c>
      <c r="AZ899" t="s">
        <v>74</v>
      </c>
      <c r="BA899" t="s">
        <v>74</v>
      </c>
      <c r="BB899">
        <v>22681</v>
      </c>
      <c r="BC899">
        <v>22696</v>
      </c>
      <c r="BD899" t="s">
        <v>74</v>
      </c>
      <c r="BE899" t="s">
        <v>10277</v>
      </c>
      <c r="BF899" t="str">
        <f>HYPERLINK("http://dx.doi.org/10.1029/95JC02581","http://dx.doi.org/10.1029/95JC02581")</f>
        <v>http://dx.doi.org/10.1029/95JC02581</v>
      </c>
      <c r="BG899" t="s">
        <v>74</v>
      </c>
      <c r="BH899" t="s">
        <v>74</v>
      </c>
      <c r="BI899">
        <v>16</v>
      </c>
      <c r="BJ899" t="s">
        <v>209</v>
      </c>
      <c r="BK899" t="s">
        <v>93</v>
      </c>
      <c r="BL899" t="s">
        <v>209</v>
      </c>
      <c r="BM899" t="s">
        <v>10269</v>
      </c>
      <c r="BN899" t="s">
        <v>74</v>
      </c>
      <c r="BO899" t="s">
        <v>74</v>
      </c>
      <c r="BP899" t="s">
        <v>74</v>
      </c>
      <c r="BQ899" t="s">
        <v>74</v>
      </c>
      <c r="BR899" t="s">
        <v>96</v>
      </c>
      <c r="BS899" t="s">
        <v>10278</v>
      </c>
      <c r="BT899" t="str">
        <f>HYPERLINK("https%3A%2F%2Fwww.webofscience.com%2Fwos%2Fwoscc%2Ffull-record%2FWOS:A1995TF78200010","View Full Record in Web of Science")</f>
        <v>View Full Record in Web of Science</v>
      </c>
    </row>
    <row r="900" spans="1:72" x14ac:dyDescent="0.15">
      <c r="A900" t="s">
        <v>72</v>
      </c>
      <c r="B900" t="s">
        <v>10279</v>
      </c>
      <c r="C900" t="s">
        <v>74</v>
      </c>
      <c r="D900" t="s">
        <v>74</v>
      </c>
      <c r="E900" t="s">
        <v>74</v>
      </c>
      <c r="F900" t="s">
        <v>10279</v>
      </c>
      <c r="G900" t="s">
        <v>74</v>
      </c>
      <c r="H900" t="s">
        <v>74</v>
      </c>
      <c r="I900" t="s">
        <v>10280</v>
      </c>
      <c r="J900" t="s">
        <v>1205</v>
      </c>
      <c r="K900" t="s">
        <v>74</v>
      </c>
      <c r="L900" t="s">
        <v>74</v>
      </c>
      <c r="M900" t="s">
        <v>77</v>
      </c>
      <c r="N900" t="s">
        <v>78</v>
      </c>
      <c r="O900" t="s">
        <v>74</v>
      </c>
      <c r="P900" t="s">
        <v>74</v>
      </c>
      <c r="Q900" t="s">
        <v>74</v>
      </c>
      <c r="R900" t="s">
        <v>74</v>
      </c>
      <c r="S900" t="s">
        <v>74</v>
      </c>
      <c r="T900" t="s">
        <v>74</v>
      </c>
      <c r="U900" t="s">
        <v>10281</v>
      </c>
      <c r="V900" t="s">
        <v>10282</v>
      </c>
      <c r="W900" t="s">
        <v>74</v>
      </c>
      <c r="X900" t="s">
        <v>74</v>
      </c>
      <c r="Y900" t="s">
        <v>10283</v>
      </c>
      <c r="Z900" t="s">
        <v>74</v>
      </c>
      <c r="AA900" t="s">
        <v>10284</v>
      </c>
      <c r="AB900" t="s">
        <v>74</v>
      </c>
      <c r="AC900" t="s">
        <v>74</v>
      </c>
      <c r="AD900" t="s">
        <v>74</v>
      </c>
      <c r="AE900" t="s">
        <v>74</v>
      </c>
      <c r="AF900" t="s">
        <v>74</v>
      </c>
      <c r="AG900">
        <v>59</v>
      </c>
      <c r="AH900">
        <v>30</v>
      </c>
      <c r="AI900">
        <v>32</v>
      </c>
      <c r="AJ900">
        <v>0</v>
      </c>
      <c r="AK900">
        <v>4</v>
      </c>
      <c r="AL900" t="s">
        <v>946</v>
      </c>
      <c r="AM900" t="s">
        <v>312</v>
      </c>
      <c r="AN900" t="s">
        <v>1017</v>
      </c>
      <c r="AO900" t="s">
        <v>1212</v>
      </c>
      <c r="AP900" t="s">
        <v>1213</v>
      </c>
      <c r="AQ900" t="s">
        <v>74</v>
      </c>
      <c r="AR900" t="s">
        <v>1214</v>
      </c>
      <c r="AS900" t="s">
        <v>1215</v>
      </c>
      <c r="AT900" t="s">
        <v>10257</v>
      </c>
      <c r="AU900">
        <v>1995</v>
      </c>
      <c r="AV900">
        <v>100</v>
      </c>
      <c r="AW900" t="s">
        <v>10267</v>
      </c>
      <c r="AX900" t="s">
        <v>74</v>
      </c>
      <c r="AY900" t="s">
        <v>74</v>
      </c>
      <c r="AZ900" t="s">
        <v>74</v>
      </c>
      <c r="BA900" t="s">
        <v>74</v>
      </c>
      <c r="BB900">
        <v>22733</v>
      </c>
      <c r="BC900">
        <v>22748</v>
      </c>
      <c r="BD900" t="s">
        <v>74</v>
      </c>
      <c r="BE900" t="s">
        <v>10285</v>
      </c>
      <c r="BF900" t="str">
        <f>HYPERLINK("http://dx.doi.org/10.1029/95JC02441","http://dx.doi.org/10.1029/95JC02441")</f>
        <v>http://dx.doi.org/10.1029/95JC02441</v>
      </c>
      <c r="BG900" t="s">
        <v>74</v>
      </c>
      <c r="BH900" t="s">
        <v>74</v>
      </c>
      <c r="BI900">
        <v>16</v>
      </c>
      <c r="BJ900" t="s">
        <v>209</v>
      </c>
      <c r="BK900" t="s">
        <v>93</v>
      </c>
      <c r="BL900" t="s">
        <v>209</v>
      </c>
      <c r="BM900" t="s">
        <v>10269</v>
      </c>
      <c r="BN900" t="s">
        <v>74</v>
      </c>
      <c r="BO900" t="s">
        <v>74</v>
      </c>
      <c r="BP900" t="s">
        <v>74</v>
      </c>
      <c r="BQ900" t="s">
        <v>74</v>
      </c>
      <c r="BR900" t="s">
        <v>96</v>
      </c>
      <c r="BS900" t="s">
        <v>10286</v>
      </c>
      <c r="BT900" t="str">
        <f>HYPERLINK("https%3A%2F%2Fwww.webofscience.com%2Fwos%2Fwoscc%2Ffull-record%2FWOS:A1995TF78200013","View Full Record in Web of Science")</f>
        <v>View Full Record in Web of Science</v>
      </c>
    </row>
    <row r="901" spans="1:72" x14ac:dyDescent="0.15">
      <c r="A901" t="s">
        <v>72</v>
      </c>
      <c r="B901" t="s">
        <v>10287</v>
      </c>
      <c r="C901" t="s">
        <v>74</v>
      </c>
      <c r="D901" t="s">
        <v>74</v>
      </c>
      <c r="E901" t="s">
        <v>74</v>
      </c>
      <c r="F901" t="s">
        <v>10287</v>
      </c>
      <c r="G901" t="s">
        <v>74</v>
      </c>
      <c r="H901" t="s">
        <v>74</v>
      </c>
      <c r="I901" t="s">
        <v>10288</v>
      </c>
      <c r="J901" t="s">
        <v>5631</v>
      </c>
      <c r="K901" t="s">
        <v>74</v>
      </c>
      <c r="L901" t="s">
        <v>74</v>
      </c>
      <c r="M901" t="s">
        <v>77</v>
      </c>
      <c r="N901" t="s">
        <v>78</v>
      </c>
      <c r="O901" t="s">
        <v>74</v>
      </c>
      <c r="P901" t="s">
        <v>74</v>
      </c>
      <c r="Q901" t="s">
        <v>74</v>
      </c>
      <c r="R901" t="s">
        <v>74</v>
      </c>
      <c r="S901" t="s">
        <v>74</v>
      </c>
      <c r="T901" t="s">
        <v>10289</v>
      </c>
      <c r="U901" t="s">
        <v>10290</v>
      </c>
      <c r="V901" t="s">
        <v>10291</v>
      </c>
      <c r="W901" t="s">
        <v>10292</v>
      </c>
      <c r="X901" t="s">
        <v>10293</v>
      </c>
      <c r="Y901" t="s">
        <v>74</v>
      </c>
      <c r="Z901" t="s">
        <v>74</v>
      </c>
      <c r="AA901" t="s">
        <v>74</v>
      </c>
      <c r="AB901" t="s">
        <v>74</v>
      </c>
      <c r="AC901" t="s">
        <v>74</v>
      </c>
      <c r="AD901" t="s">
        <v>74</v>
      </c>
      <c r="AE901" t="s">
        <v>74</v>
      </c>
      <c r="AF901" t="s">
        <v>74</v>
      </c>
      <c r="AG901">
        <v>23</v>
      </c>
      <c r="AH901">
        <v>52</v>
      </c>
      <c r="AI901">
        <v>53</v>
      </c>
      <c r="AJ901">
        <v>0</v>
      </c>
      <c r="AK901">
        <v>11</v>
      </c>
      <c r="AL901" t="s">
        <v>261</v>
      </c>
      <c r="AM901" t="s">
        <v>262</v>
      </c>
      <c r="AN901" t="s">
        <v>263</v>
      </c>
      <c r="AO901" t="s">
        <v>5636</v>
      </c>
      <c r="AP901" t="s">
        <v>74</v>
      </c>
      <c r="AQ901" t="s">
        <v>74</v>
      </c>
      <c r="AR901" t="s">
        <v>5637</v>
      </c>
      <c r="AS901" t="s">
        <v>5638</v>
      </c>
      <c r="AT901" t="s">
        <v>10294</v>
      </c>
      <c r="AU901">
        <v>1995</v>
      </c>
      <c r="AV901">
        <v>192</v>
      </c>
      <c r="AW901">
        <v>2</v>
      </c>
      <c r="AX901" t="s">
        <v>74</v>
      </c>
      <c r="AY901" t="s">
        <v>74</v>
      </c>
      <c r="AZ901" t="s">
        <v>74</v>
      </c>
      <c r="BA901" t="s">
        <v>74</v>
      </c>
      <c r="BB901">
        <v>233</v>
      </c>
      <c r="BC901">
        <v>255</v>
      </c>
      <c r="BD901" t="s">
        <v>74</v>
      </c>
      <c r="BE901" t="s">
        <v>10295</v>
      </c>
      <c r="BF901" t="str">
        <f>HYPERLINK("http://dx.doi.org/10.1016/0022-0981(95)00070-8","http://dx.doi.org/10.1016/0022-0981(95)00070-8")</f>
        <v>http://dx.doi.org/10.1016/0022-0981(95)00070-8</v>
      </c>
      <c r="BG901" t="s">
        <v>74</v>
      </c>
      <c r="BH901" t="s">
        <v>74</v>
      </c>
      <c r="BI901">
        <v>23</v>
      </c>
      <c r="BJ901" t="s">
        <v>298</v>
      </c>
      <c r="BK901" t="s">
        <v>93</v>
      </c>
      <c r="BL901" t="s">
        <v>299</v>
      </c>
      <c r="BM901" t="s">
        <v>10296</v>
      </c>
      <c r="BN901" t="s">
        <v>74</v>
      </c>
      <c r="BO901" t="s">
        <v>74</v>
      </c>
      <c r="BP901" t="s">
        <v>74</v>
      </c>
      <c r="BQ901" t="s">
        <v>74</v>
      </c>
      <c r="BR901" t="s">
        <v>96</v>
      </c>
      <c r="BS901" t="s">
        <v>10297</v>
      </c>
      <c r="BT901" t="str">
        <f>HYPERLINK("https%3A%2F%2Fwww.webofscience.com%2Fwos%2Fwoscc%2Ffull-record%2FWOS:A1995TF97800006","View Full Record in Web of Science")</f>
        <v>View Full Record in Web of Science</v>
      </c>
    </row>
    <row r="902" spans="1:72" x14ac:dyDescent="0.15">
      <c r="A902" t="s">
        <v>72</v>
      </c>
      <c r="B902" t="s">
        <v>10298</v>
      </c>
      <c r="C902" t="s">
        <v>74</v>
      </c>
      <c r="D902" t="s">
        <v>74</v>
      </c>
      <c r="E902" t="s">
        <v>74</v>
      </c>
      <c r="F902" t="s">
        <v>10298</v>
      </c>
      <c r="G902" t="s">
        <v>74</v>
      </c>
      <c r="H902" t="s">
        <v>74</v>
      </c>
      <c r="I902" t="s">
        <v>10299</v>
      </c>
      <c r="J902" t="s">
        <v>10300</v>
      </c>
      <c r="K902" t="s">
        <v>74</v>
      </c>
      <c r="L902" t="s">
        <v>74</v>
      </c>
      <c r="M902" t="s">
        <v>77</v>
      </c>
      <c r="N902" t="s">
        <v>78</v>
      </c>
      <c r="O902" t="s">
        <v>74</v>
      </c>
      <c r="P902" t="s">
        <v>74</v>
      </c>
      <c r="Q902" t="s">
        <v>74</v>
      </c>
      <c r="R902" t="s">
        <v>74</v>
      </c>
      <c r="S902" t="s">
        <v>74</v>
      </c>
      <c r="T902" t="s">
        <v>10301</v>
      </c>
      <c r="U902" t="s">
        <v>10302</v>
      </c>
      <c r="V902" t="s">
        <v>10303</v>
      </c>
      <c r="W902" t="s">
        <v>10304</v>
      </c>
      <c r="X902" t="s">
        <v>10305</v>
      </c>
      <c r="Y902" t="s">
        <v>74</v>
      </c>
      <c r="Z902" t="s">
        <v>74</v>
      </c>
      <c r="AA902" t="s">
        <v>74</v>
      </c>
      <c r="AB902" t="s">
        <v>74</v>
      </c>
      <c r="AC902" t="s">
        <v>74</v>
      </c>
      <c r="AD902" t="s">
        <v>74</v>
      </c>
      <c r="AE902" t="s">
        <v>74</v>
      </c>
      <c r="AF902" t="s">
        <v>74</v>
      </c>
      <c r="AG902">
        <v>24</v>
      </c>
      <c r="AH902">
        <v>6</v>
      </c>
      <c r="AI902">
        <v>6</v>
      </c>
      <c r="AJ902">
        <v>0</v>
      </c>
      <c r="AK902">
        <v>1</v>
      </c>
      <c r="AL902" t="s">
        <v>10306</v>
      </c>
      <c r="AM902" t="s">
        <v>436</v>
      </c>
      <c r="AN902" t="s">
        <v>10307</v>
      </c>
      <c r="AO902" t="s">
        <v>10308</v>
      </c>
      <c r="AP902" t="s">
        <v>74</v>
      </c>
      <c r="AQ902" t="s">
        <v>74</v>
      </c>
      <c r="AR902" t="s">
        <v>10300</v>
      </c>
      <c r="AS902" t="s">
        <v>10309</v>
      </c>
      <c r="AT902" t="s">
        <v>10294</v>
      </c>
      <c r="AU902">
        <v>1995</v>
      </c>
      <c r="AV902">
        <v>6</v>
      </c>
      <c r="AW902">
        <v>16</v>
      </c>
      <c r="AX902" t="s">
        <v>74</v>
      </c>
      <c r="AY902" t="s">
        <v>74</v>
      </c>
      <c r="AZ902" t="s">
        <v>74</v>
      </c>
      <c r="BA902" t="s">
        <v>74</v>
      </c>
      <c r="BB902">
        <v>2113</v>
      </c>
      <c r="BC902">
        <v>2116</v>
      </c>
      <c r="BD902" t="s">
        <v>74</v>
      </c>
      <c r="BE902" t="s">
        <v>10310</v>
      </c>
      <c r="BF902" t="str">
        <f>HYPERLINK("http://dx.doi.org/10.1097/00001756-199511000-00004","http://dx.doi.org/10.1097/00001756-199511000-00004")</f>
        <v>http://dx.doi.org/10.1097/00001756-199511000-00004</v>
      </c>
      <c r="BG902" t="s">
        <v>74</v>
      </c>
      <c r="BH902" t="s">
        <v>74</v>
      </c>
      <c r="BI902">
        <v>4</v>
      </c>
      <c r="BJ902" t="s">
        <v>1893</v>
      </c>
      <c r="BK902" t="s">
        <v>93</v>
      </c>
      <c r="BL902" t="s">
        <v>1894</v>
      </c>
      <c r="BM902" t="s">
        <v>10311</v>
      </c>
      <c r="BN902">
        <v>8595182</v>
      </c>
      <c r="BO902" t="s">
        <v>74</v>
      </c>
      <c r="BP902" t="s">
        <v>74</v>
      </c>
      <c r="BQ902" t="s">
        <v>74</v>
      </c>
      <c r="BR902" t="s">
        <v>96</v>
      </c>
      <c r="BS902" t="s">
        <v>10312</v>
      </c>
      <c r="BT902" t="str">
        <f>HYPERLINK("https%3A%2F%2Fwww.webofscience.com%2Fwos%2Fwoscc%2Ffull-record%2FWOS:A1995TH46100003","View Full Record in Web of Science")</f>
        <v>View Full Record in Web of Science</v>
      </c>
    </row>
    <row r="903" spans="1:72" x14ac:dyDescent="0.15">
      <c r="A903" t="s">
        <v>72</v>
      </c>
      <c r="B903" t="s">
        <v>10313</v>
      </c>
      <c r="C903" t="s">
        <v>74</v>
      </c>
      <c r="D903" t="s">
        <v>74</v>
      </c>
      <c r="E903" t="s">
        <v>74</v>
      </c>
      <c r="F903" t="s">
        <v>10313</v>
      </c>
      <c r="G903" t="s">
        <v>74</v>
      </c>
      <c r="H903" t="s">
        <v>74</v>
      </c>
      <c r="I903" t="s">
        <v>10314</v>
      </c>
      <c r="J903" t="s">
        <v>10315</v>
      </c>
      <c r="K903" t="s">
        <v>74</v>
      </c>
      <c r="L903" t="s">
        <v>74</v>
      </c>
      <c r="M903" t="s">
        <v>77</v>
      </c>
      <c r="N903" t="s">
        <v>434</v>
      </c>
      <c r="O903" t="s">
        <v>74</v>
      </c>
      <c r="P903" t="s">
        <v>74</v>
      </c>
      <c r="Q903" t="s">
        <v>74</v>
      </c>
      <c r="R903" t="s">
        <v>74</v>
      </c>
      <c r="S903" t="s">
        <v>74</v>
      </c>
      <c r="T903" t="s">
        <v>74</v>
      </c>
      <c r="U903" t="s">
        <v>10316</v>
      </c>
      <c r="V903" t="s">
        <v>10317</v>
      </c>
      <c r="W903" t="s">
        <v>74</v>
      </c>
      <c r="X903" t="s">
        <v>74</v>
      </c>
      <c r="Y903" t="s">
        <v>10318</v>
      </c>
      <c r="Z903" t="s">
        <v>74</v>
      </c>
      <c r="AA903" t="s">
        <v>74</v>
      </c>
      <c r="AB903" t="s">
        <v>74</v>
      </c>
      <c r="AC903" t="s">
        <v>74</v>
      </c>
      <c r="AD903" t="s">
        <v>74</v>
      </c>
      <c r="AE903" t="s">
        <v>74</v>
      </c>
      <c r="AF903" t="s">
        <v>74</v>
      </c>
      <c r="AG903">
        <v>7</v>
      </c>
      <c r="AH903">
        <v>0</v>
      </c>
      <c r="AI903">
        <v>0</v>
      </c>
      <c r="AJ903">
        <v>0</v>
      </c>
      <c r="AK903">
        <v>3</v>
      </c>
      <c r="AL903" t="s">
        <v>10319</v>
      </c>
      <c r="AM903" t="s">
        <v>10253</v>
      </c>
      <c r="AN903" t="s">
        <v>10320</v>
      </c>
      <c r="AO903" t="s">
        <v>10321</v>
      </c>
      <c r="AP903" t="s">
        <v>74</v>
      </c>
      <c r="AQ903" t="s">
        <v>74</v>
      </c>
      <c r="AR903" t="s">
        <v>10315</v>
      </c>
      <c r="AS903" t="s">
        <v>10322</v>
      </c>
      <c r="AT903" t="s">
        <v>10294</v>
      </c>
      <c r="AU903">
        <v>1995</v>
      </c>
      <c r="AV903">
        <v>9</v>
      </c>
      <c r="AW903">
        <v>22</v>
      </c>
      <c r="AX903" t="s">
        <v>74</v>
      </c>
      <c r="AY903" t="s">
        <v>74</v>
      </c>
      <c r="AZ903" t="s">
        <v>74</v>
      </c>
      <c r="BA903" t="s">
        <v>74</v>
      </c>
      <c r="BB903">
        <v>16</v>
      </c>
      <c r="BC903">
        <v>16</v>
      </c>
      <c r="BD903" t="s">
        <v>74</v>
      </c>
      <c r="BE903" t="s">
        <v>74</v>
      </c>
      <c r="BF903" t="s">
        <v>74</v>
      </c>
      <c r="BG903" t="s">
        <v>74</v>
      </c>
      <c r="BH903" t="s">
        <v>74</v>
      </c>
      <c r="BI903">
        <v>1</v>
      </c>
      <c r="BJ903" t="s">
        <v>10323</v>
      </c>
      <c r="BK903" t="s">
        <v>442</v>
      </c>
      <c r="BL903" t="s">
        <v>10324</v>
      </c>
      <c r="BM903" t="s">
        <v>10325</v>
      </c>
      <c r="BN903" t="s">
        <v>74</v>
      </c>
      <c r="BO903" t="s">
        <v>74</v>
      </c>
      <c r="BP903" t="s">
        <v>74</v>
      </c>
      <c r="BQ903" t="s">
        <v>74</v>
      </c>
      <c r="BR903" t="s">
        <v>96</v>
      </c>
      <c r="BS903" t="s">
        <v>10326</v>
      </c>
      <c r="BT903" t="str">
        <f>HYPERLINK("https%3A%2F%2Fwww.webofscience.com%2Fwos%2Fwoscc%2Ffull-record%2FWOS:A1995TD48300015","View Full Record in Web of Science")</f>
        <v>View Full Record in Web of Science</v>
      </c>
    </row>
    <row r="904" spans="1:72" x14ac:dyDescent="0.15">
      <c r="A904" t="s">
        <v>72</v>
      </c>
      <c r="B904" t="s">
        <v>10327</v>
      </c>
      <c r="C904" t="s">
        <v>74</v>
      </c>
      <c r="D904" t="s">
        <v>74</v>
      </c>
      <c r="E904" t="s">
        <v>74</v>
      </c>
      <c r="F904" t="s">
        <v>10327</v>
      </c>
      <c r="G904" t="s">
        <v>74</v>
      </c>
      <c r="H904" t="s">
        <v>74</v>
      </c>
      <c r="I904" t="s">
        <v>10328</v>
      </c>
      <c r="J904" t="s">
        <v>1996</v>
      </c>
      <c r="K904" t="s">
        <v>74</v>
      </c>
      <c r="L904" t="s">
        <v>74</v>
      </c>
      <c r="M904" t="s">
        <v>77</v>
      </c>
      <c r="N904" t="s">
        <v>371</v>
      </c>
      <c r="O904" t="s">
        <v>74</v>
      </c>
      <c r="P904" t="s">
        <v>74</v>
      </c>
      <c r="Q904" t="s">
        <v>74</v>
      </c>
      <c r="R904" t="s">
        <v>74</v>
      </c>
      <c r="S904" t="s">
        <v>74</v>
      </c>
      <c r="T904" t="s">
        <v>74</v>
      </c>
      <c r="U904" t="s">
        <v>10329</v>
      </c>
      <c r="V904" t="s">
        <v>10330</v>
      </c>
      <c r="W904" t="s">
        <v>10331</v>
      </c>
      <c r="X904" t="s">
        <v>10332</v>
      </c>
      <c r="Y904" t="s">
        <v>10333</v>
      </c>
      <c r="Z904" t="s">
        <v>74</v>
      </c>
      <c r="AA904" t="s">
        <v>10334</v>
      </c>
      <c r="AB904" t="s">
        <v>74</v>
      </c>
      <c r="AC904" t="s">
        <v>74</v>
      </c>
      <c r="AD904" t="s">
        <v>74</v>
      </c>
      <c r="AE904" t="s">
        <v>74</v>
      </c>
      <c r="AF904" t="s">
        <v>74</v>
      </c>
      <c r="AG904">
        <v>112</v>
      </c>
      <c r="AH904">
        <v>76</v>
      </c>
      <c r="AI904">
        <v>80</v>
      </c>
      <c r="AJ904">
        <v>1</v>
      </c>
      <c r="AK904">
        <v>19</v>
      </c>
      <c r="AL904" t="s">
        <v>946</v>
      </c>
      <c r="AM904" t="s">
        <v>312</v>
      </c>
      <c r="AN904" t="s">
        <v>1017</v>
      </c>
      <c r="AO904" t="s">
        <v>2000</v>
      </c>
      <c r="AP904" t="s">
        <v>2001</v>
      </c>
      <c r="AQ904" t="s">
        <v>74</v>
      </c>
      <c r="AR904" t="s">
        <v>2002</v>
      </c>
      <c r="AS904" t="s">
        <v>2003</v>
      </c>
      <c r="AT904" t="s">
        <v>10335</v>
      </c>
      <c r="AU904">
        <v>1995</v>
      </c>
      <c r="AV904">
        <v>100</v>
      </c>
      <c r="AW904" t="s">
        <v>10336</v>
      </c>
      <c r="AX904" t="s">
        <v>74</v>
      </c>
      <c r="AY904" t="s">
        <v>74</v>
      </c>
      <c r="AZ904" t="s">
        <v>74</v>
      </c>
      <c r="BA904" t="s">
        <v>74</v>
      </c>
      <c r="BB904">
        <v>22261</v>
      </c>
      <c r="BC904">
        <v>22282</v>
      </c>
      <c r="BD904" t="s">
        <v>74</v>
      </c>
      <c r="BE904" t="s">
        <v>10337</v>
      </c>
      <c r="BF904" t="str">
        <f>HYPERLINK("http://dx.doi.org/10.1029/95JB01424","http://dx.doi.org/10.1029/95JB01424")</f>
        <v>http://dx.doi.org/10.1029/95JB01424</v>
      </c>
      <c r="BG904" t="s">
        <v>74</v>
      </c>
      <c r="BH904" t="s">
        <v>74</v>
      </c>
      <c r="BI904">
        <v>22</v>
      </c>
      <c r="BJ904" t="s">
        <v>270</v>
      </c>
      <c r="BK904" t="s">
        <v>93</v>
      </c>
      <c r="BL904" t="s">
        <v>270</v>
      </c>
      <c r="BM904" t="s">
        <v>10338</v>
      </c>
      <c r="BN904" t="s">
        <v>74</v>
      </c>
      <c r="BO904" t="s">
        <v>74</v>
      </c>
      <c r="BP904" t="s">
        <v>74</v>
      </c>
      <c r="BQ904" t="s">
        <v>74</v>
      </c>
      <c r="BR904" t="s">
        <v>96</v>
      </c>
      <c r="BS904" t="s">
        <v>10339</v>
      </c>
      <c r="BT904" t="str">
        <f>HYPERLINK("https%3A%2F%2Fwww.webofscience.com%2Fwos%2Fwoscc%2Ffull-record%2FWOS:A1995TE22500018","View Full Record in Web of Science")</f>
        <v>View Full Record in Web of Science</v>
      </c>
    </row>
    <row r="905" spans="1:72" x14ac:dyDescent="0.15">
      <c r="A905" t="s">
        <v>72</v>
      </c>
      <c r="B905" t="s">
        <v>10340</v>
      </c>
      <c r="C905" t="s">
        <v>74</v>
      </c>
      <c r="D905" t="s">
        <v>74</v>
      </c>
      <c r="E905" t="s">
        <v>74</v>
      </c>
      <c r="F905" t="s">
        <v>10340</v>
      </c>
      <c r="G905" t="s">
        <v>74</v>
      </c>
      <c r="H905" t="s">
        <v>74</v>
      </c>
      <c r="I905" t="s">
        <v>10341</v>
      </c>
      <c r="J905" t="s">
        <v>2615</v>
      </c>
      <c r="K905" t="s">
        <v>74</v>
      </c>
      <c r="L905" t="s">
        <v>74</v>
      </c>
      <c r="M905" t="s">
        <v>77</v>
      </c>
      <c r="N905" t="s">
        <v>78</v>
      </c>
      <c r="O905" t="s">
        <v>74</v>
      </c>
      <c r="P905" t="s">
        <v>74</v>
      </c>
      <c r="Q905" t="s">
        <v>74</v>
      </c>
      <c r="R905" t="s">
        <v>74</v>
      </c>
      <c r="S905" t="s">
        <v>74</v>
      </c>
      <c r="T905" t="s">
        <v>74</v>
      </c>
      <c r="U905" t="s">
        <v>10342</v>
      </c>
      <c r="V905" t="s">
        <v>10343</v>
      </c>
      <c r="W905" t="s">
        <v>10344</v>
      </c>
      <c r="X905" t="s">
        <v>10345</v>
      </c>
      <c r="Y905" t="s">
        <v>635</v>
      </c>
      <c r="Z905" t="s">
        <v>74</v>
      </c>
      <c r="AA905" t="s">
        <v>10346</v>
      </c>
      <c r="AB905" t="s">
        <v>10347</v>
      </c>
      <c r="AC905" t="s">
        <v>74</v>
      </c>
      <c r="AD905" t="s">
        <v>74</v>
      </c>
      <c r="AE905" t="s">
        <v>74</v>
      </c>
      <c r="AF905" t="s">
        <v>74</v>
      </c>
      <c r="AG905">
        <v>58</v>
      </c>
      <c r="AH905">
        <v>194</v>
      </c>
      <c r="AI905">
        <v>208</v>
      </c>
      <c r="AJ905">
        <v>0</v>
      </c>
      <c r="AK905">
        <v>13</v>
      </c>
      <c r="AL905" t="s">
        <v>2621</v>
      </c>
      <c r="AM905" t="s">
        <v>312</v>
      </c>
      <c r="AN905" t="s">
        <v>5220</v>
      </c>
      <c r="AO905" t="s">
        <v>2623</v>
      </c>
      <c r="AP905" t="s">
        <v>5221</v>
      </c>
      <c r="AQ905" t="s">
        <v>74</v>
      </c>
      <c r="AR905" t="s">
        <v>2615</v>
      </c>
      <c r="AS905" t="s">
        <v>2624</v>
      </c>
      <c r="AT905" t="s">
        <v>10335</v>
      </c>
      <c r="AU905">
        <v>1995</v>
      </c>
      <c r="AV905">
        <v>270</v>
      </c>
      <c r="AW905">
        <v>5238</v>
      </c>
      <c r="AX905" t="s">
        <v>74</v>
      </c>
      <c r="AY905" t="s">
        <v>74</v>
      </c>
      <c r="AZ905" t="s">
        <v>74</v>
      </c>
      <c r="BA905" t="s">
        <v>74</v>
      </c>
      <c r="BB905">
        <v>947</v>
      </c>
      <c r="BC905">
        <v>953</v>
      </c>
      <c r="BD905" t="s">
        <v>74</v>
      </c>
      <c r="BE905" t="s">
        <v>10348</v>
      </c>
      <c r="BF905" t="str">
        <f>HYPERLINK("http://dx.doi.org/10.1126/science.270.5238.947","http://dx.doi.org/10.1126/science.270.5238.947")</f>
        <v>http://dx.doi.org/10.1126/science.270.5238.947</v>
      </c>
      <c r="BG905" t="s">
        <v>74</v>
      </c>
      <c r="BH905" t="s">
        <v>74</v>
      </c>
      <c r="BI905">
        <v>7</v>
      </c>
      <c r="BJ905" t="s">
        <v>237</v>
      </c>
      <c r="BK905" t="s">
        <v>93</v>
      </c>
      <c r="BL905" t="s">
        <v>238</v>
      </c>
      <c r="BM905" t="s">
        <v>10349</v>
      </c>
      <c r="BN905" t="s">
        <v>74</v>
      </c>
      <c r="BO905" t="s">
        <v>74</v>
      </c>
      <c r="BP905" t="s">
        <v>74</v>
      </c>
      <c r="BQ905" t="s">
        <v>74</v>
      </c>
      <c r="BR905" t="s">
        <v>96</v>
      </c>
      <c r="BS905" t="s">
        <v>10350</v>
      </c>
      <c r="BT905" t="str">
        <f>HYPERLINK("https%3A%2F%2Fwww.webofscience.com%2Fwos%2Fwoscc%2Ffull-record%2FWOS:A1995TD87800037","View Full Record in Web of Science")</f>
        <v>View Full Record in Web of Science</v>
      </c>
    </row>
    <row r="906" spans="1:72" x14ac:dyDescent="0.15">
      <c r="A906" t="s">
        <v>72</v>
      </c>
      <c r="B906" t="s">
        <v>5248</v>
      </c>
      <c r="C906" t="s">
        <v>74</v>
      </c>
      <c r="D906" t="s">
        <v>74</v>
      </c>
      <c r="E906" t="s">
        <v>74</v>
      </c>
      <c r="F906" t="s">
        <v>5248</v>
      </c>
      <c r="G906" t="s">
        <v>74</v>
      </c>
      <c r="H906" t="s">
        <v>74</v>
      </c>
      <c r="I906" t="s">
        <v>10351</v>
      </c>
      <c r="J906" t="s">
        <v>10352</v>
      </c>
      <c r="K906" t="s">
        <v>74</v>
      </c>
      <c r="L906" t="s">
        <v>74</v>
      </c>
      <c r="M906" t="s">
        <v>77</v>
      </c>
      <c r="N906" t="s">
        <v>78</v>
      </c>
      <c r="O906" t="s">
        <v>74</v>
      </c>
      <c r="P906" t="s">
        <v>74</v>
      </c>
      <c r="Q906" t="s">
        <v>74</v>
      </c>
      <c r="R906" t="s">
        <v>74</v>
      </c>
      <c r="S906" t="s">
        <v>74</v>
      </c>
      <c r="T906" t="s">
        <v>74</v>
      </c>
      <c r="U906" t="s">
        <v>74</v>
      </c>
      <c r="V906" t="s">
        <v>74</v>
      </c>
      <c r="W906" t="s">
        <v>74</v>
      </c>
      <c r="X906" t="s">
        <v>74</v>
      </c>
      <c r="Y906" t="s">
        <v>74</v>
      </c>
      <c r="Z906" t="s">
        <v>74</v>
      </c>
      <c r="AA906" t="s">
        <v>74</v>
      </c>
      <c r="AB906" t="s">
        <v>74</v>
      </c>
      <c r="AC906" t="s">
        <v>74</v>
      </c>
      <c r="AD906" t="s">
        <v>74</v>
      </c>
      <c r="AE906" t="s">
        <v>74</v>
      </c>
      <c r="AF906" t="s">
        <v>74</v>
      </c>
      <c r="AG906">
        <v>0</v>
      </c>
      <c r="AH906">
        <v>0</v>
      </c>
      <c r="AI906">
        <v>0</v>
      </c>
      <c r="AJ906">
        <v>0</v>
      </c>
      <c r="AK906">
        <v>0</v>
      </c>
      <c r="AL906" t="s">
        <v>10353</v>
      </c>
      <c r="AM906" t="s">
        <v>186</v>
      </c>
      <c r="AN906" t="s">
        <v>10354</v>
      </c>
      <c r="AO906" t="s">
        <v>10355</v>
      </c>
      <c r="AP906" t="s">
        <v>74</v>
      </c>
      <c r="AQ906" t="s">
        <v>74</v>
      </c>
      <c r="AR906" t="s">
        <v>10356</v>
      </c>
      <c r="AS906" t="s">
        <v>10357</v>
      </c>
      <c r="AT906" t="s">
        <v>10358</v>
      </c>
      <c r="AU906">
        <v>1995</v>
      </c>
      <c r="AV906">
        <v>143</v>
      </c>
      <c r="AW906">
        <v>19</v>
      </c>
      <c r="AX906" t="s">
        <v>74</v>
      </c>
      <c r="AY906" t="s">
        <v>74</v>
      </c>
      <c r="AZ906" t="s">
        <v>74</v>
      </c>
      <c r="BA906" t="s">
        <v>74</v>
      </c>
      <c r="BB906">
        <v>70</v>
      </c>
      <c r="BC906">
        <v>70</v>
      </c>
      <c r="BD906" t="s">
        <v>74</v>
      </c>
      <c r="BE906" t="s">
        <v>74</v>
      </c>
      <c r="BF906" t="s">
        <v>74</v>
      </c>
      <c r="BG906" t="s">
        <v>74</v>
      </c>
      <c r="BH906" t="s">
        <v>74</v>
      </c>
      <c r="BI906">
        <v>1</v>
      </c>
      <c r="BJ906" t="s">
        <v>10359</v>
      </c>
      <c r="BK906" t="s">
        <v>93</v>
      </c>
      <c r="BL906" t="s">
        <v>1626</v>
      </c>
      <c r="BM906" t="s">
        <v>10360</v>
      </c>
      <c r="BN906" t="s">
        <v>74</v>
      </c>
      <c r="BO906" t="s">
        <v>74</v>
      </c>
      <c r="BP906" t="s">
        <v>74</v>
      </c>
      <c r="BQ906" t="s">
        <v>74</v>
      </c>
      <c r="BR906" t="s">
        <v>96</v>
      </c>
      <c r="BS906" t="s">
        <v>10361</v>
      </c>
      <c r="BT906" t="str">
        <f>HYPERLINK("https%3A%2F%2Fwww.webofscience.com%2Fwos%2Fwoscc%2Ffull-record%2FWOS:A1995TC87000040","View Full Record in Web of Science")</f>
        <v>View Full Record in Web of Science</v>
      </c>
    </row>
    <row r="907" spans="1:72" x14ac:dyDescent="0.15">
      <c r="A907" t="s">
        <v>72</v>
      </c>
      <c r="B907" t="s">
        <v>10362</v>
      </c>
      <c r="C907" t="s">
        <v>74</v>
      </c>
      <c r="D907" t="s">
        <v>74</v>
      </c>
      <c r="E907" t="s">
        <v>74</v>
      </c>
      <c r="F907" t="s">
        <v>10362</v>
      </c>
      <c r="G907" t="s">
        <v>74</v>
      </c>
      <c r="H907" t="s">
        <v>74</v>
      </c>
      <c r="I907" t="s">
        <v>10363</v>
      </c>
      <c r="J907" t="s">
        <v>1846</v>
      </c>
      <c r="K907" t="s">
        <v>74</v>
      </c>
      <c r="L907" t="s">
        <v>74</v>
      </c>
      <c r="M907" t="s">
        <v>77</v>
      </c>
      <c r="N907" t="s">
        <v>472</v>
      </c>
      <c r="O907" t="s">
        <v>10364</v>
      </c>
      <c r="P907" t="s">
        <v>10365</v>
      </c>
      <c r="Q907" t="s">
        <v>10366</v>
      </c>
      <c r="R907" t="s">
        <v>74</v>
      </c>
      <c r="S907" t="s">
        <v>10367</v>
      </c>
      <c r="T907" t="s">
        <v>10368</v>
      </c>
      <c r="U907" t="s">
        <v>10369</v>
      </c>
      <c r="V907" t="s">
        <v>10370</v>
      </c>
      <c r="W907" t="s">
        <v>74</v>
      </c>
      <c r="X907" t="s">
        <v>74</v>
      </c>
      <c r="Y907" t="s">
        <v>10371</v>
      </c>
      <c r="Z907" t="s">
        <v>74</v>
      </c>
      <c r="AA907" t="s">
        <v>74</v>
      </c>
      <c r="AB907" t="s">
        <v>74</v>
      </c>
      <c r="AC907" t="s">
        <v>74</v>
      </c>
      <c r="AD907" t="s">
        <v>74</v>
      </c>
      <c r="AE907" t="s">
        <v>74</v>
      </c>
      <c r="AF907" t="s">
        <v>74</v>
      </c>
      <c r="AG907">
        <v>161</v>
      </c>
      <c r="AH907">
        <v>66</v>
      </c>
      <c r="AI907">
        <v>82</v>
      </c>
      <c r="AJ907">
        <v>6</v>
      </c>
      <c r="AK907">
        <v>43</v>
      </c>
      <c r="AL907" t="s">
        <v>116</v>
      </c>
      <c r="AM907" t="s">
        <v>117</v>
      </c>
      <c r="AN907" t="s">
        <v>118</v>
      </c>
      <c r="AO907" t="s">
        <v>1855</v>
      </c>
      <c r="AP907" t="s">
        <v>1873</v>
      </c>
      <c r="AQ907" t="s">
        <v>74</v>
      </c>
      <c r="AR907" t="s">
        <v>1846</v>
      </c>
      <c r="AS907" t="s">
        <v>1856</v>
      </c>
      <c r="AT907" t="s">
        <v>10372</v>
      </c>
      <c r="AU907">
        <v>1995</v>
      </c>
      <c r="AV907">
        <v>313</v>
      </c>
      <c r="AW907" t="s">
        <v>74</v>
      </c>
      <c r="AX907" t="s">
        <v>74</v>
      </c>
      <c r="AY907" t="s">
        <v>74</v>
      </c>
      <c r="AZ907" t="s">
        <v>74</v>
      </c>
      <c r="BA907" t="s">
        <v>74</v>
      </c>
      <c r="BB907">
        <v>267</v>
      </c>
      <c r="BC907">
        <v>278</v>
      </c>
      <c r="BD907" t="s">
        <v>74</v>
      </c>
      <c r="BE907" t="s">
        <v>10373</v>
      </c>
      <c r="BF907" t="str">
        <f>HYPERLINK("http://dx.doi.org/10.1007/BF00025959","http://dx.doi.org/10.1007/BF00025959")</f>
        <v>http://dx.doi.org/10.1007/BF00025959</v>
      </c>
      <c r="BG907" t="s">
        <v>74</v>
      </c>
      <c r="BH907" t="s">
        <v>74</v>
      </c>
      <c r="BI907">
        <v>12</v>
      </c>
      <c r="BJ907" t="s">
        <v>740</v>
      </c>
      <c r="BK907" t="s">
        <v>1874</v>
      </c>
      <c r="BL907" t="s">
        <v>740</v>
      </c>
      <c r="BM907" t="s">
        <v>10374</v>
      </c>
      <c r="BN907" t="s">
        <v>74</v>
      </c>
      <c r="BO907" t="s">
        <v>74</v>
      </c>
      <c r="BP907" t="s">
        <v>74</v>
      </c>
      <c r="BQ907" t="s">
        <v>74</v>
      </c>
      <c r="BR907" t="s">
        <v>96</v>
      </c>
      <c r="BS907" t="s">
        <v>10375</v>
      </c>
      <c r="BT907" t="str">
        <f>HYPERLINK("https%3A%2F%2Fwww.webofscience.com%2Fwos%2Fwoscc%2Ffull-record%2FWOS:A1995TR66600036","View Full Record in Web of Science")</f>
        <v>View Full Record in Web of Science</v>
      </c>
    </row>
    <row r="908" spans="1:72" x14ac:dyDescent="0.15">
      <c r="A908" t="s">
        <v>72</v>
      </c>
      <c r="B908" t="s">
        <v>10376</v>
      </c>
      <c r="C908" t="s">
        <v>74</v>
      </c>
      <c r="D908" t="s">
        <v>74</v>
      </c>
      <c r="E908" t="s">
        <v>74</v>
      </c>
      <c r="F908" t="s">
        <v>10376</v>
      </c>
      <c r="G908" t="s">
        <v>74</v>
      </c>
      <c r="H908" t="s">
        <v>74</v>
      </c>
      <c r="I908" t="s">
        <v>10377</v>
      </c>
      <c r="J908" t="s">
        <v>2805</v>
      </c>
      <c r="K908" t="s">
        <v>74</v>
      </c>
      <c r="L908" t="s">
        <v>74</v>
      </c>
      <c r="M908" t="s">
        <v>77</v>
      </c>
      <c r="N908" t="s">
        <v>78</v>
      </c>
      <c r="O908" t="s">
        <v>74</v>
      </c>
      <c r="P908" t="s">
        <v>74</v>
      </c>
      <c r="Q908" t="s">
        <v>74</v>
      </c>
      <c r="R908" t="s">
        <v>74</v>
      </c>
      <c r="S908" t="s">
        <v>74</v>
      </c>
      <c r="T908" t="s">
        <v>74</v>
      </c>
      <c r="U908" t="s">
        <v>10378</v>
      </c>
      <c r="V908" t="s">
        <v>10379</v>
      </c>
      <c r="W908" t="s">
        <v>3239</v>
      </c>
      <c r="X908" t="s">
        <v>82</v>
      </c>
      <c r="Y908" t="s">
        <v>74</v>
      </c>
      <c r="Z908" t="s">
        <v>74</v>
      </c>
      <c r="AA908" t="s">
        <v>9827</v>
      </c>
      <c r="AB908" t="s">
        <v>9828</v>
      </c>
      <c r="AC908" t="s">
        <v>74</v>
      </c>
      <c r="AD908" t="s">
        <v>74</v>
      </c>
      <c r="AE908" t="s">
        <v>74</v>
      </c>
      <c r="AF908" t="s">
        <v>74</v>
      </c>
      <c r="AG908">
        <v>33</v>
      </c>
      <c r="AH908">
        <v>3</v>
      </c>
      <c r="AI908">
        <v>3</v>
      </c>
      <c r="AJ908">
        <v>0</v>
      </c>
      <c r="AK908">
        <v>2</v>
      </c>
      <c r="AL908" t="s">
        <v>185</v>
      </c>
      <c r="AM908" t="s">
        <v>186</v>
      </c>
      <c r="AN908" t="s">
        <v>187</v>
      </c>
      <c r="AO908" t="s">
        <v>2811</v>
      </c>
      <c r="AP908" t="s">
        <v>74</v>
      </c>
      <c r="AQ908" t="s">
        <v>74</v>
      </c>
      <c r="AR908" t="s">
        <v>2812</v>
      </c>
      <c r="AS908" t="s">
        <v>2813</v>
      </c>
      <c r="AT908" t="s">
        <v>10380</v>
      </c>
      <c r="AU908">
        <v>1995</v>
      </c>
      <c r="AV908">
        <v>13</v>
      </c>
      <c r="AW908">
        <v>11</v>
      </c>
      <c r="AX908" t="s">
        <v>74</v>
      </c>
      <c r="AY908" t="s">
        <v>74</v>
      </c>
      <c r="AZ908" t="s">
        <v>74</v>
      </c>
      <c r="BA908" t="s">
        <v>74</v>
      </c>
      <c r="BB908">
        <v>1127</v>
      </c>
      <c r="BC908">
        <v>1133</v>
      </c>
      <c r="BD908" t="s">
        <v>74</v>
      </c>
      <c r="BE908" t="s">
        <v>10381</v>
      </c>
      <c r="BF908" t="str">
        <f>HYPERLINK("http://dx.doi.org/10.1007/s00585-995-1127-3","http://dx.doi.org/10.1007/s00585-995-1127-3")</f>
        <v>http://dx.doi.org/10.1007/s00585-995-1127-3</v>
      </c>
      <c r="BG908" t="s">
        <v>74</v>
      </c>
      <c r="BH908" t="s">
        <v>74</v>
      </c>
      <c r="BI908">
        <v>7</v>
      </c>
      <c r="BJ908" t="s">
        <v>2815</v>
      </c>
      <c r="BK908" t="s">
        <v>93</v>
      </c>
      <c r="BL908" t="s">
        <v>2816</v>
      </c>
      <c r="BM908" t="s">
        <v>10382</v>
      </c>
      <c r="BN908" t="s">
        <v>74</v>
      </c>
      <c r="BO908" t="s">
        <v>272</v>
      </c>
      <c r="BP908" t="s">
        <v>74</v>
      </c>
      <c r="BQ908" t="s">
        <v>74</v>
      </c>
      <c r="BR908" t="s">
        <v>96</v>
      </c>
      <c r="BS908" t="s">
        <v>10383</v>
      </c>
      <c r="BT908" t="str">
        <f>HYPERLINK("https%3A%2F%2Fwww.webofscience.com%2Fwos%2Fwoscc%2Ffull-record%2FWOS:A1995TG06100001","View Full Record in Web of Science")</f>
        <v>View Full Record in Web of Science</v>
      </c>
    </row>
    <row r="909" spans="1:72" x14ac:dyDescent="0.15">
      <c r="A909" t="s">
        <v>72</v>
      </c>
      <c r="B909" t="s">
        <v>10384</v>
      </c>
      <c r="C909" t="s">
        <v>74</v>
      </c>
      <c r="D909" t="s">
        <v>74</v>
      </c>
      <c r="E909" t="s">
        <v>74</v>
      </c>
      <c r="F909" t="s">
        <v>10384</v>
      </c>
      <c r="G909" t="s">
        <v>74</v>
      </c>
      <c r="H909" t="s">
        <v>74</v>
      </c>
      <c r="I909" t="s">
        <v>10385</v>
      </c>
      <c r="J909" t="s">
        <v>2805</v>
      </c>
      <c r="K909" t="s">
        <v>74</v>
      </c>
      <c r="L909" t="s">
        <v>74</v>
      </c>
      <c r="M909" t="s">
        <v>77</v>
      </c>
      <c r="N909" t="s">
        <v>78</v>
      </c>
      <c r="O909" t="s">
        <v>74</v>
      </c>
      <c r="P909" t="s">
        <v>74</v>
      </c>
      <c r="Q909" t="s">
        <v>74</v>
      </c>
      <c r="R909" t="s">
        <v>74</v>
      </c>
      <c r="S909" t="s">
        <v>74</v>
      </c>
      <c r="T909" t="s">
        <v>74</v>
      </c>
      <c r="U909" t="s">
        <v>10386</v>
      </c>
      <c r="V909" t="s">
        <v>10387</v>
      </c>
      <c r="W909" t="s">
        <v>10388</v>
      </c>
      <c r="X909" t="s">
        <v>10389</v>
      </c>
      <c r="Y909" t="s">
        <v>74</v>
      </c>
      <c r="Z909" t="s">
        <v>74</v>
      </c>
      <c r="AA909" t="s">
        <v>10390</v>
      </c>
      <c r="AB909" t="s">
        <v>10391</v>
      </c>
      <c r="AC909" t="s">
        <v>74</v>
      </c>
      <c r="AD909" t="s">
        <v>74</v>
      </c>
      <c r="AE909" t="s">
        <v>74</v>
      </c>
      <c r="AF909" t="s">
        <v>74</v>
      </c>
      <c r="AG909">
        <v>63</v>
      </c>
      <c r="AH909">
        <v>41</v>
      </c>
      <c r="AI909">
        <v>43</v>
      </c>
      <c r="AJ909">
        <v>0</v>
      </c>
      <c r="AK909">
        <v>4</v>
      </c>
      <c r="AL909" t="s">
        <v>185</v>
      </c>
      <c r="AM909" t="s">
        <v>186</v>
      </c>
      <c r="AN909" t="s">
        <v>187</v>
      </c>
      <c r="AO909" t="s">
        <v>2811</v>
      </c>
      <c r="AP909" t="s">
        <v>74</v>
      </c>
      <c r="AQ909" t="s">
        <v>74</v>
      </c>
      <c r="AR909" t="s">
        <v>2812</v>
      </c>
      <c r="AS909" t="s">
        <v>2813</v>
      </c>
      <c r="AT909" t="s">
        <v>10380</v>
      </c>
      <c r="AU909">
        <v>1995</v>
      </c>
      <c r="AV909">
        <v>13</v>
      </c>
      <c r="AW909">
        <v>11</v>
      </c>
      <c r="AX909" t="s">
        <v>74</v>
      </c>
      <c r="AY909" t="s">
        <v>74</v>
      </c>
      <c r="AZ909" t="s">
        <v>74</v>
      </c>
      <c r="BA909" t="s">
        <v>74</v>
      </c>
      <c r="BB909">
        <v>1144</v>
      </c>
      <c r="BC909">
        <v>1163</v>
      </c>
      <c r="BD909" t="s">
        <v>74</v>
      </c>
      <c r="BE909" t="s">
        <v>10392</v>
      </c>
      <c r="BF909" t="str">
        <f>HYPERLINK("http://dx.doi.org/10.1007/s00585-995-1144-2","http://dx.doi.org/10.1007/s00585-995-1144-2")</f>
        <v>http://dx.doi.org/10.1007/s00585-995-1144-2</v>
      </c>
      <c r="BG909" t="s">
        <v>74</v>
      </c>
      <c r="BH909" t="s">
        <v>74</v>
      </c>
      <c r="BI909">
        <v>20</v>
      </c>
      <c r="BJ909" t="s">
        <v>2815</v>
      </c>
      <c r="BK909" t="s">
        <v>93</v>
      </c>
      <c r="BL909" t="s">
        <v>2816</v>
      </c>
      <c r="BM909" t="s">
        <v>10382</v>
      </c>
      <c r="BN909" t="s">
        <v>74</v>
      </c>
      <c r="BO909" t="s">
        <v>272</v>
      </c>
      <c r="BP909" t="s">
        <v>74</v>
      </c>
      <c r="BQ909" t="s">
        <v>74</v>
      </c>
      <c r="BR909" t="s">
        <v>96</v>
      </c>
      <c r="BS909" t="s">
        <v>10393</v>
      </c>
      <c r="BT909" t="str">
        <f>HYPERLINK("https%3A%2F%2Fwww.webofscience.com%2Fwos%2Fwoscc%2Ffull-record%2FWOS:A1995TG06100003","View Full Record in Web of Science")</f>
        <v>View Full Record in Web of Science</v>
      </c>
    </row>
    <row r="910" spans="1:72" x14ac:dyDescent="0.15">
      <c r="A910" t="s">
        <v>72</v>
      </c>
      <c r="B910" t="s">
        <v>10394</v>
      </c>
      <c r="C910" t="s">
        <v>74</v>
      </c>
      <c r="D910" t="s">
        <v>74</v>
      </c>
      <c r="E910" t="s">
        <v>74</v>
      </c>
      <c r="F910" t="s">
        <v>10394</v>
      </c>
      <c r="G910" t="s">
        <v>74</v>
      </c>
      <c r="H910" t="s">
        <v>74</v>
      </c>
      <c r="I910" t="s">
        <v>10395</v>
      </c>
      <c r="J910" t="s">
        <v>2805</v>
      </c>
      <c r="K910" t="s">
        <v>74</v>
      </c>
      <c r="L910" t="s">
        <v>74</v>
      </c>
      <c r="M910" t="s">
        <v>77</v>
      </c>
      <c r="N910" t="s">
        <v>5099</v>
      </c>
      <c r="O910" t="s">
        <v>74</v>
      </c>
      <c r="P910" t="s">
        <v>74</v>
      </c>
      <c r="Q910" t="s">
        <v>74</v>
      </c>
      <c r="R910" t="s">
        <v>74</v>
      </c>
      <c r="S910" t="s">
        <v>74</v>
      </c>
      <c r="T910" t="s">
        <v>74</v>
      </c>
      <c r="U910" t="s">
        <v>74</v>
      </c>
      <c r="V910" t="s">
        <v>10396</v>
      </c>
      <c r="W910" t="s">
        <v>81</v>
      </c>
      <c r="X910" t="s">
        <v>82</v>
      </c>
      <c r="Y910" t="s">
        <v>10397</v>
      </c>
      <c r="Z910" t="s">
        <v>74</v>
      </c>
      <c r="AA910" t="s">
        <v>74</v>
      </c>
      <c r="AB910" t="s">
        <v>74</v>
      </c>
      <c r="AC910" t="s">
        <v>74</v>
      </c>
      <c r="AD910" t="s">
        <v>74</v>
      </c>
      <c r="AE910" t="s">
        <v>74</v>
      </c>
      <c r="AF910" t="s">
        <v>74</v>
      </c>
      <c r="AG910">
        <v>10</v>
      </c>
      <c r="AH910">
        <v>4</v>
      </c>
      <c r="AI910">
        <v>4</v>
      </c>
      <c r="AJ910">
        <v>0</v>
      </c>
      <c r="AK910">
        <v>1</v>
      </c>
      <c r="AL910" t="s">
        <v>185</v>
      </c>
      <c r="AM910" t="s">
        <v>186</v>
      </c>
      <c r="AN910" t="s">
        <v>187</v>
      </c>
      <c r="AO910" t="s">
        <v>2811</v>
      </c>
      <c r="AP910" t="s">
        <v>74</v>
      </c>
      <c r="AQ910" t="s">
        <v>74</v>
      </c>
      <c r="AR910" t="s">
        <v>2812</v>
      </c>
      <c r="AS910" t="s">
        <v>2813</v>
      </c>
      <c r="AT910" t="s">
        <v>10380</v>
      </c>
      <c r="AU910">
        <v>1995</v>
      </c>
      <c r="AV910">
        <v>13</v>
      </c>
      <c r="AW910">
        <v>11</v>
      </c>
      <c r="AX910" t="s">
        <v>74</v>
      </c>
      <c r="AY910" t="s">
        <v>74</v>
      </c>
      <c r="AZ910" t="s">
        <v>74</v>
      </c>
      <c r="BA910" t="s">
        <v>74</v>
      </c>
      <c r="BB910">
        <v>1237</v>
      </c>
      <c r="BC910">
        <v>1239</v>
      </c>
      <c r="BD910" t="s">
        <v>74</v>
      </c>
      <c r="BE910" t="s">
        <v>74</v>
      </c>
      <c r="BF910" t="s">
        <v>74</v>
      </c>
      <c r="BG910" t="s">
        <v>74</v>
      </c>
      <c r="BH910" t="s">
        <v>74</v>
      </c>
      <c r="BI910">
        <v>3</v>
      </c>
      <c r="BJ910" t="s">
        <v>2815</v>
      </c>
      <c r="BK910" t="s">
        <v>93</v>
      </c>
      <c r="BL910" t="s">
        <v>2816</v>
      </c>
      <c r="BM910" t="s">
        <v>10382</v>
      </c>
      <c r="BN910" t="s">
        <v>74</v>
      </c>
      <c r="BO910" t="s">
        <v>74</v>
      </c>
      <c r="BP910" t="s">
        <v>74</v>
      </c>
      <c r="BQ910" t="s">
        <v>74</v>
      </c>
      <c r="BR910" t="s">
        <v>96</v>
      </c>
      <c r="BS910" t="s">
        <v>10398</v>
      </c>
      <c r="BT910" t="str">
        <f>HYPERLINK("https%3A%2F%2Fwww.webofscience.com%2Fwos%2Fwoscc%2Ffull-record%2FWOS:A1995TG06100011","View Full Record in Web of Science")</f>
        <v>View Full Record in Web of Science</v>
      </c>
    </row>
    <row r="911" spans="1:72" x14ac:dyDescent="0.15">
      <c r="A911" t="s">
        <v>72</v>
      </c>
      <c r="B911" t="s">
        <v>10399</v>
      </c>
      <c r="C911" t="s">
        <v>74</v>
      </c>
      <c r="D911" t="s">
        <v>74</v>
      </c>
      <c r="E911" t="s">
        <v>74</v>
      </c>
      <c r="F911" t="s">
        <v>10399</v>
      </c>
      <c r="G911" t="s">
        <v>74</v>
      </c>
      <c r="H911" t="s">
        <v>74</v>
      </c>
      <c r="I911" t="s">
        <v>10400</v>
      </c>
      <c r="J911" t="s">
        <v>10401</v>
      </c>
      <c r="K911" t="s">
        <v>74</v>
      </c>
      <c r="L911" t="s">
        <v>74</v>
      </c>
      <c r="M911" t="s">
        <v>77</v>
      </c>
      <c r="N911" t="s">
        <v>78</v>
      </c>
      <c r="O911" t="s">
        <v>74</v>
      </c>
      <c r="P911" t="s">
        <v>74</v>
      </c>
      <c r="Q911" t="s">
        <v>74</v>
      </c>
      <c r="R911" t="s">
        <v>74</v>
      </c>
      <c r="S911" t="s">
        <v>74</v>
      </c>
      <c r="T911" t="s">
        <v>74</v>
      </c>
      <c r="U911" t="s">
        <v>10402</v>
      </c>
      <c r="V911" t="s">
        <v>10403</v>
      </c>
      <c r="W911" t="s">
        <v>10404</v>
      </c>
      <c r="X911" t="s">
        <v>10405</v>
      </c>
      <c r="Y911" t="s">
        <v>10406</v>
      </c>
      <c r="Z911" t="s">
        <v>74</v>
      </c>
      <c r="AA911" t="s">
        <v>74</v>
      </c>
      <c r="AB911" t="s">
        <v>3156</v>
      </c>
      <c r="AC911" t="s">
        <v>74</v>
      </c>
      <c r="AD911" t="s">
        <v>74</v>
      </c>
      <c r="AE911" t="s">
        <v>74</v>
      </c>
      <c r="AF911" t="s">
        <v>74</v>
      </c>
      <c r="AG911">
        <v>36</v>
      </c>
      <c r="AH911">
        <v>94</v>
      </c>
      <c r="AI911">
        <v>102</v>
      </c>
      <c r="AJ911">
        <v>1</v>
      </c>
      <c r="AK911">
        <v>28</v>
      </c>
      <c r="AL911" t="s">
        <v>10407</v>
      </c>
      <c r="AM911" t="s">
        <v>414</v>
      </c>
      <c r="AN911" t="s">
        <v>10408</v>
      </c>
      <c r="AO911" t="s">
        <v>10409</v>
      </c>
      <c r="AP911" t="s">
        <v>74</v>
      </c>
      <c r="AQ911" t="s">
        <v>74</v>
      </c>
      <c r="AR911" t="s">
        <v>10410</v>
      </c>
      <c r="AS911" t="s">
        <v>10411</v>
      </c>
      <c r="AT911" t="s">
        <v>10380</v>
      </c>
      <c r="AU911">
        <v>1995</v>
      </c>
      <c r="AV911">
        <v>27</v>
      </c>
      <c r="AW911">
        <v>4</v>
      </c>
      <c r="AX911" t="s">
        <v>74</v>
      </c>
      <c r="AY911" t="s">
        <v>74</v>
      </c>
      <c r="AZ911" t="s">
        <v>74</v>
      </c>
      <c r="BA911" t="s">
        <v>74</v>
      </c>
      <c r="BB911">
        <v>364</v>
      </c>
      <c r="BC911">
        <v>370</v>
      </c>
      <c r="BD911" t="s">
        <v>74</v>
      </c>
      <c r="BE911" t="s">
        <v>10412</v>
      </c>
      <c r="BF911" t="str">
        <f>HYPERLINK("http://dx.doi.org/10.2307/1552029","http://dx.doi.org/10.2307/1552029")</f>
        <v>http://dx.doi.org/10.2307/1552029</v>
      </c>
      <c r="BG911" t="s">
        <v>74</v>
      </c>
      <c r="BH911" t="s">
        <v>74</v>
      </c>
      <c r="BI911">
        <v>7</v>
      </c>
      <c r="BJ911" t="s">
        <v>10413</v>
      </c>
      <c r="BK911" t="s">
        <v>93</v>
      </c>
      <c r="BL911" t="s">
        <v>10414</v>
      </c>
      <c r="BM911" t="s">
        <v>10415</v>
      </c>
      <c r="BN911" t="s">
        <v>74</v>
      </c>
      <c r="BO911" t="s">
        <v>74</v>
      </c>
      <c r="BP911" t="s">
        <v>74</v>
      </c>
      <c r="BQ911" t="s">
        <v>74</v>
      </c>
      <c r="BR911" t="s">
        <v>96</v>
      </c>
      <c r="BS911" t="s">
        <v>10416</v>
      </c>
      <c r="BT911" t="str">
        <f>HYPERLINK("https%3A%2F%2Fwww.webofscience.com%2Fwos%2Fwoscc%2Ffull-record%2FWOS:A1995TF25000007","View Full Record in Web of Science")</f>
        <v>View Full Record in Web of Science</v>
      </c>
    </row>
    <row r="912" spans="1:72" x14ac:dyDescent="0.15">
      <c r="A912" t="s">
        <v>72</v>
      </c>
      <c r="B912" t="s">
        <v>10417</v>
      </c>
      <c r="C912" t="s">
        <v>74</v>
      </c>
      <c r="D912" t="s">
        <v>74</v>
      </c>
      <c r="E912" t="s">
        <v>74</v>
      </c>
      <c r="F912" t="s">
        <v>10417</v>
      </c>
      <c r="G912" t="s">
        <v>74</v>
      </c>
      <c r="H912" t="s">
        <v>74</v>
      </c>
      <c r="I912" t="s">
        <v>10418</v>
      </c>
      <c r="J912" t="s">
        <v>2029</v>
      </c>
      <c r="K912" t="s">
        <v>74</v>
      </c>
      <c r="L912" t="s">
        <v>74</v>
      </c>
      <c r="M912" t="s">
        <v>77</v>
      </c>
      <c r="N912" t="s">
        <v>78</v>
      </c>
      <c r="O912" t="s">
        <v>74</v>
      </c>
      <c r="P912" t="s">
        <v>74</v>
      </c>
      <c r="Q912" t="s">
        <v>74</v>
      </c>
      <c r="R912" t="s">
        <v>74</v>
      </c>
      <c r="S912" t="s">
        <v>74</v>
      </c>
      <c r="T912" t="s">
        <v>10419</v>
      </c>
      <c r="U912" t="s">
        <v>10420</v>
      </c>
      <c r="V912" t="s">
        <v>10421</v>
      </c>
      <c r="W912" t="s">
        <v>10422</v>
      </c>
      <c r="X912" t="s">
        <v>74</v>
      </c>
      <c r="Y912" t="s">
        <v>10423</v>
      </c>
      <c r="Z912" t="s">
        <v>74</v>
      </c>
      <c r="AA912" t="s">
        <v>74</v>
      </c>
      <c r="AB912" t="s">
        <v>74</v>
      </c>
      <c r="AC912" t="s">
        <v>74</v>
      </c>
      <c r="AD912" t="s">
        <v>74</v>
      </c>
      <c r="AE912" t="s">
        <v>74</v>
      </c>
      <c r="AF912" t="s">
        <v>74</v>
      </c>
      <c r="AG912">
        <v>65</v>
      </c>
      <c r="AH912">
        <v>4</v>
      </c>
      <c r="AI912">
        <v>5</v>
      </c>
      <c r="AJ912">
        <v>0</v>
      </c>
      <c r="AK912">
        <v>8</v>
      </c>
      <c r="AL912" t="s">
        <v>203</v>
      </c>
      <c r="AM912" t="s">
        <v>85</v>
      </c>
      <c r="AN912" t="s">
        <v>1459</v>
      </c>
      <c r="AO912" t="s">
        <v>2034</v>
      </c>
      <c r="AP912" t="s">
        <v>10424</v>
      </c>
      <c r="AQ912" t="s">
        <v>74</v>
      </c>
      <c r="AR912" t="s">
        <v>2035</v>
      </c>
      <c r="AS912" t="s">
        <v>2036</v>
      </c>
      <c r="AT912" t="s">
        <v>10425</v>
      </c>
      <c r="AU912">
        <v>1995</v>
      </c>
      <c r="AV912">
        <v>23</v>
      </c>
      <c r="AW912" t="s">
        <v>10426</v>
      </c>
      <c r="AX912" t="s">
        <v>74</v>
      </c>
      <c r="AY912" t="s">
        <v>74</v>
      </c>
      <c r="AZ912" t="s">
        <v>74</v>
      </c>
      <c r="BA912" t="s">
        <v>74</v>
      </c>
      <c r="BB912">
        <v>695</v>
      </c>
      <c r="BC912">
        <v>707</v>
      </c>
      <c r="BD912" t="s">
        <v>74</v>
      </c>
      <c r="BE912" t="s">
        <v>10427</v>
      </c>
      <c r="BF912" t="str">
        <f>HYPERLINK("http://dx.doi.org/10.1016/0305-1978(95)00086-0","http://dx.doi.org/10.1016/0305-1978(95)00086-0")</f>
        <v>http://dx.doi.org/10.1016/0305-1978(95)00086-0</v>
      </c>
      <c r="BG912" t="s">
        <v>74</v>
      </c>
      <c r="BH912" t="s">
        <v>74</v>
      </c>
      <c r="BI912">
        <v>13</v>
      </c>
      <c r="BJ912" t="s">
        <v>2039</v>
      </c>
      <c r="BK912" t="s">
        <v>93</v>
      </c>
      <c r="BL912" t="s">
        <v>2040</v>
      </c>
      <c r="BM912" t="s">
        <v>10428</v>
      </c>
      <c r="BN912" t="s">
        <v>74</v>
      </c>
      <c r="BO912" t="s">
        <v>74</v>
      </c>
      <c r="BP912" t="s">
        <v>74</v>
      </c>
      <c r="BQ912" t="s">
        <v>74</v>
      </c>
      <c r="BR912" t="s">
        <v>96</v>
      </c>
      <c r="BS912" t="s">
        <v>10429</v>
      </c>
      <c r="BT912" t="str">
        <f>HYPERLINK("https%3A%2F%2Fwww.webofscience.com%2Fwos%2Fwoscc%2Ffull-record%2FWOS:A1995TQ32700002","View Full Record in Web of Science")</f>
        <v>View Full Record in Web of Science</v>
      </c>
    </row>
    <row r="913" spans="1:72" x14ac:dyDescent="0.15">
      <c r="A913" t="s">
        <v>72</v>
      </c>
      <c r="B913" t="s">
        <v>10430</v>
      </c>
      <c r="C913" t="s">
        <v>74</v>
      </c>
      <c r="D913" t="s">
        <v>74</v>
      </c>
      <c r="E913" t="s">
        <v>74</v>
      </c>
      <c r="F913" t="s">
        <v>10430</v>
      </c>
      <c r="G913" t="s">
        <v>74</v>
      </c>
      <c r="H913" t="s">
        <v>74</v>
      </c>
      <c r="I913" t="s">
        <v>10431</v>
      </c>
      <c r="J913" t="s">
        <v>2972</v>
      </c>
      <c r="K913" t="s">
        <v>74</v>
      </c>
      <c r="L913" t="s">
        <v>74</v>
      </c>
      <c r="M913" t="s">
        <v>77</v>
      </c>
      <c r="N913" t="s">
        <v>472</v>
      </c>
      <c r="O913" t="s">
        <v>10432</v>
      </c>
      <c r="P913" t="s">
        <v>10433</v>
      </c>
      <c r="Q913" t="s">
        <v>10434</v>
      </c>
      <c r="R913" t="s">
        <v>74</v>
      </c>
      <c r="S913" t="s">
        <v>74</v>
      </c>
      <c r="T913" t="s">
        <v>10435</v>
      </c>
      <c r="U913" t="s">
        <v>10436</v>
      </c>
      <c r="V913" t="s">
        <v>10437</v>
      </c>
      <c r="W913" t="s">
        <v>10438</v>
      </c>
      <c r="X913" t="s">
        <v>10439</v>
      </c>
      <c r="Y913" t="s">
        <v>74</v>
      </c>
      <c r="Z913" t="s">
        <v>74</v>
      </c>
      <c r="AA913" t="s">
        <v>74</v>
      </c>
      <c r="AB913" t="s">
        <v>10440</v>
      </c>
      <c r="AC913" t="s">
        <v>74</v>
      </c>
      <c r="AD913" t="s">
        <v>74</v>
      </c>
      <c r="AE913" t="s">
        <v>74</v>
      </c>
      <c r="AF913" t="s">
        <v>74</v>
      </c>
      <c r="AG913">
        <v>40</v>
      </c>
      <c r="AH913">
        <v>17</v>
      </c>
      <c r="AI913">
        <v>19</v>
      </c>
      <c r="AJ913">
        <v>1</v>
      </c>
      <c r="AK913">
        <v>11</v>
      </c>
      <c r="AL913" t="s">
        <v>2978</v>
      </c>
      <c r="AM913" t="s">
        <v>2979</v>
      </c>
      <c r="AN913" t="s">
        <v>10441</v>
      </c>
      <c r="AO913" t="s">
        <v>2981</v>
      </c>
      <c r="AP913" t="s">
        <v>74</v>
      </c>
      <c r="AQ913" t="s">
        <v>74</v>
      </c>
      <c r="AR913" t="s">
        <v>2982</v>
      </c>
      <c r="AS913" t="s">
        <v>2983</v>
      </c>
      <c r="AT913" t="s">
        <v>10425</v>
      </c>
      <c r="AU913">
        <v>1995</v>
      </c>
      <c r="AV913">
        <v>28</v>
      </c>
      <c r="AW913" t="s">
        <v>10442</v>
      </c>
      <c r="AX913" t="s">
        <v>74</v>
      </c>
      <c r="AY913" t="s">
        <v>74</v>
      </c>
      <c r="AZ913" t="s">
        <v>74</v>
      </c>
      <c r="BA913" t="s">
        <v>74</v>
      </c>
      <c r="BB913">
        <v>1265</v>
      </c>
      <c r="BC913">
        <v>1276</v>
      </c>
      <c r="BD913" t="s">
        <v>74</v>
      </c>
      <c r="BE913" t="s">
        <v>74</v>
      </c>
      <c r="BF913" t="s">
        <v>74</v>
      </c>
      <c r="BG913" t="s">
        <v>74</v>
      </c>
      <c r="BH913" t="s">
        <v>74</v>
      </c>
      <c r="BI913">
        <v>12</v>
      </c>
      <c r="BJ913" t="s">
        <v>2984</v>
      </c>
      <c r="BK913" t="s">
        <v>492</v>
      </c>
      <c r="BL913" t="s">
        <v>2985</v>
      </c>
      <c r="BM913" t="s">
        <v>10443</v>
      </c>
      <c r="BN913">
        <v>8728857</v>
      </c>
      <c r="BO913" t="s">
        <v>74</v>
      </c>
      <c r="BP913" t="s">
        <v>74</v>
      </c>
      <c r="BQ913" t="s">
        <v>74</v>
      </c>
      <c r="BR913" t="s">
        <v>96</v>
      </c>
      <c r="BS913" t="s">
        <v>10444</v>
      </c>
      <c r="BT913" t="str">
        <f>HYPERLINK("https%3A%2F%2Fwww.webofscience.com%2Fwos%2Fwoscc%2Ffull-record%2FWOS:A1995TJ26600020","View Full Record in Web of Science")</f>
        <v>View Full Record in Web of Science</v>
      </c>
    </row>
    <row r="914" spans="1:72" x14ac:dyDescent="0.15">
      <c r="A914" t="s">
        <v>72</v>
      </c>
      <c r="B914" t="s">
        <v>10445</v>
      </c>
      <c r="C914" t="s">
        <v>74</v>
      </c>
      <c r="D914" t="s">
        <v>74</v>
      </c>
      <c r="E914" t="s">
        <v>74</v>
      </c>
      <c r="F914" t="s">
        <v>10445</v>
      </c>
      <c r="G914" t="s">
        <v>74</v>
      </c>
      <c r="H914" t="s">
        <v>74</v>
      </c>
      <c r="I914" t="s">
        <v>10446</v>
      </c>
      <c r="J914" t="s">
        <v>2972</v>
      </c>
      <c r="K914" t="s">
        <v>74</v>
      </c>
      <c r="L914" t="s">
        <v>74</v>
      </c>
      <c r="M914" t="s">
        <v>77</v>
      </c>
      <c r="N914" t="s">
        <v>78</v>
      </c>
      <c r="O914" t="s">
        <v>74</v>
      </c>
      <c r="P914" t="s">
        <v>74</v>
      </c>
      <c r="Q914" t="s">
        <v>74</v>
      </c>
      <c r="R914" t="s">
        <v>74</v>
      </c>
      <c r="S914" t="s">
        <v>74</v>
      </c>
      <c r="T914" t="s">
        <v>10447</v>
      </c>
      <c r="U914" t="s">
        <v>10448</v>
      </c>
      <c r="V914" t="s">
        <v>10449</v>
      </c>
      <c r="W914" t="s">
        <v>960</v>
      </c>
      <c r="X914" t="s">
        <v>82</v>
      </c>
      <c r="Y914" t="s">
        <v>10450</v>
      </c>
      <c r="Z914" t="s">
        <v>74</v>
      </c>
      <c r="AA914" t="s">
        <v>10146</v>
      </c>
      <c r="AB914" t="s">
        <v>74</v>
      </c>
      <c r="AC914" t="s">
        <v>74</v>
      </c>
      <c r="AD914" t="s">
        <v>74</v>
      </c>
      <c r="AE914" t="s">
        <v>74</v>
      </c>
      <c r="AF914" t="s">
        <v>74</v>
      </c>
      <c r="AG914">
        <v>40</v>
      </c>
      <c r="AH914">
        <v>30</v>
      </c>
      <c r="AI914">
        <v>32</v>
      </c>
      <c r="AJ914">
        <v>0</v>
      </c>
      <c r="AK914">
        <v>21</v>
      </c>
      <c r="AL914" t="s">
        <v>2978</v>
      </c>
      <c r="AM914" t="s">
        <v>2979</v>
      </c>
      <c r="AN914" t="s">
        <v>2980</v>
      </c>
      <c r="AO914" t="s">
        <v>2981</v>
      </c>
      <c r="AP914" t="s">
        <v>74</v>
      </c>
      <c r="AQ914" t="s">
        <v>74</v>
      </c>
      <c r="AR914" t="s">
        <v>2982</v>
      </c>
      <c r="AS914" t="s">
        <v>2983</v>
      </c>
      <c r="AT914" t="s">
        <v>10425</v>
      </c>
      <c r="AU914">
        <v>1995</v>
      </c>
      <c r="AV914">
        <v>28</v>
      </c>
      <c r="AW914" t="s">
        <v>10442</v>
      </c>
      <c r="AX914" t="s">
        <v>74</v>
      </c>
      <c r="AY914" t="s">
        <v>74</v>
      </c>
      <c r="AZ914" t="s">
        <v>74</v>
      </c>
      <c r="BA914" t="s">
        <v>74</v>
      </c>
      <c r="BB914">
        <v>1307</v>
      </c>
      <c r="BC914">
        <v>1317</v>
      </c>
      <c r="BD914" t="s">
        <v>74</v>
      </c>
      <c r="BE914" t="s">
        <v>74</v>
      </c>
      <c r="BF914" t="s">
        <v>74</v>
      </c>
      <c r="BG914" t="s">
        <v>74</v>
      </c>
      <c r="BH914" t="s">
        <v>74</v>
      </c>
      <c r="BI914">
        <v>11</v>
      </c>
      <c r="BJ914" t="s">
        <v>2984</v>
      </c>
      <c r="BK914" t="s">
        <v>93</v>
      </c>
      <c r="BL914" t="s">
        <v>2985</v>
      </c>
      <c r="BM914" t="s">
        <v>10443</v>
      </c>
      <c r="BN914">
        <v>8728860</v>
      </c>
      <c r="BO914" t="s">
        <v>74</v>
      </c>
      <c r="BP914" t="s">
        <v>74</v>
      </c>
      <c r="BQ914" t="s">
        <v>74</v>
      </c>
      <c r="BR914" t="s">
        <v>96</v>
      </c>
      <c r="BS914" t="s">
        <v>10451</v>
      </c>
      <c r="BT914" t="str">
        <f>HYPERLINK("https%3A%2F%2Fwww.webofscience.com%2Fwos%2Fwoscc%2Ffull-record%2FWOS:A1995TJ26600023","View Full Record in Web of Science")</f>
        <v>View Full Record in Web of Science</v>
      </c>
    </row>
    <row r="915" spans="1:72" x14ac:dyDescent="0.15">
      <c r="A915" t="s">
        <v>72</v>
      </c>
      <c r="B915" t="s">
        <v>10452</v>
      </c>
      <c r="C915" t="s">
        <v>74</v>
      </c>
      <c r="D915" t="s">
        <v>74</v>
      </c>
      <c r="E915" t="s">
        <v>74</v>
      </c>
      <c r="F915" t="s">
        <v>10452</v>
      </c>
      <c r="G915" t="s">
        <v>74</v>
      </c>
      <c r="H915" t="s">
        <v>74</v>
      </c>
      <c r="I915" t="s">
        <v>10453</v>
      </c>
      <c r="J915" t="s">
        <v>10454</v>
      </c>
      <c r="K915" t="s">
        <v>74</v>
      </c>
      <c r="L915" t="s">
        <v>74</v>
      </c>
      <c r="M915" t="s">
        <v>77</v>
      </c>
      <c r="N915" t="s">
        <v>78</v>
      </c>
      <c r="O915" t="s">
        <v>74</v>
      </c>
      <c r="P915" t="s">
        <v>74</v>
      </c>
      <c r="Q915" t="s">
        <v>74</v>
      </c>
      <c r="R915" t="s">
        <v>74</v>
      </c>
      <c r="S915" t="s">
        <v>74</v>
      </c>
      <c r="T915" t="s">
        <v>10455</v>
      </c>
      <c r="U915" t="s">
        <v>74</v>
      </c>
      <c r="V915" t="s">
        <v>10456</v>
      </c>
      <c r="W915" t="s">
        <v>10457</v>
      </c>
      <c r="X915" t="s">
        <v>10458</v>
      </c>
      <c r="Y915" t="s">
        <v>74</v>
      </c>
      <c r="Z915" t="s">
        <v>74</v>
      </c>
      <c r="AA915" t="s">
        <v>10459</v>
      </c>
      <c r="AB915" t="s">
        <v>10460</v>
      </c>
      <c r="AC915" t="s">
        <v>74</v>
      </c>
      <c r="AD915" t="s">
        <v>74</v>
      </c>
      <c r="AE915" t="s">
        <v>74</v>
      </c>
      <c r="AF915" t="s">
        <v>74</v>
      </c>
      <c r="AG915">
        <v>37</v>
      </c>
      <c r="AH915">
        <v>3</v>
      </c>
      <c r="AI915">
        <v>3</v>
      </c>
      <c r="AJ915">
        <v>0</v>
      </c>
      <c r="AK915">
        <v>7</v>
      </c>
      <c r="AL915" t="s">
        <v>10461</v>
      </c>
      <c r="AM915" t="s">
        <v>170</v>
      </c>
      <c r="AN915" t="s">
        <v>6132</v>
      </c>
      <c r="AO915" t="s">
        <v>10462</v>
      </c>
      <c r="AP915" t="s">
        <v>74</v>
      </c>
      <c r="AQ915" t="s">
        <v>74</v>
      </c>
      <c r="AR915" t="s">
        <v>10463</v>
      </c>
      <c r="AS915" t="s">
        <v>10464</v>
      </c>
      <c r="AT915" t="s">
        <v>10380</v>
      </c>
      <c r="AU915">
        <v>1995</v>
      </c>
      <c r="AV915">
        <v>73</v>
      </c>
      <c r="AW915">
        <v>11</v>
      </c>
      <c r="AX915" t="s">
        <v>74</v>
      </c>
      <c r="AY915" t="s">
        <v>74</v>
      </c>
      <c r="AZ915" t="s">
        <v>74</v>
      </c>
      <c r="BA915" t="s">
        <v>74</v>
      </c>
      <c r="BB915">
        <v>1739</v>
      </c>
      <c r="BC915">
        <v>1749</v>
      </c>
      <c r="BD915" t="s">
        <v>74</v>
      </c>
      <c r="BE915" t="s">
        <v>10465</v>
      </c>
      <c r="BF915" t="str">
        <f>HYPERLINK("http://dx.doi.org/10.1139/b95-186","http://dx.doi.org/10.1139/b95-186")</f>
        <v>http://dx.doi.org/10.1139/b95-186</v>
      </c>
      <c r="BG915" t="s">
        <v>74</v>
      </c>
      <c r="BH915" t="s">
        <v>74</v>
      </c>
      <c r="BI915">
        <v>11</v>
      </c>
      <c r="BJ915" t="s">
        <v>859</v>
      </c>
      <c r="BK915" t="s">
        <v>93</v>
      </c>
      <c r="BL915" t="s">
        <v>859</v>
      </c>
      <c r="BM915" t="s">
        <v>10466</v>
      </c>
      <c r="BN915" t="s">
        <v>74</v>
      </c>
      <c r="BO915" t="s">
        <v>74</v>
      </c>
      <c r="BP915" t="s">
        <v>74</v>
      </c>
      <c r="BQ915" t="s">
        <v>74</v>
      </c>
      <c r="BR915" t="s">
        <v>96</v>
      </c>
      <c r="BS915" t="s">
        <v>10467</v>
      </c>
      <c r="BT915" t="str">
        <f>HYPERLINK("https%3A%2F%2Fwww.webofscience.com%2Fwos%2Fwoscc%2Ffull-record%2FWOS:A1995TD02900004","View Full Record in Web of Science")</f>
        <v>View Full Record in Web of Science</v>
      </c>
    </row>
    <row r="916" spans="1:72" x14ac:dyDescent="0.15">
      <c r="A916" t="s">
        <v>72</v>
      </c>
      <c r="B916" t="s">
        <v>10468</v>
      </c>
      <c r="C916" t="s">
        <v>74</v>
      </c>
      <c r="D916" t="s">
        <v>74</v>
      </c>
      <c r="E916" t="s">
        <v>74</v>
      </c>
      <c r="F916" t="s">
        <v>10468</v>
      </c>
      <c r="G916" t="s">
        <v>74</v>
      </c>
      <c r="H916" t="s">
        <v>74</v>
      </c>
      <c r="I916" t="s">
        <v>10469</v>
      </c>
      <c r="J916" t="s">
        <v>6127</v>
      </c>
      <c r="K916" t="s">
        <v>74</v>
      </c>
      <c r="L916" t="s">
        <v>74</v>
      </c>
      <c r="M916" t="s">
        <v>77</v>
      </c>
      <c r="N916" t="s">
        <v>78</v>
      </c>
      <c r="O916" t="s">
        <v>74</v>
      </c>
      <c r="P916" t="s">
        <v>74</v>
      </c>
      <c r="Q916" t="s">
        <v>74</v>
      </c>
      <c r="R916" t="s">
        <v>74</v>
      </c>
      <c r="S916" t="s">
        <v>74</v>
      </c>
      <c r="T916" t="s">
        <v>74</v>
      </c>
      <c r="U916" t="s">
        <v>10470</v>
      </c>
      <c r="V916" t="s">
        <v>10471</v>
      </c>
      <c r="W916" t="s">
        <v>10472</v>
      </c>
      <c r="X916" t="s">
        <v>10473</v>
      </c>
      <c r="Y916" t="s">
        <v>10474</v>
      </c>
      <c r="Z916" t="s">
        <v>74</v>
      </c>
      <c r="AA916" t="s">
        <v>74</v>
      </c>
      <c r="AB916" t="s">
        <v>10475</v>
      </c>
      <c r="AC916" t="s">
        <v>74</v>
      </c>
      <c r="AD916" t="s">
        <v>74</v>
      </c>
      <c r="AE916" t="s">
        <v>74</v>
      </c>
      <c r="AF916" t="s">
        <v>74</v>
      </c>
      <c r="AG916">
        <v>50</v>
      </c>
      <c r="AH916">
        <v>58</v>
      </c>
      <c r="AI916">
        <v>60</v>
      </c>
      <c r="AJ916">
        <v>0</v>
      </c>
      <c r="AK916">
        <v>5</v>
      </c>
      <c r="AL916" t="s">
        <v>10461</v>
      </c>
      <c r="AM916" t="s">
        <v>170</v>
      </c>
      <c r="AN916" t="s">
        <v>6132</v>
      </c>
      <c r="AO916" t="s">
        <v>172</v>
      </c>
      <c r="AP916" t="s">
        <v>6133</v>
      </c>
      <c r="AQ916" t="s">
        <v>74</v>
      </c>
      <c r="AR916" t="s">
        <v>173</v>
      </c>
      <c r="AS916" t="s">
        <v>6134</v>
      </c>
      <c r="AT916" t="s">
        <v>10380</v>
      </c>
      <c r="AU916">
        <v>1995</v>
      </c>
      <c r="AV916">
        <v>73</v>
      </c>
      <c r="AW916">
        <v>11</v>
      </c>
      <c r="AX916" t="s">
        <v>74</v>
      </c>
      <c r="AY916" t="s">
        <v>74</v>
      </c>
      <c r="AZ916" t="s">
        <v>74</v>
      </c>
      <c r="BA916" t="s">
        <v>74</v>
      </c>
      <c r="BB916">
        <v>1975</v>
      </c>
      <c r="BC916">
        <v>1982</v>
      </c>
      <c r="BD916" t="s">
        <v>74</v>
      </c>
      <c r="BE916" t="s">
        <v>10476</v>
      </c>
      <c r="BF916" t="str">
        <f>HYPERLINK("http://dx.doi.org/10.1139/z95-232","http://dx.doi.org/10.1139/z95-232")</f>
        <v>http://dx.doi.org/10.1139/z95-232</v>
      </c>
      <c r="BG916" t="s">
        <v>74</v>
      </c>
      <c r="BH916" t="s">
        <v>74</v>
      </c>
      <c r="BI916">
        <v>8</v>
      </c>
      <c r="BJ916" t="s">
        <v>176</v>
      </c>
      <c r="BK916" t="s">
        <v>93</v>
      </c>
      <c r="BL916" t="s">
        <v>176</v>
      </c>
      <c r="BM916" t="s">
        <v>10477</v>
      </c>
      <c r="BN916" t="s">
        <v>74</v>
      </c>
      <c r="BO916" t="s">
        <v>74</v>
      </c>
      <c r="BP916" t="s">
        <v>74</v>
      </c>
      <c r="BQ916" t="s">
        <v>74</v>
      </c>
      <c r="BR916" t="s">
        <v>96</v>
      </c>
      <c r="BS916" t="s">
        <v>10478</v>
      </c>
      <c r="BT916" t="str">
        <f>HYPERLINK("https%3A%2F%2Fwww.webofscience.com%2Fwos%2Fwoscc%2Ffull-record%2FWOS:A1995TQ06300001","View Full Record in Web of Science")</f>
        <v>View Full Record in Web of Science</v>
      </c>
    </row>
    <row r="917" spans="1:72" x14ac:dyDescent="0.15">
      <c r="A917" t="s">
        <v>72</v>
      </c>
      <c r="B917" t="s">
        <v>10479</v>
      </c>
      <c r="C917" t="s">
        <v>74</v>
      </c>
      <c r="D917" t="s">
        <v>74</v>
      </c>
      <c r="E917" t="s">
        <v>74</v>
      </c>
      <c r="F917" t="s">
        <v>10479</v>
      </c>
      <c r="G917" t="s">
        <v>74</v>
      </c>
      <c r="H917" t="s">
        <v>74</v>
      </c>
      <c r="I917" t="s">
        <v>10480</v>
      </c>
      <c r="J917" t="s">
        <v>10481</v>
      </c>
      <c r="K917" t="s">
        <v>74</v>
      </c>
      <c r="L917" t="s">
        <v>74</v>
      </c>
      <c r="M917" t="s">
        <v>77</v>
      </c>
      <c r="N917" t="s">
        <v>78</v>
      </c>
      <c r="O917" t="s">
        <v>74</v>
      </c>
      <c r="P917" t="s">
        <v>74</v>
      </c>
      <c r="Q917" t="s">
        <v>74</v>
      </c>
      <c r="R917" t="s">
        <v>74</v>
      </c>
      <c r="S917" t="s">
        <v>74</v>
      </c>
      <c r="T917" t="s">
        <v>10482</v>
      </c>
      <c r="U917" t="s">
        <v>10483</v>
      </c>
      <c r="V917" t="s">
        <v>10484</v>
      </c>
      <c r="W917" t="s">
        <v>10485</v>
      </c>
      <c r="X917" t="s">
        <v>10486</v>
      </c>
      <c r="Y917" t="s">
        <v>10487</v>
      </c>
      <c r="Z917" t="s">
        <v>74</v>
      </c>
      <c r="AA917" t="s">
        <v>10488</v>
      </c>
      <c r="AB917" t="s">
        <v>10489</v>
      </c>
      <c r="AC917" t="s">
        <v>74</v>
      </c>
      <c r="AD917" t="s">
        <v>74</v>
      </c>
      <c r="AE917" t="s">
        <v>74</v>
      </c>
      <c r="AF917" t="s">
        <v>74</v>
      </c>
      <c r="AG917">
        <v>21</v>
      </c>
      <c r="AH917">
        <v>11</v>
      </c>
      <c r="AI917">
        <v>14</v>
      </c>
      <c r="AJ917">
        <v>0</v>
      </c>
      <c r="AK917">
        <v>14</v>
      </c>
      <c r="AL917" t="s">
        <v>203</v>
      </c>
      <c r="AM917" t="s">
        <v>85</v>
      </c>
      <c r="AN917" t="s">
        <v>204</v>
      </c>
      <c r="AO917" t="s">
        <v>10490</v>
      </c>
      <c r="AP917" t="s">
        <v>74</v>
      </c>
      <c r="AQ917" t="s">
        <v>74</v>
      </c>
      <c r="AR917" t="s">
        <v>10491</v>
      </c>
      <c r="AS917" t="s">
        <v>10492</v>
      </c>
      <c r="AT917" t="s">
        <v>10380</v>
      </c>
      <c r="AU917">
        <v>1995</v>
      </c>
      <c r="AV917">
        <v>112</v>
      </c>
      <c r="AW917">
        <v>3</v>
      </c>
      <c r="AX917" t="s">
        <v>74</v>
      </c>
      <c r="AY917" t="s">
        <v>74</v>
      </c>
      <c r="AZ917" t="s">
        <v>74</v>
      </c>
      <c r="BA917" t="s">
        <v>74</v>
      </c>
      <c r="BB917">
        <v>535</v>
      </c>
      <c r="BC917">
        <v>542</v>
      </c>
      <c r="BD917" t="s">
        <v>74</v>
      </c>
      <c r="BE917" t="s">
        <v>10493</v>
      </c>
      <c r="BF917" t="str">
        <f>HYPERLINK("http://dx.doi.org/10.1016/0305-0491(95)00080-1","http://dx.doi.org/10.1016/0305-0491(95)00080-1")</f>
        <v>http://dx.doi.org/10.1016/0305-0491(95)00080-1</v>
      </c>
      <c r="BG917" t="s">
        <v>74</v>
      </c>
      <c r="BH917" t="s">
        <v>74</v>
      </c>
      <c r="BI917">
        <v>8</v>
      </c>
      <c r="BJ917" t="s">
        <v>10494</v>
      </c>
      <c r="BK917" t="s">
        <v>93</v>
      </c>
      <c r="BL917" t="s">
        <v>10494</v>
      </c>
      <c r="BM917" t="s">
        <v>10495</v>
      </c>
      <c r="BN917" t="s">
        <v>74</v>
      </c>
      <c r="BO917" t="s">
        <v>74</v>
      </c>
      <c r="BP917" t="s">
        <v>74</v>
      </c>
      <c r="BQ917" t="s">
        <v>74</v>
      </c>
      <c r="BR917" t="s">
        <v>96</v>
      </c>
      <c r="BS917" t="s">
        <v>10496</v>
      </c>
      <c r="BT917" t="str">
        <f>HYPERLINK("https%3A%2F%2Fwww.webofscience.com%2Fwos%2Fwoscc%2Ffull-record%2FWOS:A1995TG98100014","View Full Record in Web of Science")</f>
        <v>View Full Record in Web of Science</v>
      </c>
    </row>
    <row r="918" spans="1:72" x14ac:dyDescent="0.15">
      <c r="A918" t="s">
        <v>72</v>
      </c>
      <c r="B918" t="s">
        <v>10497</v>
      </c>
      <c r="C918" t="s">
        <v>74</v>
      </c>
      <c r="D918" t="s">
        <v>74</v>
      </c>
      <c r="E918" t="s">
        <v>74</v>
      </c>
      <c r="F918" t="s">
        <v>10497</v>
      </c>
      <c r="G918" t="s">
        <v>74</v>
      </c>
      <c r="H918" t="s">
        <v>74</v>
      </c>
      <c r="I918" t="s">
        <v>10498</v>
      </c>
      <c r="J918" t="s">
        <v>228</v>
      </c>
      <c r="K918" t="s">
        <v>74</v>
      </c>
      <c r="L918" t="s">
        <v>74</v>
      </c>
      <c r="M918" t="s">
        <v>229</v>
      </c>
      <c r="N918" t="s">
        <v>78</v>
      </c>
      <c r="O918" t="s">
        <v>74</v>
      </c>
      <c r="P918" t="s">
        <v>74</v>
      </c>
      <c r="Q918" t="s">
        <v>74</v>
      </c>
      <c r="R918" t="s">
        <v>74</v>
      </c>
      <c r="S918" t="s">
        <v>74</v>
      </c>
      <c r="T918" t="s">
        <v>74</v>
      </c>
      <c r="U918" t="s">
        <v>1566</v>
      </c>
      <c r="V918" t="s">
        <v>74</v>
      </c>
      <c r="W918" t="s">
        <v>74</v>
      </c>
      <c r="X918" t="s">
        <v>74</v>
      </c>
      <c r="Y918" t="s">
        <v>10499</v>
      </c>
      <c r="Z918" t="s">
        <v>74</v>
      </c>
      <c r="AA918" t="s">
        <v>74</v>
      </c>
      <c r="AB918" t="s">
        <v>74</v>
      </c>
      <c r="AC918" t="s">
        <v>74</v>
      </c>
      <c r="AD918" t="s">
        <v>74</v>
      </c>
      <c r="AE918" t="s">
        <v>74</v>
      </c>
      <c r="AF918" t="s">
        <v>74</v>
      </c>
      <c r="AG918">
        <v>13</v>
      </c>
      <c r="AH918">
        <v>1</v>
      </c>
      <c r="AI918">
        <v>1</v>
      </c>
      <c r="AJ918">
        <v>0</v>
      </c>
      <c r="AK918">
        <v>0</v>
      </c>
      <c r="AL918" t="s">
        <v>231</v>
      </c>
      <c r="AM918" t="s">
        <v>232</v>
      </c>
      <c r="AN918" t="s">
        <v>233</v>
      </c>
      <c r="AO918" t="s">
        <v>234</v>
      </c>
      <c r="AP918" t="s">
        <v>74</v>
      </c>
      <c r="AQ918" t="s">
        <v>74</v>
      </c>
      <c r="AR918" t="s">
        <v>235</v>
      </c>
      <c r="AS918" t="s">
        <v>236</v>
      </c>
      <c r="AT918" t="s">
        <v>10380</v>
      </c>
      <c r="AU918">
        <v>1995</v>
      </c>
      <c r="AV918">
        <v>345</v>
      </c>
      <c r="AW918">
        <v>3</v>
      </c>
      <c r="AX918" t="s">
        <v>74</v>
      </c>
      <c r="AY918" t="s">
        <v>74</v>
      </c>
      <c r="AZ918" t="s">
        <v>74</v>
      </c>
      <c r="BA918" t="s">
        <v>74</v>
      </c>
      <c r="BB918">
        <v>401</v>
      </c>
      <c r="BC918">
        <v>403</v>
      </c>
      <c r="BD918" t="s">
        <v>74</v>
      </c>
      <c r="BE918" t="s">
        <v>74</v>
      </c>
      <c r="BF918" t="s">
        <v>74</v>
      </c>
      <c r="BG918" t="s">
        <v>74</v>
      </c>
      <c r="BH918" t="s">
        <v>74</v>
      </c>
      <c r="BI918">
        <v>3</v>
      </c>
      <c r="BJ918" t="s">
        <v>237</v>
      </c>
      <c r="BK918" t="s">
        <v>93</v>
      </c>
      <c r="BL918" t="s">
        <v>238</v>
      </c>
      <c r="BM918" t="s">
        <v>10500</v>
      </c>
      <c r="BN918" t="s">
        <v>74</v>
      </c>
      <c r="BO918" t="s">
        <v>74</v>
      </c>
      <c r="BP918" t="s">
        <v>74</v>
      </c>
      <c r="BQ918" t="s">
        <v>74</v>
      </c>
      <c r="BR918" t="s">
        <v>96</v>
      </c>
      <c r="BS918" t="s">
        <v>10501</v>
      </c>
      <c r="BT918" t="str">
        <f>HYPERLINK("https%3A%2F%2Fwww.webofscience.com%2Fwos%2Fwoscc%2Ffull-record%2FWOS:A1995TK94000029","View Full Record in Web of Science")</f>
        <v>View Full Record in Web of Science</v>
      </c>
    </row>
    <row r="919" spans="1:72" x14ac:dyDescent="0.15">
      <c r="A919" t="s">
        <v>72</v>
      </c>
      <c r="B919" t="s">
        <v>10502</v>
      </c>
      <c r="C919" t="s">
        <v>74</v>
      </c>
      <c r="D919" t="s">
        <v>74</v>
      </c>
      <c r="E919" t="s">
        <v>74</v>
      </c>
      <c r="F919" t="s">
        <v>10502</v>
      </c>
      <c r="G919" t="s">
        <v>74</v>
      </c>
      <c r="H919" t="s">
        <v>74</v>
      </c>
      <c r="I919" t="s">
        <v>10503</v>
      </c>
      <c r="J919" t="s">
        <v>1120</v>
      </c>
      <c r="K919" t="s">
        <v>74</v>
      </c>
      <c r="L919" t="s">
        <v>74</v>
      </c>
      <c r="M919" t="s">
        <v>77</v>
      </c>
      <c r="N919" t="s">
        <v>78</v>
      </c>
      <c r="O919" t="s">
        <v>74</v>
      </c>
      <c r="P919" t="s">
        <v>74</v>
      </c>
      <c r="Q919" t="s">
        <v>74</v>
      </c>
      <c r="R919" t="s">
        <v>74</v>
      </c>
      <c r="S919" t="s">
        <v>74</v>
      </c>
      <c r="T919" t="s">
        <v>74</v>
      </c>
      <c r="U919" t="s">
        <v>10504</v>
      </c>
      <c r="V919" t="s">
        <v>10505</v>
      </c>
      <c r="W919" t="s">
        <v>74</v>
      </c>
      <c r="X919" t="s">
        <v>74</v>
      </c>
      <c r="Y919" t="s">
        <v>10506</v>
      </c>
      <c r="Z919" t="s">
        <v>74</v>
      </c>
      <c r="AA919" t="s">
        <v>74</v>
      </c>
      <c r="AB919" t="s">
        <v>74</v>
      </c>
      <c r="AC919" t="s">
        <v>74</v>
      </c>
      <c r="AD919" t="s">
        <v>74</v>
      </c>
      <c r="AE919" t="s">
        <v>74</v>
      </c>
      <c r="AF919" t="s">
        <v>74</v>
      </c>
      <c r="AG919">
        <v>18</v>
      </c>
      <c r="AH919">
        <v>6</v>
      </c>
      <c r="AI919">
        <v>6</v>
      </c>
      <c r="AJ919">
        <v>0</v>
      </c>
      <c r="AK919">
        <v>0</v>
      </c>
      <c r="AL919" t="s">
        <v>946</v>
      </c>
      <c r="AM919" t="s">
        <v>312</v>
      </c>
      <c r="AN919" t="s">
        <v>1017</v>
      </c>
      <c r="AO919" t="s">
        <v>1126</v>
      </c>
      <c r="AP919" t="s">
        <v>1140</v>
      </c>
      <c r="AQ919" t="s">
        <v>74</v>
      </c>
      <c r="AR919" t="s">
        <v>1127</v>
      </c>
      <c r="AS919" t="s">
        <v>1128</v>
      </c>
      <c r="AT919" t="s">
        <v>10507</v>
      </c>
      <c r="AU919">
        <v>1995</v>
      </c>
      <c r="AV919">
        <v>22</v>
      </c>
      <c r="AW919">
        <v>21</v>
      </c>
      <c r="AX919" t="s">
        <v>74</v>
      </c>
      <c r="AY919" t="s">
        <v>74</v>
      </c>
      <c r="AZ919" t="s">
        <v>74</v>
      </c>
      <c r="BA919" t="s">
        <v>74</v>
      </c>
      <c r="BB919">
        <v>2913</v>
      </c>
      <c r="BC919">
        <v>2916</v>
      </c>
      <c r="BD919" t="s">
        <v>74</v>
      </c>
      <c r="BE919" t="s">
        <v>10508</v>
      </c>
      <c r="BF919" t="str">
        <f>HYPERLINK("http://dx.doi.org/10.1029/95GL02935","http://dx.doi.org/10.1029/95GL02935")</f>
        <v>http://dx.doi.org/10.1029/95GL02935</v>
      </c>
      <c r="BG919" t="s">
        <v>74</v>
      </c>
      <c r="BH919" t="s">
        <v>74</v>
      </c>
      <c r="BI919">
        <v>4</v>
      </c>
      <c r="BJ919" t="s">
        <v>364</v>
      </c>
      <c r="BK919" t="s">
        <v>93</v>
      </c>
      <c r="BL919" t="s">
        <v>365</v>
      </c>
      <c r="BM919" t="s">
        <v>10509</v>
      </c>
      <c r="BN919" t="s">
        <v>74</v>
      </c>
      <c r="BO919" t="s">
        <v>74</v>
      </c>
      <c r="BP919" t="s">
        <v>74</v>
      </c>
      <c r="BQ919" t="s">
        <v>74</v>
      </c>
      <c r="BR919" t="s">
        <v>96</v>
      </c>
      <c r="BS919" t="s">
        <v>10510</v>
      </c>
      <c r="BT919" t="str">
        <f>HYPERLINK("https%3A%2F%2Fwww.webofscience.com%2Fwos%2Fwoscc%2Ffull-record%2FWOS:A1995TE10800008","View Full Record in Web of Science")</f>
        <v>View Full Record in Web of Science</v>
      </c>
    </row>
    <row r="920" spans="1:72" x14ac:dyDescent="0.15">
      <c r="A920" t="s">
        <v>72</v>
      </c>
      <c r="B920" t="s">
        <v>10511</v>
      </c>
      <c r="C920" t="s">
        <v>74</v>
      </c>
      <c r="D920" t="s">
        <v>74</v>
      </c>
      <c r="E920" t="s">
        <v>74</v>
      </c>
      <c r="F920" t="s">
        <v>10511</v>
      </c>
      <c r="G920" t="s">
        <v>74</v>
      </c>
      <c r="H920" t="s">
        <v>74</v>
      </c>
      <c r="I920" t="s">
        <v>10512</v>
      </c>
      <c r="J920" t="s">
        <v>1120</v>
      </c>
      <c r="K920" t="s">
        <v>74</v>
      </c>
      <c r="L920" t="s">
        <v>74</v>
      </c>
      <c r="M920" t="s">
        <v>77</v>
      </c>
      <c r="N920" t="s">
        <v>78</v>
      </c>
      <c r="O920" t="s">
        <v>74</v>
      </c>
      <c r="P920" t="s">
        <v>74</v>
      </c>
      <c r="Q920" t="s">
        <v>74</v>
      </c>
      <c r="R920" t="s">
        <v>74</v>
      </c>
      <c r="S920" t="s">
        <v>74</v>
      </c>
      <c r="T920" t="s">
        <v>74</v>
      </c>
      <c r="U920" t="s">
        <v>10513</v>
      </c>
      <c r="V920" t="s">
        <v>10514</v>
      </c>
      <c r="W920" t="s">
        <v>10515</v>
      </c>
      <c r="X920" t="s">
        <v>10516</v>
      </c>
      <c r="Y920" t="s">
        <v>74</v>
      </c>
      <c r="Z920" t="s">
        <v>74</v>
      </c>
      <c r="AA920" t="s">
        <v>3214</v>
      </c>
      <c r="AB920" t="s">
        <v>74</v>
      </c>
      <c r="AC920" t="s">
        <v>74</v>
      </c>
      <c r="AD920" t="s">
        <v>74</v>
      </c>
      <c r="AE920" t="s">
        <v>74</v>
      </c>
      <c r="AF920" t="s">
        <v>74</v>
      </c>
      <c r="AG920">
        <v>26</v>
      </c>
      <c r="AH920">
        <v>129</v>
      </c>
      <c r="AI920">
        <v>141</v>
      </c>
      <c r="AJ920">
        <v>2</v>
      </c>
      <c r="AK920">
        <v>35</v>
      </c>
      <c r="AL920" t="s">
        <v>946</v>
      </c>
      <c r="AM920" t="s">
        <v>312</v>
      </c>
      <c r="AN920" t="s">
        <v>1017</v>
      </c>
      <c r="AO920" t="s">
        <v>1126</v>
      </c>
      <c r="AP920" t="s">
        <v>1140</v>
      </c>
      <c r="AQ920" t="s">
        <v>74</v>
      </c>
      <c r="AR920" t="s">
        <v>1127</v>
      </c>
      <c r="AS920" t="s">
        <v>1128</v>
      </c>
      <c r="AT920" t="s">
        <v>10507</v>
      </c>
      <c r="AU920">
        <v>1995</v>
      </c>
      <c r="AV920">
        <v>22</v>
      </c>
      <c r="AW920">
        <v>21</v>
      </c>
      <c r="AX920" t="s">
        <v>74</v>
      </c>
      <c r="AY920" t="s">
        <v>74</v>
      </c>
      <c r="AZ920" t="s">
        <v>74</v>
      </c>
      <c r="BA920" t="s">
        <v>74</v>
      </c>
      <c r="BB920">
        <v>2921</v>
      </c>
      <c r="BC920">
        <v>2924</v>
      </c>
      <c r="BD920" t="s">
        <v>74</v>
      </c>
      <c r="BE920" t="s">
        <v>10517</v>
      </c>
      <c r="BF920" t="str">
        <f>HYPERLINK("http://dx.doi.org/10.1029/95GL02822","http://dx.doi.org/10.1029/95GL02822")</f>
        <v>http://dx.doi.org/10.1029/95GL02822</v>
      </c>
      <c r="BG920" t="s">
        <v>74</v>
      </c>
      <c r="BH920" t="s">
        <v>74</v>
      </c>
      <c r="BI920">
        <v>4</v>
      </c>
      <c r="BJ920" t="s">
        <v>364</v>
      </c>
      <c r="BK920" t="s">
        <v>93</v>
      </c>
      <c r="BL920" t="s">
        <v>365</v>
      </c>
      <c r="BM920" t="s">
        <v>10509</v>
      </c>
      <c r="BN920" t="s">
        <v>74</v>
      </c>
      <c r="BO920" t="s">
        <v>74</v>
      </c>
      <c r="BP920" t="s">
        <v>74</v>
      </c>
      <c r="BQ920" t="s">
        <v>74</v>
      </c>
      <c r="BR920" t="s">
        <v>96</v>
      </c>
      <c r="BS920" t="s">
        <v>10518</v>
      </c>
      <c r="BT920" t="str">
        <f>HYPERLINK("https%3A%2F%2Fwww.webofscience.com%2Fwos%2Fwoscc%2Ffull-record%2FWOS:A1995TE10800010","View Full Record in Web of Science")</f>
        <v>View Full Record in Web of Science</v>
      </c>
    </row>
    <row r="921" spans="1:72" x14ac:dyDescent="0.15">
      <c r="A921" t="s">
        <v>72</v>
      </c>
      <c r="B921" t="s">
        <v>10519</v>
      </c>
      <c r="C921" t="s">
        <v>74</v>
      </c>
      <c r="D921" t="s">
        <v>74</v>
      </c>
      <c r="E921" t="s">
        <v>74</v>
      </c>
      <c r="F921" t="s">
        <v>10519</v>
      </c>
      <c r="G921" t="s">
        <v>74</v>
      </c>
      <c r="H921" t="s">
        <v>74</v>
      </c>
      <c r="I921" t="s">
        <v>10520</v>
      </c>
      <c r="J921" t="s">
        <v>1120</v>
      </c>
      <c r="K921" t="s">
        <v>74</v>
      </c>
      <c r="L921" t="s">
        <v>74</v>
      </c>
      <c r="M921" t="s">
        <v>77</v>
      </c>
      <c r="N921" t="s">
        <v>78</v>
      </c>
      <c r="O921" t="s">
        <v>74</v>
      </c>
      <c r="P921" t="s">
        <v>74</v>
      </c>
      <c r="Q921" t="s">
        <v>74</v>
      </c>
      <c r="R921" t="s">
        <v>74</v>
      </c>
      <c r="S921" t="s">
        <v>74</v>
      </c>
      <c r="T921" t="s">
        <v>74</v>
      </c>
      <c r="U921" t="s">
        <v>10521</v>
      </c>
      <c r="V921" t="s">
        <v>10522</v>
      </c>
      <c r="W921" t="s">
        <v>74</v>
      </c>
      <c r="X921" t="s">
        <v>74</v>
      </c>
      <c r="Y921" t="s">
        <v>10523</v>
      </c>
      <c r="Z921" t="s">
        <v>74</v>
      </c>
      <c r="AA921" t="s">
        <v>10524</v>
      </c>
      <c r="AB921" t="s">
        <v>10525</v>
      </c>
      <c r="AC921" t="s">
        <v>74</v>
      </c>
      <c r="AD921" t="s">
        <v>74</v>
      </c>
      <c r="AE921" t="s">
        <v>74</v>
      </c>
      <c r="AF921" t="s">
        <v>74</v>
      </c>
      <c r="AG921">
        <v>24</v>
      </c>
      <c r="AH921">
        <v>17</v>
      </c>
      <c r="AI921">
        <v>17</v>
      </c>
      <c r="AJ921">
        <v>0</v>
      </c>
      <c r="AK921">
        <v>1</v>
      </c>
      <c r="AL921" t="s">
        <v>946</v>
      </c>
      <c r="AM921" t="s">
        <v>312</v>
      </c>
      <c r="AN921" t="s">
        <v>947</v>
      </c>
      <c r="AO921" t="s">
        <v>1126</v>
      </c>
      <c r="AP921" t="s">
        <v>74</v>
      </c>
      <c r="AQ921" t="s">
        <v>74</v>
      </c>
      <c r="AR921" t="s">
        <v>1127</v>
      </c>
      <c r="AS921" t="s">
        <v>1128</v>
      </c>
      <c r="AT921" t="s">
        <v>10507</v>
      </c>
      <c r="AU921">
        <v>1995</v>
      </c>
      <c r="AV921">
        <v>22</v>
      </c>
      <c r="AW921">
        <v>21</v>
      </c>
      <c r="AX921" t="s">
        <v>74</v>
      </c>
      <c r="AY921" t="s">
        <v>74</v>
      </c>
      <c r="AZ921" t="s">
        <v>74</v>
      </c>
      <c r="BA921" t="s">
        <v>74</v>
      </c>
      <c r="BB921">
        <v>2949</v>
      </c>
      <c r="BC921">
        <v>2952</v>
      </c>
      <c r="BD921" t="s">
        <v>74</v>
      </c>
      <c r="BE921" t="s">
        <v>10526</v>
      </c>
      <c r="BF921" t="str">
        <f>HYPERLINK("http://dx.doi.org/10.1029/95GL01778","http://dx.doi.org/10.1029/95GL01778")</f>
        <v>http://dx.doi.org/10.1029/95GL01778</v>
      </c>
      <c r="BG921" t="s">
        <v>74</v>
      </c>
      <c r="BH921" t="s">
        <v>74</v>
      </c>
      <c r="BI921">
        <v>4</v>
      </c>
      <c r="BJ921" t="s">
        <v>364</v>
      </c>
      <c r="BK921" t="s">
        <v>93</v>
      </c>
      <c r="BL921" t="s">
        <v>365</v>
      </c>
      <c r="BM921" t="s">
        <v>10509</v>
      </c>
      <c r="BN921" t="s">
        <v>74</v>
      </c>
      <c r="BO921" t="s">
        <v>74</v>
      </c>
      <c r="BP921" t="s">
        <v>74</v>
      </c>
      <c r="BQ921" t="s">
        <v>74</v>
      </c>
      <c r="BR921" t="s">
        <v>96</v>
      </c>
      <c r="BS921" t="s">
        <v>10527</v>
      </c>
      <c r="BT921" t="str">
        <f>HYPERLINK("https%3A%2F%2Fwww.webofscience.com%2Fwos%2Fwoscc%2Ffull-record%2FWOS:A1995TE10800017","View Full Record in Web of Science")</f>
        <v>View Full Record in Web of Science</v>
      </c>
    </row>
    <row r="922" spans="1:72" x14ac:dyDescent="0.15">
      <c r="A922" t="s">
        <v>72</v>
      </c>
      <c r="B922" t="s">
        <v>10528</v>
      </c>
      <c r="C922" t="s">
        <v>74</v>
      </c>
      <c r="D922" t="s">
        <v>74</v>
      </c>
      <c r="E922" t="s">
        <v>74</v>
      </c>
      <c r="F922" t="s">
        <v>10528</v>
      </c>
      <c r="G922" t="s">
        <v>74</v>
      </c>
      <c r="H922" t="s">
        <v>74</v>
      </c>
      <c r="I922" t="s">
        <v>10529</v>
      </c>
      <c r="J922" t="s">
        <v>1120</v>
      </c>
      <c r="K922" t="s">
        <v>74</v>
      </c>
      <c r="L922" t="s">
        <v>74</v>
      </c>
      <c r="M922" t="s">
        <v>77</v>
      </c>
      <c r="N922" t="s">
        <v>78</v>
      </c>
      <c r="O922" t="s">
        <v>74</v>
      </c>
      <c r="P922" t="s">
        <v>74</v>
      </c>
      <c r="Q922" t="s">
        <v>74</v>
      </c>
      <c r="R922" t="s">
        <v>74</v>
      </c>
      <c r="S922" t="s">
        <v>74</v>
      </c>
      <c r="T922" t="s">
        <v>74</v>
      </c>
      <c r="U922" t="s">
        <v>10530</v>
      </c>
      <c r="V922" t="s">
        <v>10531</v>
      </c>
      <c r="W922" t="s">
        <v>10532</v>
      </c>
      <c r="X922" t="s">
        <v>598</v>
      </c>
      <c r="Y922" t="s">
        <v>10533</v>
      </c>
      <c r="Z922" t="s">
        <v>74</v>
      </c>
      <c r="AA922" t="s">
        <v>10534</v>
      </c>
      <c r="AB922" t="s">
        <v>10535</v>
      </c>
      <c r="AC922" t="s">
        <v>74</v>
      </c>
      <c r="AD922" t="s">
        <v>74</v>
      </c>
      <c r="AE922" t="s">
        <v>74</v>
      </c>
      <c r="AF922" t="s">
        <v>74</v>
      </c>
      <c r="AG922">
        <v>16</v>
      </c>
      <c r="AH922">
        <v>23</v>
      </c>
      <c r="AI922">
        <v>23</v>
      </c>
      <c r="AJ922">
        <v>0</v>
      </c>
      <c r="AK922">
        <v>2</v>
      </c>
      <c r="AL922" t="s">
        <v>946</v>
      </c>
      <c r="AM922" t="s">
        <v>312</v>
      </c>
      <c r="AN922" t="s">
        <v>1017</v>
      </c>
      <c r="AO922" t="s">
        <v>1126</v>
      </c>
      <c r="AP922" t="s">
        <v>1140</v>
      </c>
      <c r="AQ922" t="s">
        <v>74</v>
      </c>
      <c r="AR922" t="s">
        <v>1127</v>
      </c>
      <c r="AS922" t="s">
        <v>1128</v>
      </c>
      <c r="AT922" t="s">
        <v>10507</v>
      </c>
      <c r="AU922">
        <v>1995</v>
      </c>
      <c r="AV922">
        <v>22</v>
      </c>
      <c r="AW922">
        <v>21</v>
      </c>
      <c r="AX922" t="s">
        <v>74</v>
      </c>
      <c r="AY922" t="s">
        <v>74</v>
      </c>
      <c r="AZ922" t="s">
        <v>74</v>
      </c>
      <c r="BA922" t="s">
        <v>74</v>
      </c>
      <c r="BB922">
        <v>2965</v>
      </c>
      <c r="BC922">
        <v>2968</v>
      </c>
      <c r="BD922" t="s">
        <v>74</v>
      </c>
      <c r="BE922" t="s">
        <v>10536</v>
      </c>
      <c r="BF922" t="str">
        <f>HYPERLINK("http://dx.doi.org/10.1029/95GL02939","http://dx.doi.org/10.1029/95GL02939")</f>
        <v>http://dx.doi.org/10.1029/95GL02939</v>
      </c>
      <c r="BG922" t="s">
        <v>74</v>
      </c>
      <c r="BH922" t="s">
        <v>74</v>
      </c>
      <c r="BI922">
        <v>4</v>
      </c>
      <c r="BJ922" t="s">
        <v>364</v>
      </c>
      <c r="BK922" t="s">
        <v>93</v>
      </c>
      <c r="BL922" t="s">
        <v>365</v>
      </c>
      <c r="BM922" t="s">
        <v>10509</v>
      </c>
      <c r="BN922" t="s">
        <v>74</v>
      </c>
      <c r="BO922" t="s">
        <v>74</v>
      </c>
      <c r="BP922" t="s">
        <v>74</v>
      </c>
      <c r="BQ922" t="s">
        <v>74</v>
      </c>
      <c r="BR922" t="s">
        <v>96</v>
      </c>
      <c r="BS922" t="s">
        <v>10537</v>
      </c>
      <c r="BT922" t="str">
        <f>HYPERLINK("https%3A%2F%2Fwww.webofscience.com%2Fwos%2Fwoscc%2Ffull-record%2FWOS:A1995TE10800021","View Full Record in Web of Science")</f>
        <v>View Full Record in Web of Science</v>
      </c>
    </row>
    <row r="923" spans="1:72" x14ac:dyDescent="0.15">
      <c r="A923" t="s">
        <v>72</v>
      </c>
      <c r="B923" t="s">
        <v>10538</v>
      </c>
      <c r="C923" t="s">
        <v>74</v>
      </c>
      <c r="D923" t="s">
        <v>74</v>
      </c>
      <c r="E923" t="s">
        <v>74</v>
      </c>
      <c r="F923" t="s">
        <v>10538</v>
      </c>
      <c r="G923" t="s">
        <v>74</v>
      </c>
      <c r="H923" t="s">
        <v>74</v>
      </c>
      <c r="I923" t="s">
        <v>10539</v>
      </c>
      <c r="J923" t="s">
        <v>452</v>
      </c>
      <c r="K923" t="s">
        <v>74</v>
      </c>
      <c r="L923" t="s">
        <v>74</v>
      </c>
      <c r="M923" t="s">
        <v>229</v>
      </c>
      <c r="N923" t="s">
        <v>78</v>
      </c>
      <c r="O923" t="s">
        <v>74</v>
      </c>
      <c r="P923" t="s">
        <v>74</v>
      </c>
      <c r="Q923" t="s">
        <v>74</v>
      </c>
      <c r="R923" t="s">
        <v>74</v>
      </c>
      <c r="S923" t="s">
        <v>74</v>
      </c>
      <c r="T923" t="s">
        <v>74</v>
      </c>
      <c r="U923" t="s">
        <v>74</v>
      </c>
      <c r="V923" t="s">
        <v>10540</v>
      </c>
      <c r="W923" t="s">
        <v>74</v>
      </c>
      <c r="X923" t="s">
        <v>74</v>
      </c>
      <c r="Y923" t="s">
        <v>10541</v>
      </c>
      <c r="Z923" t="s">
        <v>74</v>
      </c>
      <c r="AA923" t="s">
        <v>10542</v>
      </c>
      <c r="AB923" t="s">
        <v>74</v>
      </c>
      <c r="AC923" t="s">
        <v>74</v>
      </c>
      <c r="AD923" t="s">
        <v>74</v>
      </c>
      <c r="AE923" t="s">
        <v>74</v>
      </c>
      <c r="AF923" t="s">
        <v>74</v>
      </c>
      <c r="AG923">
        <v>14</v>
      </c>
      <c r="AH923">
        <v>3</v>
      </c>
      <c r="AI923">
        <v>3</v>
      </c>
      <c r="AJ923">
        <v>0</v>
      </c>
      <c r="AK923">
        <v>0</v>
      </c>
      <c r="AL923" t="s">
        <v>231</v>
      </c>
      <c r="AM923" t="s">
        <v>232</v>
      </c>
      <c r="AN923" t="s">
        <v>233</v>
      </c>
      <c r="AO923" t="s">
        <v>458</v>
      </c>
      <c r="AP923" t="s">
        <v>74</v>
      </c>
      <c r="AQ923" t="s">
        <v>74</v>
      </c>
      <c r="AR923" t="s">
        <v>459</v>
      </c>
      <c r="AS923" t="s">
        <v>460</v>
      </c>
      <c r="AT923" t="s">
        <v>10425</v>
      </c>
      <c r="AU923">
        <v>1995</v>
      </c>
      <c r="AV923">
        <v>31</v>
      </c>
      <c r="AW923">
        <v>6</v>
      </c>
      <c r="AX923" t="s">
        <v>74</v>
      </c>
      <c r="AY923" t="s">
        <v>74</v>
      </c>
      <c r="AZ923" t="s">
        <v>74</v>
      </c>
      <c r="BA923" t="s">
        <v>74</v>
      </c>
      <c r="BB923">
        <v>782</v>
      </c>
      <c r="BC923">
        <v>791</v>
      </c>
      <c r="BD923" t="s">
        <v>74</v>
      </c>
      <c r="BE923" t="s">
        <v>74</v>
      </c>
      <c r="BF923" t="s">
        <v>74</v>
      </c>
      <c r="BG923" t="s">
        <v>74</v>
      </c>
      <c r="BH923" t="s">
        <v>74</v>
      </c>
      <c r="BI923">
        <v>10</v>
      </c>
      <c r="BJ923" t="s">
        <v>461</v>
      </c>
      <c r="BK923" t="s">
        <v>93</v>
      </c>
      <c r="BL923" t="s">
        <v>461</v>
      </c>
      <c r="BM923" t="s">
        <v>10543</v>
      </c>
      <c r="BN923" t="s">
        <v>74</v>
      </c>
      <c r="BO923" t="s">
        <v>74</v>
      </c>
      <c r="BP923" t="s">
        <v>74</v>
      </c>
      <c r="BQ923" t="s">
        <v>74</v>
      </c>
      <c r="BR923" t="s">
        <v>96</v>
      </c>
      <c r="BS923" t="s">
        <v>10544</v>
      </c>
      <c r="BT923" t="str">
        <f>HYPERLINK("https%3A%2F%2Fwww.webofscience.com%2Fwos%2Fwoscc%2Ffull-record%2FWOS:A1995TP38000007","View Full Record in Web of Science")</f>
        <v>View Full Record in Web of Science</v>
      </c>
    </row>
    <row r="924" spans="1:72" x14ac:dyDescent="0.15">
      <c r="A924" t="s">
        <v>72</v>
      </c>
      <c r="B924" t="s">
        <v>10545</v>
      </c>
      <c r="C924" t="s">
        <v>74</v>
      </c>
      <c r="D924" t="s">
        <v>74</v>
      </c>
      <c r="E924" t="s">
        <v>74</v>
      </c>
      <c r="F924" t="s">
        <v>10545</v>
      </c>
      <c r="G924" t="s">
        <v>74</v>
      </c>
      <c r="H924" t="s">
        <v>74</v>
      </c>
      <c r="I924" t="s">
        <v>10546</v>
      </c>
      <c r="J924" t="s">
        <v>452</v>
      </c>
      <c r="K924" t="s">
        <v>74</v>
      </c>
      <c r="L924" t="s">
        <v>74</v>
      </c>
      <c r="M924" t="s">
        <v>229</v>
      </c>
      <c r="N924" t="s">
        <v>78</v>
      </c>
      <c r="O924" t="s">
        <v>74</v>
      </c>
      <c r="P924" t="s">
        <v>74</v>
      </c>
      <c r="Q924" t="s">
        <v>74</v>
      </c>
      <c r="R924" t="s">
        <v>74</v>
      </c>
      <c r="S924" t="s">
        <v>74</v>
      </c>
      <c r="T924" t="s">
        <v>74</v>
      </c>
      <c r="U924" t="s">
        <v>74</v>
      </c>
      <c r="V924" t="s">
        <v>10547</v>
      </c>
      <c r="W924" t="s">
        <v>10548</v>
      </c>
      <c r="X924" t="s">
        <v>10549</v>
      </c>
      <c r="Y924" t="s">
        <v>10550</v>
      </c>
      <c r="Z924" t="s">
        <v>74</v>
      </c>
      <c r="AA924" t="s">
        <v>74</v>
      </c>
      <c r="AB924" t="s">
        <v>74</v>
      </c>
      <c r="AC924" t="s">
        <v>74</v>
      </c>
      <c r="AD924" t="s">
        <v>74</v>
      </c>
      <c r="AE924" t="s">
        <v>74</v>
      </c>
      <c r="AF924" t="s">
        <v>74</v>
      </c>
      <c r="AG924">
        <v>8</v>
      </c>
      <c r="AH924">
        <v>2</v>
      </c>
      <c r="AI924">
        <v>2</v>
      </c>
      <c r="AJ924">
        <v>0</v>
      </c>
      <c r="AK924">
        <v>0</v>
      </c>
      <c r="AL924" t="s">
        <v>231</v>
      </c>
      <c r="AM924" t="s">
        <v>232</v>
      </c>
      <c r="AN924" t="s">
        <v>233</v>
      </c>
      <c r="AO924" t="s">
        <v>458</v>
      </c>
      <c r="AP924" t="s">
        <v>74</v>
      </c>
      <c r="AQ924" t="s">
        <v>74</v>
      </c>
      <c r="AR924" t="s">
        <v>459</v>
      </c>
      <c r="AS924" t="s">
        <v>460</v>
      </c>
      <c r="AT924" t="s">
        <v>10425</v>
      </c>
      <c r="AU924">
        <v>1995</v>
      </c>
      <c r="AV924">
        <v>31</v>
      </c>
      <c r="AW924">
        <v>6</v>
      </c>
      <c r="AX924" t="s">
        <v>74</v>
      </c>
      <c r="AY924" t="s">
        <v>74</v>
      </c>
      <c r="AZ924" t="s">
        <v>74</v>
      </c>
      <c r="BA924" t="s">
        <v>74</v>
      </c>
      <c r="BB924">
        <v>842</v>
      </c>
      <c r="BC924">
        <v>851</v>
      </c>
      <c r="BD924" t="s">
        <v>74</v>
      </c>
      <c r="BE924" t="s">
        <v>74</v>
      </c>
      <c r="BF924" t="s">
        <v>74</v>
      </c>
      <c r="BG924" t="s">
        <v>74</v>
      </c>
      <c r="BH924" t="s">
        <v>74</v>
      </c>
      <c r="BI924">
        <v>10</v>
      </c>
      <c r="BJ924" t="s">
        <v>461</v>
      </c>
      <c r="BK924" t="s">
        <v>93</v>
      </c>
      <c r="BL924" t="s">
        <v>461</v>
      </c>
      <c r="BM924" t="s">
        <v>10543</v>
      </c>
      <c r="BN924" t="s">
        <v>74</v>
      </c>
      <c r="BO924" t="s">
        <v>74</v>
      </c>
      <c r="BP924" t="s">
        <v>74</v>
      </c>
      <c r="BQ924" t="s">
        <v>74</v>
      </c>
      <c r="BR924" t="s">
        <v>96</v>
      </c>
      <c r="BS924" t="s">
        <v>10551</v>
      </c>
      <c r="BT924" t="str">
        <f>HYPERLINK("https%3A%2F%2Fwww.webofscience.com%2Fwos%2Fwoscc%2Ffull-record%2FWOS:A1995TP38000015","View Full Record in Web of Science")</f>
        <v>View Full Record in Web of Science</v>
      </c>
    </row>
    <row r="925" spans="1:72" x14ac:dyDescent="0.15">
      <c r="A925" t="s">
        <v>72</v>
      </c>
      <c r="B925" t="s">
        <v>10552</v>
      </c>
      <c r="C925" t="s">
        <v>74</v>
      </c>
      <c r="D925" t="s">
        <v>74</v>
      </c>
      <c r="E925" t="s">
        <v>74</v>
      </c>
      <c r="F925" t="s">
        <v>10552</v>
      </c>
      <c r="G925" t="s">
        <v>74</v>
      </c>
      <c r="H925" t="s">
        <v>74</v>
      </c>
      <c r="I925" t="s">
        <v>10553</v>
      </c>
      <c r="J925" t="s">
        <v>519</v>
      </c>
      <c r="K925" t="s">
        <v>74</v>
      </c>
      <c r="L925" t="s">
        <v>74</v>
      </c>
      <c r="M925" t="s">
        <v>77</v>
      </c>
      <c r="N925" t="s">
        <v>78</v>
      </c>
      <c r="O925" t="s">
        <v>74</v>
      </c>
      <c r="P925" t="s">
        <v>74</v>
      </c>
      <c r="Q925" t="s">
        <v>74</v>
      </c>
      <c r="R925" t="s">
        <v>74</v>
      </c>
      <c r="S925" t="s">
        <v>74</v>
      </c>
      <c r="T925" t="s">
        <v>74</v>
      </c>
      <c r="U925" t="s">
        <v>10554</v>
      </c>
      <c r="V925" t="s">
        <v>10555</v>
      </c>
      <c r="W925" t="s">
        <v>10556</v>
      </c>
      <c r="X925" t="s">
        <v>10557</v>
      </c>
      <c r="Y925" t="s">
        <v>10558</v>
      </c>
      <c r="Z925" t="s">
        <v>74</v>
      </c>
      <c r="AA925" t="s">
        <v>10559</v>
      </c>
      <c r="AB925" t="s">
        <v>10560</v>
      </c>
      <c r="AC925" t="s">
        <v>74</v>
      </c>
      <c r="AD925" t="s">
        <v>74</v>
      </c>
      <c r="AE925" t="s">
        <v>74</v>
      </c>
      <c r="AF925" t="s">
        <v>74</v>
      </c>
      <c r="AG925">
        <v>35</v>
      </c>
      <c r="AH925">
        <v>18</v>
      </c>
      <c r="AI925">
        <v>20</v>
      </c>
      <c r="AJ925">
        <v>2</v>
      </c>
      <c r="AK925">
        <v>5</v>
      </c>
      <c r="AL925" t="s">
        <v>203</v>
      </c>
      <c r="AM925" t="s">
        <v>85</v>
      </c>
      <c r="AN925" t="s">
        <v>204</v>
      </c>
      <c r="AO925" t="s">
        <v>523</v>
      </c>
      <c r="AP925" t="s">
        <v>74</v>
      </c>
      <c r="AQ925" t="s">
        <v>74</v>
      </c>
      <c r="AR925" t="s">
        <v>524</v>
      </c>
      <c r="AS925" t="s">
        <v>525</v>
      </c>
      <c r="AT925" t="s">
        <v>10380</v>
      </c>
      <c r="AU925">
        <v>1995</v>
      </c>
      <c r="AV925">
        <v>57</v>
      </c>
      <c r="AW925">
        <v>13</v>
      </c>
      <c r="AX925" t="s">
        <v>74</v>
      </c>
      <c r="AY925" t="s">
        <v>74</v>
      </c>
      <c r="AZ925" t="s">
        <v>74</v>
      </c>
      <c r="BA925" t="s">
        <v>74</v>
      </c>
      <c r="BB925">
        <v>1569</v>
      </c>
      <c r="BC925">
        <v>1582</v>
      </c>
      <c r="BD925" t="s">
        <v>74</v>
      </c>
      <c r="BE925" t="s">
        <v>10561</v>
      </c>
      <c r="BF925" t="str">
        <f>HYPERLINK("http://dx.doi.org/10.1016/0021-9169(95)00090-O","http://dx.doi.org/10.1016/0021-9169(95)00090-O")</f>
        <v>http://dx.doi.org/10.1016/0021-9169(95)00090-O</v>
      </c>
      <c r="BG925" t="s">
        <v>74</v>
      </c>
      <c r="BH925" t="s">
        <v>74</v>
      </c>
      <c r="BI925">
        <v>14</v>
      </c>
      <c r="BJ925" t="s">
        <v>159</v>
      </c>
      <c r="BK925" t="s">
        <v>93</v>
      </c>
      <c r="BL925" t="s">
        <v>159</v>
      </c>
      <c r="BM925" t="s">
        <v>10562</v>
      </c>
      <c r="BN925" t="s">
        <v>74</v>
      </c>
      <c r="BO925" t="s">
        <v>74</v>
      </c>
      <c r="BP925" t="s">
        <v>74</v>
      </c>
      <c r="BQ925" t="s">
        <v>74</v>
      </c>
      <c r="BR925" t="s">
        <v>96</v>
      </c>
      <c r="BS925" t="s">
        <v>10563</v>
      </c>
      <c r="BT925" t="str">
        <f>HYPERLINK("https%3A%2F%2Fwww.webofscience.com%2Fwos%2Fwoscc%2Ffull-record%2FWOS:A1995TJ66400004","View Full Record in Web of Science")</f>
        <v>View Full Record in Web of Science</v>
      </c>
    </row>
    <row r="926" spans="1:72" x14ac:dyDescent="0.15">
      <c r="A926" t="s">
        <v>72</v>
      </c>
      <c r="B926" t="s">
        <v>10564</v>
      </c>
      <c r="C926" t="s">
        <v>74</v>
      </c>
      <c r="D926" t="s">
        <v>74</v>
      </c>
      <c r="E926" t="s">
        <v>74</v>
      </c>
      <c r="F926" t="s">
        <v>10564</v>
      </c>
      <c r="G926" t="s">
        <v>74</v>
      </c>
      <c r="H926" t="s">
        <v>74</v>
      </c>
      <c r="I926" t="s">
        <v>10565</v>
      </c>
      <c r="J926" t="s">
        <v>519</v>
      </c>
      <c r="K926" t="s">
        <v>74</v>
      </c>
      <c r="L926" t="s">
        <v>74</v>
      </c>
      <c r="M926" t="s">
        <v>77</v>
      </c>
      <c r="N926" t="s">
        <v>78</v>
      </c>
      <c r="O926" t="s">
        <v>74</v>
      </c>
      <c r="P926" t="s">
        <v>74</v>
      </c>
      <c r="Q926" t="s">
        <v>74</v>
      </c>
      <c r="R926" t="s">
        <v>74</v>
      </c>
      <c r="S926" t="s">
        <v>74</v>
      </c>
      <c r="T926" t="s">
        <v>74</v>
      </c>
      <c r="U926" t="s">
        <v>10566</v>
      </c>
      <c r="V926" t="s">
        <v>10567</v>
      </c>
      <c r="W926" t="s">
        <v>74</v>
      </c>
      <c r="X926" t="s">
        <v>74</v>
      </c>
      <c r="Y926" t="s">
        <v>10568</v>
      </c>
      <c r="Z926" t="s">
        <v>74</v>
      </c>
      <c r="AA926" t="s">
        <v>74</v>
      </c>
      <c r="AB926" t="s">
        <v>74</v>
      </c>
      <c r="AC926" t="s">
        <v>74</v>
      </c>
      <c r="AD926" t="s">
        <v>74</v>
      </c>
      <c r="AE926" t="s">
        <v>74</v>
      </c>
      <c r="AF926" t="s">
        <v>74</v>
      </c>
      <c r="AG926">
        <v>27</v>
      </c>
      <c r="AH926">
        <v>13</v>
      </c>
      <c r="AI926">
        <v>13</v>
      </c>
      <c r="AJ926">
        <v>0</v>
      </c>
      <c r="AK926">
        <v>1</v>
      </c>
      <c r="AL926" t="s">
        <v>203</v>
      </c>
      <c r="AM926" t="s">
        <v>85</v>
      </c>
      <c r="AN926" t="s">
        <v>204</v>
      </c>
      <c r="AO926" t="s">
        <v>523</v>
      </c>
      <c r="AP926" t="s">
        <v>74</v>
      </c>
      <c r="AQ926" t="s">
        <v>74</v>
      </c>
      <c r="AR926" t="s">
        <v>524</v>
      </c>
      <c r="AS926" t="s">
        <v>525</v>
      </c>
      <c r="AT926" t="s">
        <v>10380</v>
      </c>
      <c r="AU926">
        <v>1995</v>
      </c>
      <c r="AV926">
        <v>57</v>
      </c>
      <c r="AW926">
        <v>13</v>
      </c>
      <c r="AX926" t="s">
        <v>74</v>
      </c>
      <c r="AY926" t="s">
        <v>74</v>
      </c>
      <c r="AZ926" t="s">
        <v>74</v>
      </c>
      <c r="BA926" t="s">
        <v>74</v>
      </c>
      <c r="BB926">
        <v>1611</v>
      </c>
      <c r="BC926">
        <v>1622</v>
      </c>
      <c r="BD926" t="s">
        <v>74</v>
      </c>
      <c r="BE926" t="s">
        <v>10569</v>
      </c>
      <c r="BF926" t="str">
        <f>HYPERLINK("http://dx.doi.org/10.1016/0021-9169(94)00148-H","http://dx.doi.org/10.1016/0021-9169(94)00148-H")</f>
        <v>http://dx.doi.org/10.1016/0021-9169(94)00148-H</v>
      </c>
      <c r="BG926" t="s">
        <v>74</v>
      </c>
      <c r="BH926" t="s">
        <v>74</v>
      </c>
      <c r="BI926">
        <v>12</v>
      </c>
      <c r="BJ926" t="s">
        <v>159</v>
      </c>
      <c r="BK926" t="s">
        <v>93</v>
      </c>
      <c r="BL926" t="s">
        <v>159</v>
      </c>
      <c r="BM926" t="s">
        <v>10562</v>
      </c>
      <c r="BN926" t="s">
        <v>74</v>
      </c>
      <c r="BO926" t="s">
        <v>74</v>
      </c>
      <c r="BP926" t="s">
        <v>74</v>
      </c>
      <c r="BQ926" t="s">
        <v>74</v>
      </c>
      <c r="BR926" t="s">
        <v>96</v>
      </c>
      <c r="BS926" t="s">
        <v>10570</v>
      </c>
      <c r="BT926" t="str">
        <f>HYPERLINK("https%3A%2F%2Fwww.webofscience.com%2Fwos%2Fwoscc%2Ffull-record%2FWOS:A1995TJ66400008","View Full Record in Web of Science")</f>
        <v>View Full Record in Web of Science</v>
      </c>
    </row>
    <row r="927" spans="1:72" x14ac:dyDescent="0.15">
      <c r="A927" t="s">
        <v>72</v>
      </c>
      <c r="B927" t="s">
        <v>10571</v>
      </c>
      <c r="C927" t="s">
        <v>74</v>
      </c>
      <c r="D927" t="s">
        <v>74</v>
      </c>
      <c r="E927" t="s">
        <v>74</v>
      </c>
      <c r="F927" t="s">
        <v>10571</v>
      </c>
      <c r="G927" t="s">
        <v>74</v>
      </c>
      <c r="H927" t="s">
        <v>74</v>
      </c>
      <c r="I927" t="s">
        <v>10572</v>
      </c>
      <c r="J927" t="s">
        <v>548</v>
      </c>
      <c r="K927" t="s">
        <v>74</v>
      </c>
      <c r="L927" t="s">
        <v>74</v>
      </c>
      <c r="M927" t="s">
        <v>77</v>
      </c>
      <c r="N927" t="s">
        <v>78</v>
      </c>
      <c r="O927" t="s">
        <v>74</v>
      </c>
      <c r="P927" t="s">
        <v>74</v>
      </c>
      <c r="Q927" t="s">
        <v>74</v>
      </c>
      <c r="R927" t="s">
        <v>74</v>
      </c>
      <c r="S927" t="s">
        <v>74</v>
      </c>
      <c r="T927" t="s">
        <v>74</v>
      </c>
      <c r="U927" t="s">
        <v>10573</v>
      </c>
      <c r="V927" t="s">
        <v>10574</v>
      </c>
      <c r="W927" t="s">
        <v>10575</v>
      </c>
      <c r="X927" t="s">
        <v>5670</v>
      </c>
      <c r="Y927" t="s">
        <v>74</v>
      </c>
      <c r="Z927" t="s">
        <v>74</v>
      </c>
      <c r="AA927" t="s">
        <v>74</v>
      </c>
      <c r="AB927" t="s">
        <v>10576</v>
      </c>
      <c r="AC927" t="s">
        <v>74</v>
      </c>
      <c r="AD927" t="s">
        <v>74</v>
      </c>
      <c r="AE927" t="s">
        <v>74</v>
      </c>
      <c r="AF927" t="s">
        <v>74</v>
      </c>
      <c r="AG927">
        <v>27</v>
      </c>
      <c r="AH927">
        <v>48</v>
      </c>
      <c r="AI927">
        <v>53</v>
      </c>
      <c r="AJ927">
        <v>0</v>
      </c>
      <c r="AK927">
        <v>8</v>
      </c>
      <c r="AL927" t="s">
        <v>152</v>
      </c>
      <c r="AM927" t="s">
        <v>153</v>
      </c>
      <c r="AN927" t="s">
        <v>662</v>
      </c>
      <c r="AO927" t="s">
        <v>555</v>
      </c>
      <c r="AP927" t="s">
        <v>10577</v>
      </c>
      <c r="AQ927" t="s">
        <v>74</v>
      </c>
      <c r="AR927" t="s">
        <v>556</v>
      </c>
      <c r="AS927" t="s">
        <v>557</v>
      </c>
      <c r="AT927" t="s">
        <v>10380</v>
      </c>
      <c r="AU927">
        <v>1995</v>
      </c>
      <c r="AV927">
        <v>8</v>
      </c>
      <c r="AW927">
        <v>11</v>
      </c>
      <c r="AX927" t="s">
        <v>74</v>
      </c>
      <c r="AY927" t="s">
        <v>74</v>
      </c>
      <c r="AZ927" t="s">
        <v>74</v>
      </c>
      <c r="BA927" t="s">
        <v>74</v>
      </c>
      <c r="BB927">
        <v>2659</v>
      </c>
      <c r="BC927">
        <v>2672</v>
      </c>
      <c r="BD927" t="s">
        <v>74</v>
      </c>
      <c r="BE927" t="s">
        <v>10578</v>
      </c>
      <c r="BF927" t="str">
        <f>HYPERLINK("http://dx.doi.org/10.1175/1520-0442(1995)008&lt;2659:QSWITS&gt;2.0.CO;2","http://dx.doi.org/10.1175/1520-0442(1995)008&lt;2659:QSWITS&gt;2.0.CO;2")</f>
        <v>http://dx.doi.org/10.1175/1520-0442(1995)008&lt;2659:QSWITS&gt;2.0.CO;2</v>
      </c>
      <c r="BG927" t="s">
        <v>74</v>
      </c>
      <c r="BH927" t="s">
        <v>74</v>
      </c>
      <c r="BI927">
        <v>14</v>
      </c>
      <c r="BJ927" t="s">
        <v>159</v>
      </c>
      <c r="BK927" t="s">
        <v>93</v>
      </c>
      <c r="BL927" t="s">
        <v>159</v>
      </c>
      <c r="BM927" t="s">
        <v>10579</v>
      </c>
      <c r="BN927" t="s">
        <v>74</v>
      </c>
      <c r="BO927" t="s">
        <v>272</v>
      </c>
      <c r="BP927" t="s">
        <v>74</v>
      </c>
      <c r="BQ927" t="s">
        <v>74</v>
      </c>
      <c r="BR927" t="s">
        <v>96</v>
      </c>
      <c r="BS927" t="s">
        <v>10580</v>
      </c>
      <c r="BT927" t="str">
        <f>HYPERLINK("https%3A%2F%2Fwww.webofscience.com%2Fwos%2Fwoscc%2Ffull-record%2FWOS:A1995TG72400006","View Full Record in Web of Science")</f>
        <v>View Full Record in Web of Science</v>
      </c>
    </row>
    <row r="928" spans="1:72" x14ac:dyDescent="0.15">
      <c r="A928" t="s">
        <v>72</v>
      </c>
      <c r="B928" t="s">
        <v>10571</v>
      </c>
      <c r="C928" t="s">
        <v>74</v>
      </c>
      <c r="D928" t="s">
        <v>74</v>
      </c>
      <c r="E928" t="s">
        <v>74</v>
      </c>
      <c r="F928" t="s">
        <v>10571</v>
      </c>
      <c r="G928" t="s">
        <v>74</v>
      </c>
      <c r="H928" t="s">
        <v>74</v>
      </c>
      <c r="I928" t="s">
        <v>10581</v>
      </c>
      <c r="J928" t="s">
        <v>548</v>
      </c>
      <c r="K928" t="s">
        <v>74</v>
      </c>
      <c r="L928" t="s">
        <v>74</v>
      </c>
      <c r="M928" t="s">
        <v>77</v>
      </c>
      <c r="N928" t="s">
        <v>78</v>
      </c>
      <c r="O928" t="s">
        <v>74</v>
      </c>
      <c r="P928" t="s">
        <v>74</v>
      </c>
      <c r="Q928" t="s">
        <v>74</v>
      </c>
      <c r="R928" t="s">
        <v>74</v>
      </c>
      <c r="S928" t="s">
        <v>74</v>
      </c>
      <c r="T928" t="s">
        <v>74</v>
      </c>
      <c r="U928" t="s">
        <v>10582</v>
      </c>
      <c r="V928" t="s">
        <v>10583</v>
      </c>
      <c r="W928" t="s">
        <v>10584</v>
      </c>
      <c r="X928" t="s">
        <v>5670</v>
      </c>
      <c r="Y928" t="s">
        <v>74</v>
      </c>
      <c r="Z928" t="s">
        <v>74</v>
      </c>
      <c r="AA928" t="s">
        <v>74</v>
      </c>
      <c r="AB928" t="s">
        <v>74</v>
      </c>
      <c r="AC928" t="s">
        <v>74</v>
      </c>
      <c r="AD928" t="s">
        <v>74</v>
      </c>
      <c r="AE928" t="s">
        <v>74</v>
      </c>
      <c r="AF928" t="s">
        <v>74</v>
      </c>
      <c r="AG928">
        <v>20</v>
      </c>
      <c r="AH928">
        <v>27</v>
      </c>
      <c r="AI928">
        <v>30</v>
      </c>
      <c r="AJ928">
        <v>0</v>
      </c>
      <c r="AK928">
        <v>5</v>
      </c>
      <c r="AL928" t="s">
        <v>152</v>
      </c>
      <c r="AM928" t="s">
        <v>153</v>
      </c>
      <c r="AN928" t="s">
        <v>154</v>
      </c>
      <c r="AO928" t="s">
        <v>555</v>
      </c>
      <c r="AP928" t="s">
        <v>74</v>
      </c>
      <c r="AQ928" t="s">
        <v>74</v>
      </c>
      <c r="AR928" t="s">
        <v>556</v>
      </c>
      <c r="AS928" t="s">
        <v>557</v>
      </c>
      <c r="AT928" t="s">
        <v>10380</v>
      </c>
      <c r="AU928">
        <v>1995</v>
      </c>
      <c r="AV928">
        <v>8</v>
      </c>
      <c r="AW928">
        <v>11</v>
      </c>
      <c r="AX928" t="s">
        <v>74</v>
      </c>
      <c r="AY928" t="s">
        <v>74</v>
      </c>
      <c r="AZ928" t="s">
        <v>74</v>
      </c>
      <c r="BA928" t="s">
        <v>74</v>
      </c>
      <c r="BB928">
        <v>2673</v>
      </c>
      <c r="BC928">
        <v>2690</v>
      </c>
      <c r="BD928" t="s">
        <v>74</v>
      </c>
      <c r="BE928" t="s">
        <v>10585</v>
      </c>
      <c r="BF928" t="str">
        <f>HYPERLINK("http://dx.doi.org/10.1175/1520-0442(1995)008&lt;2673:QSWITS&gt;2.0.CO;2","http://dx.doi.org/10.1175/1520-0442(1995)008&lt;2673:QSWITS&gt;2.0.CO;2")</f>
        <v>http://dx.doi.org/10.1175/1520-0442(1995)008&lt;2673:QSWITS&gt;2.0.CO;2</v>
      </c>
      <c r="BG928" t="s">
        <v>74</v>
      </c>
      <c r="BH928" t="s">
        <v>74</v>
      </c>
      <c r="BI928">
        <v>18</v>
      </c>
      <c r="BJ928" t="s">
        <v>159</v>
      </c>
      <c r="BK928" t="s">
        <v>93</v>
      </c>
      <c r="BL928" t="s">
        <v>159</v>
      </c>
      <c r="BM928" t="s">
        <v>10579</v>
      </c>
      <c r="BN928" t="s">
        <v>74</v>
      </c>
      <c r="BO928" t="s">
        <v>272</v>
      </c>
      <c r="BP928" t="s">
        <v>74</v>
      </c>
      <c r="BQ928" t="s">
        <v>74</v>
      </c>
      <c r="BR928" t="s">
        <v>96</v>
      </c>
      <c r="BS928" t="s">
        <v>10586</v>
      </c>
      <c r="BT928" t="str">
        <f>HYPERLINK("https%3A%2F%2Fwww.webofscience.com%2Fwos%2Fwoscc%2Ffull-record%2FWOS:A1995TG72400007","View Full Record in Web of Science")</f>
        <v>View Full Record in Web of Science</v>
      </c>
    </row>
    <row r="929" spans="1:72" x14ac:dyDescent="0.15">
      <c r="A929" t="s">
        <v>72</v>
      </c>
      <c r="B929" t="s">
        <v>10587</v>
      </c>
      <c r="C929" t="s">
        <v>74</v>
      </c>
      <c r="D929" t="s">
        <v>74</v>
      </c>
      <c r="E929" t="s">
        <v>74</v>
      </c>
      <c r="F929" t="s">
        <v>10587</v>
      </c>
      <c r="G929" t="s">
        <v>74</v>
      </c>
      <c r="H929" t="s">
        <v>74</v>
      </c>
      <c r="I929" t="s">
        <v>10588</v>
      </c>
      <c r="J929" t="s">
        <v>4600</v>
      </c>
      <c r="K929" t="s">
        <v>74</v>
      </c>
      <c r="L929" t="s">
        <v>74</v>
      </c>
      <c r="M929" t="s">
        <v>77</v>
      </c>
      <c r="N929" t="s">
        <v>78</v>
      </c>
      <c r="O929" t="s">
        <v>74</v>
      </c>
      <c r="P929" t="s">
        <v>74</v>
      </c>
      <c r="Q929" t="s">
        <v>74</v>
      </c>
      <c r="R929" t="s">
        <v>74</v>
      </c>
      <c r="S929" t="s">
        <v>74</v>
      </c>
      <c r="T929" t="s">
        <v>10589</v>
      </c>
      <c r="U929" t="s">
        <v>10590</v>
      </c>
      <c r="V929" t="s">
        <v>10591</v>
      </c>
      <c r="W929" t="s">
        <v>10592</v>
      </c>
      <c r="X929" t="s">
        <v>10593</v>
      </c>
      <c r="Y929" t="s">
        <v>74</v>
      </c>
      <c r="Z929" t="s">
        <v>74</v>
      </c>
      <c r="AA929" t="s">
        <v>74</v>
      </c>
      <c r="AB929" t="s">
        <v>74</v>
      </c>
      <c r="AC929" t="s">
        <v>74</v>
      </c>
      <c r="AD929" t="s">
        <v>74</v>
      </c>
      <c r="AE929" t="s">
        <v>74</v>
      </c>
      <c r="AF929" t="s">
        <v>74</v>
      </c>
      <c r="AG929">
        <v>45</v>
      </c>
      <c r="AH929">
        <v>65</v>
      </c>
      <c r="AI929">
        <v>71</v>
      </c>
      <c r="AJ929">
        <v>0</v>
      </c>
      <c r="AK929">
        <v>12</v>
      </c>
      <c r="AL929" t="s">
        <v>4609</v>
      </c>
      <c r="AM929" t="s">
        <v>485</v>
      </c>
      <c r="AN929" t="s">
        <v>4610</v>
      </c>
      <c r="AO929" t="s">
        <v>4611</v>
      </c>
      <c r="AP929" t="s">
        <v>74</v>
      </c>
      <c r="AQ929" t="s">
        <v>74</v>
      </c>
      <c r="AR929" t="s">
        <v>4612</v>
      </c>
      <c r="AS929" t="s">
        <v>4613</v>
      </c>
      <c r="AT929" t="s">
        <v>10380</v>
      </c>
      <c r="AU929">
        <v>1995</v>
      </c>
      <c r="AV929">
        <v>198</v>
      </c>
      <c r="AW929">
        <v>11</v>
      </c>
      <c r="AX929" t="s">
        <v>74</v>
      </c>
      <c r="AY929" t="s">
        <v>74</v>
      </c>
      <c r="AZ929" t="s">
        <v>74</v>
      </c>
      <c r="BA929" t="s">
        <v>74</v>
      </c>
      <c r="BB929">
        <v>2279</v>
      </c>
      <c r="BC929">
        <v>2291</v>
      </c>
      <c r="BD929" t="s">
        <v>74</v>
      </c>
      <c r="BE929" t="s">
        <v>74</v>
      </c>
      <c r="BF929" t="s">
        <v>74</v>
      </c>
      <c r="BG929" t="s">
        <v>74</v>
      </c>
      <c r="BH929" t="s">
        <v>74</v>
      </c>
      <c r="BI929">
        <v>13</v>
      </c>
      <c r="BJ929" t="s">
        <v>970</v>
      </c>
      <c r="BK929" t="s">
        <v>93</v>
      </c>
      <c r="BL929" t="s">
        <v>971</v>
      </c>
      <c r="BM929" t="s">
        <v>10594</v>
      </c>
      <c r="BN929">
        <v>7490568</v>
      </c>
      <c r="BO929" t="s">
        <v>74</v>
      </c>
      <c r="BP929" t="s">
        <v>74</v>
      </c>
      <c r="BQ929" t="s">
        <v>74</v>
      </c>
      <c r="BR929" t="s">
        <v>96</v>
      </c>
      <c r="BS929" t="s">
        <v>10595</v>
      </c>
      <c r="BT929" t="str">
        <f>HYPERLINK("https%3A%2F%2Fwww.webofscience.com%2Fwos%2Fwoscc%2Ffull-record%2FWOS:A1995TD91200005","View Full Record in Web of Science")</f>
        <v>View Full Record in Web of Science</v>
      </c>
    </row>
    <row r="930" spans="1:72" x14ac:dyDescent="0.15">
      <c r="A930" t="s">
        <v>72</v>
      </c>
      <c r="B930" t="s">
        <v>10596</v>
      </c>
      <c r="C930" t="s">
        <v>74</v>
      </c>
      <c r="D930" t="s">
        <v>74</v>
      </c>
      <c r="E930" t="s">
        <v>74</v>
      </c>
      <c r="F930" t="s">
        <v>10596</v>
      </c>
      <c r="G930" t="s">
        <v>74</v>
      </c>
      <c r="H930" t="s">
        <v>74</v>
      </c>
      <c r="I930" t="s">
        <v>10597</v>
      </c>
      <c r="J930" t="s">
        <v>1493</v>
      </c>
      <c r="K930" t="s">
        <v>74</v>
      </c>
      <c r="L930" t="s">
        <v>74</v>
      </c>
      <c r="M930" t="s">
        <v>77</v>
      </c>
      <c r="N930" t="s">
        <v>78</v>
      </c>
      <c r="O930" t="s">
        <v>74</v>
      </c>
      <c r="P930" t="s">
        <v>74</v>
      </c>
      <c r="Q930" t="s">
        <v>74</v>
      </c>
      <c r="R930" t="s">
        <v>74</v>
      </c>
      <c r="S930" t="s">
        <v>74</v>
      </c>
      <c r="T930" t="s">
        <v>74</v>
      </c>
      <c r="U930" t="s">
        <v>10598</v>
      </c>
      <c r="V930" t="s">
        <v>10599</v>
      </c>
      <c r="W930" t="s">
        <v>10600</v>
      </c>
      <c r="X930" t="s">
        <v>82</v>
      </c>
      <c r="Y930" t="s">
        <v>10601</v>
      </c>
      <c r="Z930" t="s">
        <v>74</v>
      </c>
      <c r="AA930" t="s">
        <v>5672</v>
      </c>
      <c r="AB930" t="s">
        <v>10602</v>
      </c>
      <c r="AC930" t="s">
        <v>74</v>
      </c>
      <c r="AD930" t="s">
        <v>74</v>
      </c>
      <c r="AE930" t="s">
        <v>74</v>
      </c>
      <c r="AF930" t="s">
        <v>74</v>
      </c>
      <c r="AG930">
        <v>24</v>
      </c>
      <c r="AH930">
        <v>6</v>
      </c>
      <c r="AI930">
        <v>6</v>
      </c>
      <c r="AJ930">
        <v>0</v>
      </c>
      <c r="AK930">
        <v>2</v>
      </c>
      <c r="AL930" t="s">
        <v>946</v>
      </c>
      <c r="AM930" t="s">
        <v>312</v>
      </c>
      <c r="AN930" t="s">
        <v>1017</v>
      </c>
      <c r="AO930" t="s">
        <v>1501</v>
      </c>
      <c r="AP930" t="s">
        <v>1502</v>
      </c>
      <c r="AQ930" t="s">
        <v>74</v>
      </c>
      <c r="AR930" t="s">
        <v>1503</v>
      </c>
      <c r="AS930" t="s">
        <v>1504</v>
      </c>
      <c r="AT930" t="s">
        <v>10507</v>
      </c>
      <c r="AU930">
        <v>1995</v>
      </c>
      <c r="AV930">
        <v>100</v>
      </c>
      <c r="AW930" t="s">
        <v>10603</v>
      </c>
      <c r="AX930" t="s">
        <v>74</v>
      </c>
      <c r="AY930" t="s">
        <v>74</v>
      </c>
      <c r="AZ930" t="s">
        <v>74</v>
      </c>
      <c r="BA930" t="s">
        <v>74</v>
      </c>
      <c r="BB930">
        <v>21709</v>
      </c>
      <c r="BC930">
        <v>21716</v>
      </c>
      <c r="BD930" t="s">
        <v>74</v>
      </c>
      <c r="BE930" t="s">
        <v>10604</v>
      </c>
      <c r="BF930" t="str">
        <f>HYPERLINK("http://dx.doi.org/10.1029/95JA02206","http://dx.doi.org/10.1029/95JA02206")</f>
        <v>http://dx.doi.org/10.1029/95JA02206</v>
      </c>
      <c r="BG930" t="s">
        <v>74</v>
      </c>
      <c r="BH930" t="s">
        <v>74</v>
      </c>
      <c r="BI930">
        <v>8</v>
      </c>
      <c r="BJ930" t="s">
        <v>936</v>
      </c>
      <c r="BK930" t="s">
        <v>93</v>
      </c>
      <c r="BL930" t="s">
        <v>936</v>
      </c>
      <c r="BM930" t="s">
        <v>10605</v>
      </c>
      <c r="BN930" t="s">
        <v>74</v>
      </c>
      <c r="BO930" t="s">
        <v>74</v>
      </c>
      <c r="BP930" t="s">
        <v>74</v>
      </c>
      <c r="BQ930" t="s">
        <v>74</v>
      </c>
      <c r="BR930" t="s">
        <v>96</v>
      </c>
      <c r="BS930" t="s">
        <v>10606</v>
      </c>
      <c r="BT930" t="str">
        <f>HYPERLINK("https%3A%2F%2Fwww.webofscience.com%2Fwos%2Fwoscc%2Ffull-record%2FWOS:A1995TD90400034","View Full Record in Web of Science")</f>
        <v>View Full Record in Web of Science</v>
      </c>
    </row>
    <row r="931" spans="1:72" x14ac:dyDescent="0.15">
      <c r="A931" t="s">
        <v>72</v>
      </c>
      <c r="B931" t="s">
        <v>10607</v>
      </c>
      <c r="C931" t="s">
        <v>74</v>
      </c>
      <c r="D931" t="s">
        <v>74</v>
      </c>
      <c r="E931" t="s">
        <v>74</v>
      </c>
      <c r="F931" t="s">
        <v>10607</v>
      </c>
      <c r="G931" t="s">
        <v>74</v>
      </c>
      <c r="H931" t="s">
        <v>74</v>
      </c>
      <c r="I931" t="s">
        <v>10608</v>
      </c>
      <c r="J931" t="s">
        <v>613</v>
      </c>
      <c r="K931" t="s">
        <v>74</v>
      </c>
      <c r="L931" t="s">
        <v>74</v>
      </c>
      <c r="M931" t="s">
        <v>77</v>
      </c>
      <c r="N931" t="s">
        <v>78</v>
      </c>
      <c r="O931" t="s">
        <v>74</v>
      </c>
      <c r="P931" t="s">
        <v>74</v>
      </c>
      <c r="Q931" t="s">
        <v>74</v>
      </c>
      <c r="R931" t="s">
        <v>74</v>
      </c>
      <c r="S931" t="s">
        <v>74</v>
      </c>
      <c r="T931" t="s">
        <v>74</v>
      </c>
      <c r="U931" t="s">
        <v>10609</v>
      </c>
      <c r="V931" t="s">
        <v>10610</v>
      </c>
      <c r="W931" t="s">
        <v>10611</v>
      </c>
      <c r="X931" t="s">
        <v>10612</v>
      </c>
      <c r="Y931" t="s">
        <v>10613</v>
      </c>
      <c r="Z931" t="s">
        <v>74</v>
      </c>
      <c r="AA931" t="s">
        <v>74</v>
      </c>
      <c r="AB931" t="s">
        <v>74</v>
      </c>
      <c r="AC931" t="s">
        <v>74</v>
      </c>
      <c r="AD931" t="s">
        <v>74</v>
      </c>
      <c r="AE931" t="s">
        <v>74</v>
      </c>
      <c r="AF931" t="s">
        <v>74</v>
      </c>
      <c r="AG931">
        <v>37</v>
      </c>
      <c r="AH931">
        <v>27</v>
      </c>
      <c r="AI931">
        <v>27</v>
      </c>
      <c r="AJ931">
        <v>0</v>
      </c>
      <c r="AK931">
        <v>2</v>
      </c>
      <c r="AL931" t="s">
        <v>3934</v>
      </c>
      <c r="AM931" t="s">
        <v>622</v>
      </c>
      <c r="AN931" t="s">
        <v>3935</v>
      </c>
      <c r="AO931" t="s">
        <v>624</v>
      </c>
      <c r="AP931" t="s">
        <v>74</v>
      </c>
      <c r="AQ931" t="s">
        <v>74</v>
      </c>
      <c r="AR931" t="s">
        <v>626</v>
      </c>
      <c r="AS931" t="s">
        <v>627</v>
      </c>
      <c r="AT931" t="s">
        <v>10380</v>
      </c>
      <c r="AU931">
        <v>1995</v>
      </c>
      <c r="AV931">
        <v>53</v>
      </c>
      <c r="AW931">
        <v>6</v>
      </c>
      <c r="AX931" t="s">
        <v>74</v>
      </c>
      <c r="AY931" t="s">
        <v>74</v>
      </c>
      <c r="AZ931" t="s">
        <v>74</v>
      </c>
      <c r="BA931" t="s">
        <v>74</v>
      </c>
      <c r="BB931">
        <v>865</v>
      </c>
      <c r="BC931">
        <v>895</v>
      </c>
      <c r="BD931" t="s">
        <v>74</v>
      </c>
      <c r="BE931" t="s">
        <v>10614</v>
      </c>
      <c r="BF931" t="str">
        <f>HYPERLINK("http://dx.doi.org/10.1357/0022240953212990","http://dx.doi.org/10.1357/0022240953212990")</f>
        <v>http://dx.doi.org/10.1357/0022240953212990</v>
      </c>
      <c r="BG931" t="s">
        <v>74</v>
      </c>
      <c r="BH931" t="s">
        <v>74</v>
      </c>
      <c r="BI931">
        <v>31</v>
      </c>
      <c r="BJ931" t="s">
        <v>209</v>
      </c>
      <c r="BK931" t="s">
        <v>93</v>
      </c>
      <c r="BL931" t="s">
        <v>209</v>
      </c>
      <c r="BM931" t="s">
        <v>10615</v>
      </c>
      <c r="BN931" t="s">
        <v>74</v>
      </c>
      <c r="BO931" t="s">
        <v>74</v>
      </c>
      <c r="BP931" t="s">
        <v>74</v>
      </c>
      <c r="BQ931" t="s">
        <v>74</v>
      </c>
      <c r="BR931" t="s">
        <v>96</v>
      </c>
      <c r="BS931" t="s">
        <v>10616</v>
      </c>
      <c r="BT931" t="str">
        <f>HYPERLINK("https%3A%2F%2Fwww.webofscience.com%2Fwos%2Fwoscc%2Ffull-record%2FWOS:A1995TF71900001","View Full Record in Web of Science")</f>
        <v>View Full Record in Web of Science</v>
      </c>
    </row>
    <row r="932" spans="1:72" x14ac:dyDescent="0.15">
      <c r="A932" t="s">
        <v>72</v>
      </c>
      <c r="B932" t="s">
        <v>10617</v>
      </c>
      <c r="C932" t="s">
        <v>74</v>
      </c>
      <c r="D932" t="s">
        <v>74</v>
      </c>
      <c r="E932" t="s">
        <v>74</v>
      </c>
      <c r="F932" t="s">
        <v>10617</v>
      </c>
      <c r="G932" t="s">
        <v>74</v>
      </c>
      <c r="H932" t="s">
        <v>74</v>
      </c>
      <c r="I932" t="s">
        <v>10618</v>
      </c>
      <c r="J932" t="s">
        <v>613</v>
      </c>
      <c r="K932" t="s">
        <v>74</v>
      </c>
      <c r="L932" t="s">
        <v>74</v>
      </c>
      <c r="M932" t="s">
        <v>77</v>
      </c>
      <c r="N932" t="s">
        <v>78</v>
      </c>
      <c r="O932" t="s">
        <v>74</v>
      </c>
      <c r="P932" t="s">
        <v>74</v>
      </c>
      <c r="Q932" t="s">
        <v>74</v>
      </c>
      <c r="R932" t="s">
        <v>74</v>
      </c>
      <c r="S932" t="s">
        <v>74</v>
      </c>
      <c r="T932" t="s">
        <v>74</v>
      </c>
      <c r="U932" t="s">
        <v>10619</v>
      </c>
      <c r="V932" t="s">
        <v>10620</v>
      </c>
      <c r="W932" t="s">
        <v>10621</v>
      </c>
      <c r="X932" t="s">
        <v>10622</v>
      </c>
      <c r="Y932" t="s">
        <v>74</v>
      </c>
      <c r="Z932" t="s">
        <v>74</v>
      </c>
      <c r="AA932" t="s">
        <v>10623</v>
      </c>
      <c r="AB932" t="s">
        <v>74</v>
      </c>
      <c r="AC932" t="s">
        <v>74</v>
      </c>
      <c r="AD932" t="s">
        <v>74</v>
      </c>
      <c r="AE932" t="s">
        <v>74</v>
      </c>
      <c r="AF932" t="s">
        <v>74</v>
      </c>
      <c r="AG932">
        <v>35</v>
      </c>
      <c r="AH932">
        <v>37</v>
      </c>
      <c r="AI932">
        <v>40</v>
      </c>
      <c r="AJ932">
        <v>0</v>
      </c>
      <c r="AK932">
        <v>0</v>
      </c>
      <c r="AL932" t="s">
        <v>3934</v>
      </c>
      <c r="AM932" t="s">
        <v>622</v>
      </c>
      <c r="AN932" t="s">
        <v>3935</v>
      </c>
      <c r="AO932" t="s">
        <v>624</v>
      </c>
      <c r="AP932" t="s">
        <v>74</v>
      </c>
      <c r="AQ932" t="s">
        <v>74</v>
      </c>
      <c r="AR932" t="s">
        <v>626</v>
      </c>
      <c r="AS932" t="s">
        <v>627</v>
      </c>
      <c r="AT932" t="s">
        <v>10380</v>
      </c>
      <c r="AU932">
        <v>1995</v>
      </c>
      <c r="AV932">
        <v>53</v>
      </c>
      <c r="AW932">
        <v>6</v>
      </c>
      <c r="AX932" t="s">
        <v>74</v>
      </c>
      <c r="AY932" t="s">
        <v>74</v>
      </c>
      <c r="AZ932" t="s">
        <v>74</v>
      </c>
      <c r="BA932" t="s">
        <v>74</v>
      </c>
      <c r="BB932">
        <v>897</v>
      </c>
      <c r="BC932">
        <v>928</v>
      </c>
      <c r="BD932" t="s">
        <v>74</v>
      </c>
      <c r="BE932" t="s">
        <v>10624</v>
      </c>
      <c r="BF932" t="str">
        <f>HYPERLINK("http://dx.doi.org/10.1357/0022240953212936","http://dx.doi.org/10.1357/0022240953212936")</f>
        <v>http://dx.doi.org/10.1357/0022240953212936</v>
      </c>
      <c r="BG932" t="s">
        <v>74</v>
      </c>
      <c r="BH932" t="s">
        <v>74</v>
      </c>
      <c r="BI932">
        <v>32</v>
      </c>
      <c r="BJ932" t="s">
        <v>209</v>
      </c>
      <c r="BK932" t="s">
        <v>93</v>
      </c>
      <c r="BL932" t="s">
        <v>209</v>
      </c>
      <c r="BM932" t="s">
        <v>10615</v>
      </c>
      <c r="BN932" t="s">
        <v>74</v>
      </c>
      <c r="BO932" t="s">
        <v>74</v>
      </c>
      <c r="BP932" t="s">
        <v>74</v>
      </c>
      <c r="BQ932" t="s">
        <v>74</v>
      </c>
      <c r="BR932" t="s">
        <v>96</v>
      </c>
      <c r="BS932" t="s">
        <v>10625</v>
      </c>
      <c r="BT932" t="str">
        <f>HYPERLINK("https%3A%2F%2Fwww.webofscience.com%2Fwos%2Fwoscc%2Ffull-record%2FWOS:A1995TF71900002","View Full Record in Web of Science")</f>
        <v>View Full Record in Web of Science</v>
      </c>
    </row>
    <row r="933" spans="1:72" x14ac:dyDescent="0.15">
      <c r="A933" t="s">
        <v>72</v>
      </c>
      <c r="B933" t="s">
        <v>10626</v>
      </c>
      <c r="C933" t="s">
        <v>74</v>
      </c>
      <c r="D933" t="s">
        <v>74</v>
      </c>
      <c r="E933" t="s">
        <v>74</v>
      </c>
      <c r="F933" t="s">
        <v>10626</v>
      </c>
      <c r="G933" t="s">
        <v>74</v>
      </c>
      <c r="H933" t="s">
        <v>74</v>
      </c>
      <c r="I933" t="s">
        <v>10627</v>
      </c>
      <c r="J933" t="s">
        <v>640</v>
      </c>
      <c r="K933" t="s">
        <v>74</v>
      </c>
      <c r="L933" t="s">
        <v>74</v>
      </c>
      <c r="M933" t="s">
        <v>77</v>
      </c>
      <c r="N933" t="s">
        <v>78</v>
      </c>
      <c r="O933" t="s">
        <v>74</v>
      </c>
      <c r="P933" t="s">
        <v>74</v>
      </c>
      <c r="Q933" t="s">
        <v>74</v>
      </c>
      <c r="R933" t="s">
        <v>74</v>
      </c>
      <c r="S933" t="s">
        <v>74</v>
      </c>
      <c r="T933" t="s">
        <v>10628</v>
      </c>
      <c r="U933" t="s">
        <v>10629</v>
      </c>
      <c r="V933" t="s">
        <v>10630</v>
      </c>
      <c r="W933" t="s">
        <v>74</v>
      </c>
      <c r="X933" t="s">
        <v>74</v>
      </c>
      <c r="Y933" t="s">
        <v>10631</v>
      </c>
      <c r="Z933" t="s">
        <v>74</v>
      </c>
      <c r="AA933" t="s">
        <v>9296</v>
      </c>
      <c r="AB933" t="s">
        <v>9297</v>
      </c>
      <c r="AC933" t="s">
        <v>74</v>
      </c>
      <c r="AD933" t="s">
        <v>74</v>
      </c>
      <c r="AE933" t="s">
        <v>74</v>
      </c>
      <c r="AF933" t="s">
        <v>74</v>
      </c>
      <c r="AG933">
        <v>31</v>
      </c>
      <c r="AH933">
        <v>39</v>
      </c>
      <c r="AI933">
        <v>40</v>
      </c>
      <c r="AJ933">
        <v>0</v>
      </c>
      <c r="AK933">
        <v>1</v>
      </c>
      <c r="AL933" t="s">
        <v>10188</v>
      </c>
      <c r="AM933" t="s">
        <v>436</v>
      </c>
      <c r="AN933" t="s">
        <v>645</v>
      </c>
      <c r="AO933" t="s">
        <v>646</v>
      </c>
      <c r="AP933" t="s">
        <v>74</v>
      </c>
      <c r="AQ933" t="s">
        <v>74</v>
      </c>
      <c r="AR933" t="s">
        <v>647</v>
      </c>
      <c r="AS933" t="s">
        <v>648</v>
      </c>
      <c r="AT933" t="s">
        <v>10425</v>
      </c>
      <c r="AU933">
        <v>1995</v>
      </c>
      <c r="AV933">
        <v>29</v>
      </c>
      <c r="AW933">
        <v>6</v>
      </c>
      <c r="AX933" t="s">
        <v>74</v>
      </c>
      <c r="AY933" t="s">
        <v>74</v>
      </c>
      <c r="AZ933" t="s">
        <v>74</v>
      </c>
      <c r="BA933" t="s">
        <v>74</v>
      </c>
      <c r="BB933">
        <v>1419</v>
      </c>
      <c r="BC933">
        <v>1445</v>
      </c>
      <c r="BD933" t="s">
        <v>74</v>
      </c>
      <c r="BE933" t="s">
        <v>10632</v>
      </c>
      <c r="BF933" t="str">
        <f>HYPERLINK("http://dx.doi.org/10.1080/00222939500770601","http://dx.doi.org/10.1080/00222939500770601")</f>
        <v>http://dx.doi.org/10.1080/00222939500770601</v>
      </c>
      <c r="BG933" t="s">
        <v>74</v>
      </c>
      <c r="BH933" t="s">
        <v>74</v>
      </c>
      <c r="BI933">
        <v>27</v>
      </c>
      <c r="BJ933" t="s">
        <v>650</v>
      </c>
      <c r="BK933" t="s">
        <v>93</v>
      </c>
      <c r="BL933" t="s">
        <v>651</v>
      </c>
      <c r="BM933" t="s">
        <v>10633</v>
      </c>
      <c r="BN933" t="s">
        <v>74</v>
      </c>
      <c r="BO933" t="s">
        <v>74</v>
      </c>
      <c r="BP933" t="s">
        <v>74</v>
      </c>
      <c r="BQ933" t="s">
        <v>74</v>
      </c>
      <c r="BR933" t="s">
        <v>96</v>
      </c>
      <c r="BS933" t="s">
        <v>10634</v>
      </c>
      <c r="BT933" t="str">
        <f>HYPERLINK("https%3A%2F%2Fwww.webofscience.com%2Fwos%2Fwoscc%2Ffull-record%2FWOS:A1995TC95900004","View Full Record in Web of Science")</f>
        <v>View Full Record in Web of Science</v>
      </c>
    </row>
    <row r="934" spans="1:72" x14ac:dyDescent="0.15">
      <c r="A934" t="s">
        <v>72</v>
      </c>
      <c r="B934" t="s">
        <v>10635</v>
      </c>
      <c r="C934" t="s">
        <v>74</v>
      </c>
      <c r="D934" t="s">
        <v>74</v>
      </c>
      <c r="E934" t="s">
        <v>74</v>
      </c>
      <c r="F934" t="s">
        <v>10635</v>
      </c>
      <c r="G934" t="s">
        <v>74</v>
      </c>
      <c r="H934" t="s">
        <v>74</v>
      </c>
      <c r="I934" t="s">
        <v>10636</v>
      </c>
      <c r="J934" t="s">
        <v>640</v>
      </c>
      <c r="K934" t="s">
        <v>74</v>
      </c>
      <c r="L934" t="s">
        <v>74</v>
      </c>
      <c r="M934" t="s">
        <v>77</v>
      </c>
      <c r="N934" t="s">
        <v>78</v>
      </c>
      <c r="O934" t="s">
        <v>74</v>
      </c>
      <c r="P934" t="s">
        <v>74</v>
      </c>
      <c r="Q934" t="s">
        <v>74</v>
      </c>
      <c r="R934" t="s">
        <v>74</v>
      </c>
      <c r="S934" t="s">
        <v>74</v>
      </c>
      <c r="T934" t="s">
        <v>10637</v>
      </c>
      <c r="U934" t="s">
        <v>74</v>
      </c>
      <c r="V934" t="s">
        <v>10638</v>
      </c>
      <c r="W934" t="s">
        <v>3259</v>
      </c>
      <c r="X934" t="s">
        <v>3260</v>
      </c>
      <c r="Y934" t="s">
        <v>74</v>
      </c>
      <c r="Z934" t="s">
        <v>74</v>
      </c>
      <c r="AA934" t="s">
        <v>3262</v>
      </c>
      <c r="AB934" t="s">
        <v>74</v>
      </c>
      <c r="AC934" t="s">
        <v>74</v>
      </c>
      <c r="AD934" t="s">
        <v>74</v>
      </c>
      <c r="AE934" t="s">
        <v>74</v>
      </c>
      <c r="AF934" t="s">
        <v>74</v>
      </c>
      <c r="AG934">
        <v>6</v>
      </c>
      <c r="AH934">
        <v>6</v>
      </c>
      <c r="AI934">
        <v>6</v>
      </c>
      <c r="AJ934">
        <v>0</v>
      </c>
      <c r="AK934">
        <v>3</v>
      </c>
      <c r="AL934" t="s">
        <v>10188</v>
      </c>
      <c r="AM934" t="s">
        <v>436</v>
      </c>
      <c r="AN934" t="s">
        <v>645</v>
      </c>
      <c r="AO934" t="s">
        <v>646</v>
      </c>
      <c r="AP934" t="s">
        <v>74</v>
      </c>
      <c r="AQ934" t="s">
        <v>74</v>
      </c>
      <c r="AR934" t="s">
        <v>647</v>
      </c>
      <c r="AS934" t="s">
        <v>648</v>
      </c>
      <c r="AT934" t="s">
        <v>10425</v>
      </c>
      <c r="AU934">
        <v>1995</v>
      </c>
      <c r="AV934">
        <v>29</v>
      </c>
      <c r="AW934">
        <v>6</v>
      </c>
      <c r="AX934" t="s">
        <v>74</v>
      </c>
      <c r="AY934" t="s">
        <v>74</v>
      </c>
      <c r="AZ934" t="s">
        <v>74</v>
      </c>
      <c r="BA934" t="s">
        <v>74</v>
      </c>
      <c r="BB934">
        <v>1461</v>
      </c>
      <c r="BC934">
        <v>1467</v>
      </c>
      <c r="BD934" t="s">
        <v>74</v>
      </c>
      <c r="BE934" t="s">
        <v>10639</v>
      </c>
      <c r="BF934" t="str">
        <f>HYPERLINK("http://dx.doi.org/10.1080/00222939500770621","http://dx.doi.org/10.1080/00222939500770621")</f>
        <v>http://dx.doi.org/10.1080/00222939500770621</v>
      </c>
      <c r="BG934" t="s">
        <v>74</v>
      </c>
      <c r="BH934" t="s">
        <v>74</v>
      </c>
      <c r="BI934">
        <v>7</v>
      </c>
      <c r="BJ934" t="s">
        <v>650</v>
      </c>
      <c r="BK934" t="s">
        <v>93</v>
      </c>
      <c r="BL934" t="s">
        <v>651</v>
      </c>
      <c r="BM934" t="s">
        <v>10633</v>
      </c>
      <c r="BN934" t="s">
        <v>74</v>
      </c>
      <c r="BO934" t="s">
        <v>74</v>
      </c>
      <c r="BP934" t="s">
        <v>74</v>
      </c>
      <c r="BQ934" t="s">
        <v>74</v>
      </c>
      <c r="BR934" t="s">
        <v>96</v>
      </c>
      <c r="BS934" t="s">
        <v>10640</v>
      </c>
      <c r="BT934" t="str">
        <f>HYPERLINK("https%3A%2F%2Fwww.webofscience.com%2Fwos%2Fwoscc%2Ffull-record%2FWOS:A1995TC95900006","View Full Record in Web of Science")</f>
        <v>View Full Record in Web of Science</v>
      </c>
    </row>
    <row r="935" spans="1:72" x14ac:dyDescent="0.15">
      <c r="A935" t="s">
        <v>72</v>
      </c>
      <c r="B935" t="s">
        <v>10641</v>
      </c>
      <c r="C935" t="s">
        <v>74</v>
      </c>
      <c r="D935" t="s">
        <v>74</v>
      </c>
      <c r="E935" t="s">
        <v>74</v>
      </c>
      <c r="F935" t="s">
        <v>10641</v>
      </c>
      <c r="G935" t="s">
        <v>74</v>
      </c>
      <c r="H935" t="s">
        <v>74</v>
      </c>
      <c r="I935" t="s">
        <v>10642</v>
      </c>
      <c r="J935" t="s">
        <v>640</v>
      </c>
      <c r="K935" t="s">
        <v>74</v>
      </c>
      <c r="L935" t="s">
        <v>74</v>
      </c>
      <c r="M935" t="s">
        <v>77</v>
      </c>
      <c r="N935" t="s">
        <v>78</v>
      </c>
      <c r="O935" t="s">
        <v>74</v>
      </c>
      <c r="P935" t="s">
        <v>74</v>
      </c>
      <c r="Q935" t="s">
        <v>74</v>
      </c>
      <c r="R935" t="s">
        <v>74</v>
      </c>
      <c r="S935" t="s">
        <v>74</v>
      </c>
      <c r="T935" t="s">
        <v>10643</v>
      </c>
      <c r="U935" t="s">
        <v>74</v>
      </c>
      <c r="V935" t="s">
        <v>10644</v>
      </c>
      <c r="W935" t="s">
        <v>4642</v>
      </c>
      <c r="X935" t="s">
        <v>4643</v>
      </c>
      <c r="Y935" t="s">
        <v>74</v>
      </c>
      <c r="Z935" t="s">
        <v>74</v>
      </c>
      <c r="AA935" t="s">
        <v>3262</v>
      </c>
      <c r="AB935" t="s">
        <v>74</v>
      </c>
      <c r="AC935" t="s">
        <v>74</v>
      </c>
      <c r="AD935" t="s">
        <v>74</v>
      </c>
      <c r="AE935" t="s">
        <v>74</v>
      </c>
      <c r="AF935" t="s">
        <v>74</v>
      </c>
      <c r="AG935">
        <v>13</v>
      </c>
      <c r="AH935">
        <v>14</v>
      </c>
      <c r="AI935">
        <v>15</v>
      </c>
      <c r="AJ935">
        <v>0</v>
      </c>
      <c r="AK935">
        <v>0</v>
      </c>
      <c r="AL935" t="s">
        <v>10188</v>
      </c>
      <c r="AM935" t="s">
        <v>436</v>
      </c>
      <c r="AN935" t="s">
        <v>645</v>
      </c>
      <c r="AO935" t="s">
        <v>646</v>
      </c>
      <c r="AP935" t="s">
        <v>74</v>
      </c>
      <c r="AQ935" t="s">
        <v>74</v>
      </c>
      <c r="AR935" t="s">
        <v>647</v>
      </c>
      <c r="AS935" t="s">
        <v>648</v>
      </c>
      <c r="AT935" t="s">
        <v>10425</v>
      </c>
      <c r="AU935">
        <v>1995</v>
      </c>
      <c r="AV935">
        <v>29</v>
      </c>
      <c r="AW935">
        <v>6</v>
      </c>
      <c r="AX935" t="s">
        <v>74</v>
      </c>
      <c r="AY935" t="s">
        <v>74</v>
      </c>
      <c r="AZ935" t="s">
        <v>74</v>
      </c>
      <c r="BA935" t="s">
        <v>74</v>
      </c>
      <c r="BB935">
        <v>1469</v>
      </c>
      <c r="BC935">
        <v>1481</v>
      </c>
      <c r="BD935" t="s">
        <v>74</v>
      </c>
      <c r="BE935" t="s">
        <v>10645</v>
      </c>
      <c r="BF935" t="str">
        <f>HYPERLINK("http://dx.doi.org/10.1080/00222939500770631","http://dx.doi.org/10.1080/00222939500770631")</f>
        <v>http://dx.doi.org/10.1080/00222939500770631</v>
      </c>
      <c r="BG935" t="s">
        <v>74</v>
      </c>
      <c r="BH935" t="s">
        <v>74</v>
      </c>
      <c r="BI935">
        <v>13</v>
      </c>
      <c r="BJ935" t="s">
        <v>650</v>
      </c>
      <c r="BK935" t="s">
        <v>93</v>
      </c>
      <c r="BL935" t="s">
        <v>651</v>
      </c>
      <c r="BM935" t="s">
        <v>10633</v>
      </c>
      <c r="BN935" t="s">
        <v>74</v>
      </c>
      <c r="BO935" t="s">
        <v>74</v>
      </c>
      <c r="BP935" t="s">
        <v>74</v>
      </c>
      <c r="BQ935" t="s">
        <v>74</v>
      </c>
      <c r="BR935" t="s">
        <v>96</v>
      </c>
      <c r="BS935" t="s">
        <v>10646</v>
      </c>
      <c r="BT935" t="str">
        <f>HYPERLINK("https%3A%2F%2Fwww.webofscience.com%2Fwos%2Fwoscc%2Ffull-record%2FWOS:A1995TC95900007","View Full Record in Web of Science")</f>
        <v>View Full Record in Web of Science</v>
      </c>
    </row>
    <row r="936" spans="1:72" x14ac:dyDescent="0.15">
      <c r="A936" t="s">
        <v>72</v>
      </c>
      <c r="B936" t="s">
        <v>10647</v>
      </c>
      <c r="C936" t="s">
        <v>74</v>
      </c>
      <c r="D936" t="s">
        <v>74</v>
      </c>
      <c r="E936" t="s">
        <v>74</v>
      </c>
      <c r="F936" t="s">
        <v>10647</v>
      </c>
      <c r="G936" t="s">
        <v>74</v>
      </c>
      <c r="H936" t="s">
        <v>74</v>
      </c>
      <c r="I936" t="s">
        <v>10648</v>
      </c>
      <c r="J936" t="s">
        <v>10649</v>
      </c>
      <c r="K936" t="s">
        <v>74</v>
      </c>
      <c r="L936" t="s">
        <v>74</v>
      </c>
      <c r="M936" t="s">
        <v>77</v>
      </c>
      <c r="N936" t="s">
        <v>78</v>
      </c>
      <c r="O936" t="s">
        <v>74</v>
      </c>
      <c r="P936" t="s">
        <v>74</v>
      </c>
      <c r="Q936" t="s">
        <v>74</v>
      </c>
      <c r="R936" t="s">
        <v>74</v>
      </c>
      <c r="S936" t="s">
        <v>74</v>
      </c>
      <c r="T936" t="s">
        <v>74</v>
      </c>
      <c r="U936" t="s">
        <v>10650</v>
      </c>
      <c r="V936" t="s">
        <v>10651</v>
      </c>
      <c r="W936" t="s">
        <v>10652</v>
      </c>
      <c r="X936" t="s">
        <v>6467</v>
      </c>
      <c r="Y936" t="s">
        <v>10653</v>
      </c>
      <c r="Z936" t="s">
        <v>74</v>
      </c>
      <c r="AA936" t="s">
        <v>74</v>
      </c>
      <c r="AB936" t="s">
        <v>74</v>
      </c>
      <c r="AC936" t="s">
        <v>74</v>
      </c>
      <c r="AD936" t="s">
        <v>74</v>
      </c>
      <c r="AE936" t="s">
        <v>74</v>
      </c>
      <c r="AF936" t="s">
        <v>74</v>
      </c>
      <c r="AG936">
        <v>80</v>
      </c>
      <c r="AH936">
        <v>51</v>
      </c>
      <c r="AI936">
        <v>53</v>
      </c>
      <c r="AJ936">
        <v>0</v>
      </c>
      <c r="AK936">
        <v>0</v>
      </c>
      <c r="AL936" t="s">
        <v>10654</v>
      </c>
      <c r="AM936" t="s">
        <v>8607</v>
      </c>
      <c r="AN936" t="s">
        <v>10655</v>
      </c>
      <c r="AO936" t="s">
        <v>10656</v>
      </c>
      <c r="AP936" t="s">
        <v>74</v>
      </c>
      <c r="AQ936" t="s">
        <v>74</v>
      </c>
      <c r="AR936" t="s">
        <v>10657</v>
      </c>
      <c r="AS936" t="s">
        <v>10658</v>
      </c>
      <c r="AT936" t="s">
        <v>10380</v>
      </c>
      <c r="AU936">
        <v>1995</v>
      </c>
      <c r="AV936">
        <v>69</v>
      </c>
      <c r="AW936">
        <v>6</v>
      </c>
      <c r="AX936">
        <v>2</v>
      </c>
      <c r="AY936" t="s">
        <v>8355</v>
      </c>
      <c r="AZ936" t="s">
        <v>74</v>
      </c>
      <c r="BA936" t="s">
        <v>74</v>
      </c>
      <c r="BB936">
        <v>1</v>
      </c>
      <c r="BC936">
        <v>28</v>
      </c>
      <c r="BD936" t="s">
        <v>74</v>
      </c>
      <c r="BE936" t="s">
        <v>74</v>
      </c>
      <c r="BF936" t="s">
        <v>74</v>
      </c>
      <c r="BG936" t="s">
        <v>74</v>
      </c>
      <c r="BH936" t="s">
        <v>74</v>
      </c>
      <c r="BI936">
        <v>28</v>
      </c>
      <c r="BJ936" t="s">
        <v>1669</v>
      </c>
      <c r="BK936" t="s">
        <v>93</v>
      </c>
      <c r="BL936" t="s">
        <v>1669</v>
      </c>
      <c r="BM936" t="s">
        <v>10659</v>
      </c>
      <c r="BN936" t="s">
        <v>74</v>
      </c>
      <c r="BO936" t="s">
        <v>74</v>
      </c>
      <c r="BP936" t="s">
        <v>74</v>
      </c>
      <c r="BQ936" t="s">
        <v>74</v>
      </c>
      <c r="BR936" t="s">
        <v>96</v>
      </c>
      <c r="BS936" t="s">
        <v>10660</v>
      </c>
      <c r="BT936" t="str">
        <f>HYPERLINK("https%3A%2F%2Fwww.webofscience.com%2Fwos%2Fwoscc%2Ffull-record%2FWOS:A1995TJ80900001","View Full Record in Web of Science")</f>
        <v>View Full Record in Web of Science</v>
      </c>
    </row>
    <row r="937" spans="1:72" x14ac:dyDescent="0.15">
      <c r="A937" t="s">
        <v>72</v>
      </c>
      <c r="B937" t="s">
        <v>10661</v>
      </c>
      <c r="C937" t="s">
        <v>74</v>
      </c>
      <c r="D937" t="s">
        <v>74</v>
      </c>
      <c r="E937" t="s">
        <v>74</v>
      </c>
      <c r="F937" t="s">
        <v>10661</v>
      </c>
      <c r="G937" t="s">
        <v>74</v>
      </c>
      <c r="H937" t="s">
        <v>74</v>
      </c>
      <c r="I937" t="s">
        <v>10662</v>
      </c>
      <c r="J937" t="s">
        <v>10649</v>
      </c>
      <c r="K937" t="s">
        <v>74</v>
      </c>
      <c r="L937" t="s">
        <v>74</v>
      </c>
      <c r="M937" t="s">
        <v>77</v>
      </c>
      <c r="N937" t="s">
        <v>78</v>
      </c>
      <c r="O937" t="s">
        <v>74</v>
      </c>
      <c r="P937" t="s">
        <v>74</v>
      </c>
      <c r="Q937" t="s">
        <v>74</v>
      </c>
      <c r="R937" t="s">
        <v>74</v>
      </c>
      <c r="S937" t="s">
        <v>74</v>
      </c>
      <c r="T937" t="s">
        <v>74</v>
      </c>
      <c r="U937" t="s">
        <v>10663</v>
      </c>
      <c r="V937" t="s">
        <v>10664</v>
      </c>
      <c r="W937" t="s">
        <v>74</v>
      </c>
      <c r="X937" t="s">
        <v>74</v>
      </c>
      <c r="Y937" t="s">
        <v>10665</v>
      </c>
      <c r="Z937" t="s">
        <v>74</v>
      </c>
      <c r="AA937" t="s">
        <v>74</v>
      </c>
      <c r="AB937" t="s">
        <v>74</v>
      </c>
      <c r="AC937" t="s">
        <v>74</v>
      </c>
      <c r="AD937" t="s">
        <v>74</v>
      </c>
      <c r="AE937" t="s">
        <v>74</v>
      </c>
      <c r="AF937" t="s">
        <v>74</v>
      </c>
      <c r="AG937">
        <v>65</v>
      </c>
      <c r="AH937">
        <v>16</v>
      </c>
      <c r="AI937">
        <v>16</v>
      </c>
      <c r="AJ937">
        <v>0</v>
      </c>
      <c r="AK937">
        <v>0</v>
      </c>
      <c r="AL937" t="s">
        <v>10654</v>
      </c>
      <c r="AM937" t="s">
        <v>8607</v>
      </c>
      <c r="AN937" t="s">
        <v>10655</v>
      </c>
      <c r="AO937" t="s">
        <v>10656</v>
      </c>
      <c r="AP937" t="s">
        <v>74</v>
      </c>
      <c r="AQ937" t="s">
        <v>74</v>
      </c>
      <c r="AR937" t="s">
        <v>10657</v>
      </c>
      <c r="AS937" t="s">
        <v>10658</v>
      </c>
      <c r="AT937" t="s">
        <v>10380</v>
      </c>
      <c r="AU937">
        <v>1995</v>
      </c>
      <c r="AV937">
        <v>69</v>
      </c>
      <c r="AW937">
        <v>6</v>
      </c>
      <c r="AX937" t="s">
        <v>74</v>
      </c>
      <c r="AY937" t="s">
        <v>74</v>
      </c>
      <c r="AZ937" t="s">
        <v>74</v>
      </c>
      <c r="BA937" t="s">
        <v>74</v>
      </c>
      <c r="BB937">
        <v>1054</v>
      </c>
      <c r="BC937">
        <v>1059</v>
      </c>
      <c r="BD937" t="s">
        <v>74</v>
      </c>
      <c r="BE937" t="s">
        <v>10666</v>
      </c>
      <c r="BF937" t="str">
        <f>HYPERLINK("http://dx.doi.org/10.1017/S0022336000038038","http://dx.doi.org/10.1017/S0022336000038038")</f>
        <v>http://dx.doi.org/10.1017/S0022336000038038</v>
      </c>
      <c r="BG937" t="s">
        <v>74</v>
      </c>
      <c r="BH937" t="s">
        <v>74</v>
      </c>
      <c r="BI937">
        <v>6</v>
      </c>
      <c r="BJ937" t="s">
        <v>1669</v>
      </c>
      <c r="BK937" t="s">
        <v>93</v>
      </c>
      <c r="BL937" t="s">
        <v>1669</v>
      </c>
      <c r="BM937" t="s">
        <v>10667</v>
      </c>
      <c r="BN937" t="s">
        <v>74</v>
      </c>
      <c r="BO937" t="s">
        <v>74</v>
      </c>
      <c r="BP937" t="s">
        <v>74</v>
      </c>
      <c r="BQ937" t="s">
        <v>74</v>
      </c>
      <c r="BR937" t="s">
        <v>96</v>
      </c>
      <c r="BS937" t="s">
        <v>10668</v>
      </c>
      <c r="BT937" t="str">
        <f>HYPERLINK("https%3A%2F%2Fwww.webofscience.com%2Fwos%2Fwoscc%2Ffull-record%2FWOS:A1995TH90000006","View Full Record in Web of Science")</f>
        <v>View Full Record in Web of Science</v>
      </c>
    </row>
    <row r="938" spans="1:72" x14ac:dyDescent="0.15">
      <c r="A938" t="s">
        <v>72</v>
      </c>
      <c r="B938" t="s">
        <v>10669</v>
      </c>
      <c r="C938" t="s">
        <v>74</v>
      </c>
      <c r="D938" t="s">
        <v>74</v>
      </c>
      <c r="E938" t="s">
        <v>74</v>
      </c>
      <c r="F938" t="s">
        <v>10669</v>
      </c>
      <c r="G938" t="s">
        <v>74</v>
      </c>
      <c r="H938" t="s">
        <v>74</v>
      </c>
      <c r="I938" t="s">
        <v>10670</v>
      </c>
      <c r="J938" t="s">
        <v>656</v>
      </c>
      <c r="K938" t="s">
        <v>74</v>
      </c>
      <c r="L938" t="s">
        <v>74</v>
      </c>
      <c r="M938" t="s">
        <v>77</v>
      </c>
      <c r="N938" t="s">
        <v>78</v>
      </c>
      <c r="O938" t="s">
        <v>74</v>
      </c>
      <c r="P938" t="s">
        <v>74</v>
      </c>
      <c r="Q938" t="s">
        <v>74</v>
      </c>
      <c r="R938" t="s">
        <v>74</v>
      </c>
      <c r="S938" t="s">
        <v>74</v>
      </c>
      <c r="T938" t="s">
        <v>74</v>
      </c>
      <c r="U938" t="s">
        <v>10671</v>
      </c>
      <c r="V938" t="s">
        <v>10672</v>
      </c>
      <c r="W938" t="s">
        <v>10673</v>
      </c>
      <c r="X938" t="s">
        <v>10612</v>
      </c>
      <c r="Y938" t="s">
        <v>2252</v>
      </c>
      <c r="Z938" t="s">
        <v>74</v>
      </c>
      <c r="AA938" t="s">
        <v>3640</v>
      </c>
      <c r="AB938" t="s">
        <v>10674</v>
      </c>
      <c r="AC938" t="s">
        <v>74</v>
      </c>
      <c r="AD938" t="s">
        <v>74</v>
      </c>
      <c r="AE938" t="s">
        <v>74</v>
      </c>
      <c r="AF938" t="s">
        <v>74</v>
      </c>
      <c r="AG938">
        <v>21</v>
      </c>
      <c r="AH938">
        <v>38</v>
      </c>
      <c r="AI938">
        <v>41</v>
      </c>
      <c r="AJ938">
        <v>0</v>
      </c>
      <c r="AK938">
        <v>5</v>
      </c>
      <c r="AL938" t="s">
        <v>152</v>
      </c>
      <c r="AM938" t="s">
        <v>153</v>
      </c>
      <c r="AN938" t="s">
        <v>662</v>
      </c>
      <c r="AO938" t="s">
        <v>663</v>
      </c>
      <c r="AP938" t="s">
        <v>664</v>
      </c>
      <c r="AQ938" t="s">
        <v>74</v>
      </c>
      <c r="AR938" t="s">
        <v>665</v>
      </c>
      <c r="AS938" t="s">
        <v>666</v>
      </c>
      <c r="AT938" t="s">
        <v>10380</v>
      </c>
      <c r="AU938">
        <v>1995</v>
      </c>
      <c r="AV938">
        <v>25</v>
      </c>
      <c r="AW938">
        <v>11</v>
      </c>
      <c r="AX938">
        <v>1</v>
      </c>
      <c r="AY938" t="s">
        <v>74</v>
      </c>
      <c r="AZ938" t="s">
        <v>74</v>
      </c>
      <c r="BA938" t="s">
        <v>74</v>
      </c>
      <c r="BB938">
        <v>2485</v>
      </c>
      <c r="BC938">
        <v>2497</v>
      </c>
      <c r="BD938" t="s">
        <v>74</v>
      </c>
      <c r="BE938" t="s">
        <v>10675</v>
      </c>
      <c r="BF938" t="str">
        <f>HYPERLINK("http://dx.doi.org/10.1175/1520-0485(1995)025&lt;2485:EOBTIT&gt;2.0.CO;2","http://dx.doi.org/10.1175/1520-0485(1995)025&lt;2485:EOBTIT&gt;2.0.CO;2")</f>
        <v>http://dx.doi.org/10.1175/1520-0485(1995)025&lt;2485:EOBTIT&gt;2.0.CO;2</v>
      </c>
      <c r="BG938" t="s">
        <v>74</v>
      </c>
      <c r="BH938" t="s">
        <v>74</v>
      </c>
      <c r="BI938">
        <v>13</v>
      </c>
      <c r="BJ938" t="s">
        <v>209</v>
      </c>
      <c r="BK938" t="s">
        <v>93</v>
      </c>
      <c r="BL938" t="s">
        <v>209</v>
      </c>
      <c r="BM938" t="s">
        <v>10676</v>
      </c>
      <c r="BN938" t="s">
        <v>74</v>
      </c>
      <c r="BO938" t="s">
        <v>272</v>
      </c>
      <c r="BP938" t="s">
        <v>74</v>
      </c>
      <c r="BQ938" t="s">
        <v>74</v>
      </c>
      <c r="BR938" t="s">
        <v>96</v>
      </c>
      <c r="BS938" t="s">
        <v>10677</v>
      </c>
      <c r="BT938" t="str">
        <f>HYPERLINK("https%3A%2F%2Fwww.webofscience.com%2Fwos%2Fwoscc%2Ffull-record%2FWOS:A1995TH64100002","View Full Record in Web of Science")</f>
        <v>View Full Record in Web of Science</v>
      </c>
    </row>
    <row r="939" spans="1:72" x14ac:dyDescent="0.15">
      <c r="A939" t="s">
        <v>72</v>
      </c>
      <c r="B939" t="s">
        <v>10678</v>
      </c>
      <c r="C939" t="s">
        <v>74</v>
      </c>
      <c r="D939" t="s">
        <v>74</v>
      </c>
      <c r="E939" t="s">
        <v>74</v>
      </c>
      <c r="F939" t="s">
        <v>10678</v>
      </c>
      <c r="G939" t="s">
        <v>74</v>
      </c>
      <c r="H939" t="s">
        <v>74</v>
      </c>
      <c r="I939" t="s">
        <v>10679</v>
      </c>
      <c r="J939" t="s">
        <v>656</v>
      </c>
      <c r="K939" t="s">
        <v>74</v>
      </c>
      <c r="L939" t="s">
        <v>74</v>
      </c>
      <c r="M939" t="s">
        <v>77</v>
      </c>
      <c r="N939" t="s">
        <v>78</v>
      </c>
      <c r="O939" t="s">
        <v>74</v>
      </c>
      <c r="P939" t="s">
        <v>74</v>
      </c>
      <c r="Q939" t="s">
        <v>74</v>
      </c>
      <c r="R939" t="s">
        <v>74</v>
      </c>
      <c r="S939" t="s">
        <v>74</v>
      </c>
      <c r="T939" t="s">
        <v>74</v>
      </c>
      <c r="U939" t="s">
        <v>3636</v>
      </c>
      <c r="V939" t="s">
        <v>10680</v>
      </c>
      <c r="W939" t="s">
        <v>10681</v>
      </c>
      <c r="X939" t="s">
        <v>10682</v>
      </c>
      <c r="Y939" t="s">
        <v>74</v>
      </c>
      <c r="Z939" t="s">
        <v>74</v>
      </c>
      <c r="AA939" t="s">
        <v>74</v>
      </c>
      <c r="AB939" t="s">
        <v>74</v>
      </c>
      <c r="AC939" t="s">
        <v>74</v>
      </c>
      <c r="AD939" t="s">
        <v>74</v>
      </c>
      <c r="AE939" t="s">
        <v>74</v>
      </c>
      <c r="AF939" t="s">
        <v>74</v>
      </c>
      <c r="AG939">
        <v>24</v>
      </c>
      <c r="AH939">
        <v>30</v>
      </c>
      <c r="AI939">
        <v>31</v>
      </c>
      <c r="AJ939">
        <v>0</v>
      </c>
      <c r="AK939">
        <v>3</v>
      </c>
      <c r="AL939" t="s">
        <v>152</v>
      </c>
      <c r="AM939" t="s">
        <v>153</v>
      </c>
      <c r="AN939" t="s">
        <v>154</v>
      </c>
      <c r="AO939" t="s">
        <v>663</v>
      </c>
      <c r="AP939" t="s">
        <v>74</v>
      </c>
      <c r="AQ939" t="s">
        <v>74</v>
      </c>
      <c r="AR939" t="s">
        <v>665</v>
      </c>
      <c r="AS939" t="s">
        <v>10683</v>
      </c>
      <c r="AT939" t="s">
        <v>10380</v>
      </c>
      <c r="AU939">
        <v>1995</v>
      </c>
      <c r="AV939">
        <v>25</v>
      </c>
      <c r="AW939">
        <v>11</v>
      </c>
      <c r="AX939">
        <v>1</v>
      </c>
      <c r="AY939" t="s">
        <v>74</v>
      </c>
      <c r="AZ939" t="s">
        <v>74</v>
      </c>
      <c r="BA939" t="s">
        <v>74</v>
      </c>
      <c r="BB939">
        <v>2569</v>
      </c>
      <c r="BC939">
        <v>2582</v>
      </c>
      <c r="BD939" t="s">
        <v>74</v>
      </c>
      <c r="BE939" t="s">
        <v>10684</v>
      </c>
      <c r="BF939" t="str">
        <f>HYPERLINK("http://dx.doi.org/10.1175/1520-0485(1995)025&lt;2569:DIVBOT&gt;2.0.CO;2","http://dx.doi.org/10.1175/1520-0485(1995)025&lt;2569:DIVBOT&gt;2.0.CO;2")</f>
        <v>http://dx.doi.org/10.1175/1520-0485(1995)025&lt;2569:DIVBOT&gt;2.0.CO;2</v>
      </c>
      <c r="BG939" t="s">
        <v>74</v>
      </c>
      <c r="BH939" t="s">
        <v>74</v>
      </c>
      <c r="BI939">
        <v>14</v>
      </c>
      <c r="BJ939" t="s">
        <v>209</v>
      </c>
      <c r="BK939" t="s">
        <v>93</v>
      </c>
      <c r="BL939" t="s">
        <v>209</v>
      </c>
      <c r="BM939" t="s">
        <v>10676</v>
      </c>
      <c r="BN939" t="s">
        <v>74</v>
      </c>
      <c r="BO939" t="s">
        <v>161</v>
      </c>
      <c r="BP939" t="s">
        <v>74</v>
      </c>
      <c r="BQ939" t="s">
        <v>74</v>
      </c>
      <c r="BR939" t="s">
        <v>96</v>
      </c>
      <c r="BS939" t="s">
        <v>10685</v>
      </c>
      <c r="BT939" t="str">
        <f>HYPERLINK("https%3A%2F%2Fwww.webofscience.com%2Fwos%2Fwoscc%2Ffull-record%2FWOS:A1995TH64100007","View Full Record in Web of Science")</f>
        <v>View Full Record in Web of Science</v>
      </c>
    </row>
    <row r="940" spans="1:72" x14ac:dyDescent="0.15">
      <c r="A940" t="s">
        <v>72</v>
      </c>
      <c r="B940" t="s">
        <v>10686</v>
      </c>
      <c r="C940" t="s">
        <v>74</v>
      </c>
      <c r="D940" t="s">
        <v>74</v>
      </c>
      <c r="E940" t="s">
        <v>74</v>
      </c>
      <c r="F940" t="s">
        <v>10686</v>
      </c>
      <c r="G940" t="s">
        <v>74</v>
      </c>
      <c r="H940" t="s">
        <v>74</v>
      </c>
      <c r="I940" t="s">
        <v>10687</v>
      </c>
      <c r="J940" t="s">
        <v>656</v>
      </c>
      <c r="K940" t="s">
        <v>74</v>
      </c>
      <c r="L940" t="s">
        <v>74</v>
      </c>
      <c r="M940" t="s">
        <v>77</v>
      </c>
      <c r="N940" t="s">
        <v>78</v>
      </c>
      <c r="O940" t="s">
        <v>74</v>
      </c>
      <c r="P940" t="s">
        <v>74</v>
      </c>
      <c r="Q940" t="s">
        <v>74</v>
      </c>
      <c r="R940" t="s">
        <v>74</v>
      </c>
      <c r="S940" t="s">
        <v>74</v>
      </c>
      <c r="T940" t="s">
        <v>74</v>
      </c>
      <c r="U940" t="s">
        <v>10688</v>
      </c>
      <c r="V940" t="s">
        <v>10689</v>
      </c>
      <c r="W940" t="s">
        <v>10690</v>
      </c>
      <c r="X940" t="s">
        <v>2669</v>
      </c>
      <c r="Y940" t="s">
        <v>74</v>
      </c>
      <c r="Z940" t="s">
        <v>74</v>
      </c>
      <c r="AA940" t="s">
        <v>10691</v>
      </c>
      <c r="AB940" t="s">
        <v>10692</v>
      </c>
      <c r="AC940" t="s">
        <v>74</v>
      </c>
      <c r="AD940" t="s">
        <v>74</v>
      </c>
      <c r="AE940" t="s">
        <v>74</v>
      </c>
      <c r="AF940" t="s">
        <v>74</v>
      </c>
      <c r="AG940">
        <v>34</v>
      </c>
      <c r="AH940">
        <v>195</v>
      </c>
      <c r="AI940">
        <v>221</v>
      </c>
      <c r="AJ940">
        <v>2</v>
      </c>
      <c r="AK940">
        <v>39</v>
      </c>
      <c r="AL940" t="s">
        <v>152</v>
      </c>
      <c r="AM940" t="s">
        <v>153</v>
      </c>
      <c r="AN940" t="s">
        <v>154</v>
      </c>
      <c r="AO940" t="s">
        <v>663</v>
      </c>
      <c r="AP940" t="s">
        <v>74</v>
      </c>
      <c r="AQ940" t="s">
        <v>74</v>
      </c>
      <c r="AR940" t="s">
        <v>665</v>
      </c>
      <c r="AS940" t="s">
        <v>10683</v>
      </c>
      <c r="AT940" t="s">
        <v>10380</v>
      </c>
      <c r="AU940">
        <v>1995</v>
      </c>
      <c r="AV940">
        <v>25</v>
      </c>
      <c r="AW940">
        <v>11</v>
      </c>
      <c r="AX940">
        <v>1</v>
      </c>
      <c r="AY940" t="s">
        <v>74</v>
      </c>
      <c r="AZ940" t="s">
        <v>74</v>
      </c>
      <c r="BA940" t="s">
        <v>74</v>
      </c>
      <c r="BB940">
        <v>2756</v>
      </c>
      <c r="BC940">
        <v>2777</v>
      </c>
      <c r="BD940" t="s">
        <v>74</v>
      </c>
      <c r="BE940" t="s">
        <v>10693</v>
      </c>
      <c r="BF940" t="str">
        <f>HYPERLINK("http://dx.doi.org/10.1175/1520-0485(1995)025&lt;2756:TAOWAV&gt;2.0.CO;2","http://dx.doi.org/10.1175/1520-0485(1995)025&lt;2756:TAOWAV&gt;2.0.CO;2")</f>
        <v>http://dx.doi.org/10.1175/1520-0485(1995)025&lt;2756:TAOWAV&gt;2.0.CO;2</v>
      </c>
      <c r="BG940" t="s">
        <v>74</v>
      </c>
      <c r="BH940" t="s">
        <v>74</v>
      </c>
      <c r="BI940">
        <v>22</v>
      </c>
      <c r="BJ940" t="s">
        <v>209</v>
      </c>
      <c r="BK940" t="s">
        <v>93</v>
      </c>
      <c r="BL940" t="s">
        <v>209</v>
      </c>
      <c r="BM940" t="s">
        <v>10676</v>
      </c>
      <c r="BN940" t="s">
        <v>74</v>
      </c>
      <c r="BO940" t="s">
        <v>272</v>
      </c>
      <c r="BP940" t="s">
        <v>74</v>
      </c>
      <c r="BQ940" t="s">
        <v>74</v>
      </c>
      <c r="BR940" t="s">
        <v>96</v>
      </c>
      <c r="BS940" t="s">
        <v>10694</v>
      </c>
      <c r="BT940" t="str">
        <f>HYPERLINK("https%3A%2F%2Fwww.webofscience.com%2Fwos%2Fwoscc%2Ffull-record%2FWOS:A1995TH64100017","View Full Record in Web of Science")</f>
        <v>View Full Record in Web of Science</v>
      </c>
    </row>
    <row r="941" spans="1:72" x14ac:dyDescent="0.15">
      <c r="A941" t="s">
        <v>72</v>
      </c>
      <c r="B941" t="s">
        <v>10695</v>
      </c>
      <c r="C941" t="s">
        <v>74</v>
      </c>
      <c r="D941" t="s">
        <v>74</v>
      </c>
      <c r="E941" t="s">
        <v>74</v>
      </c>
      <c r="F941" t="s">
        <v>10695</v>
      </c>
      <c r="G941" t="s">
        <v>74</v>
      </c>
      <c r="H941" t="s">
        <v>74</v>
      </c>
      <c r="I941" t="s">
        <v>10696</v>
      </c>
      <c r="J941" t="s">
        <v>10697</v>
      </c>
      <c r="K941" t="s">
        <v>74</v>
      </c>
      <c r="L941" t="s">
        <v>74</v>
      </c>
      <c r="M941" t="s">
        <v>77</v>
      </c>
      <c r="N941" t="s">
        <v>78</v>
      </c>
      <c r="O941" t="s">
        <v>74</v>
      </c>
      <c r="P941" t="s">
        <v>74</v>
      </c>
      <c r="Q941" t="s">
        <v>74</v>
      </c>
      <c r="R941" t="s">
        <v>74</v>
      </c>
      <c r="S941" t="s">
        <v>74</v>
      </c>
      <c r="T941" t="s">
        <v>74</v>
      </c>
      <c r="U941" t="s">
        <v>10698</v>
      </c>
      <c r="V941" t="s">
        <v>10699</v>
      </c>
      <c r="W941" t="s">
        <v>3239</v>
      </c>
      <c r="X941" t="s">
        <v>82</v>
      </c>
      <c r="Y941" t="s">
        <v>10700</v>
      </c>
      <c r="Z941" t="s">
        <v>74</v>
      </c>
      <c r="AA941" t="s">
        <v>74</v>
      </c>
      <c r="AB941" t="s">
        <v>10701</v>
      </c>
      <c r="AC941" t="s">
        <v>74</v>
      </c>
      <c r="AD941" t="s">
        <v>74</v>
      </c>
      <c r="AE941" t="s">
        <v>74</v>
      </c>
      <c r="AF941" t="s">
        <v>74</v>
      </c>
      <c r="AG941">
        <v>59</v>
      </c>
      <c r="AH941">
        <v>42</v>
      </c>
      <c r="AI941">
        <v>44</v>
      </c>
      <c r="AJ941">
        <v>0</v>
      </c>
      <c r="AK941">
        <v>7</v>
      </c>
      <c r="AL941" t="s">
        <v>358</v>
      </c>
      <c r="AM941" t="s">
        <v>186</v>
      </c>
      <c r="AN941" t="s">
        <v>359</v>
      </c>
      <c r="AO941" t="s">
        <v>10702</v>
      </c>
      <c r="AP941" t="s">
        <v>74</v>
      </c>
      <c r="AQ941" t="s">
        <v>74</v>
      </c>
      <c r="AR941" t="s">
        <v>10703</v>
      </c>
      <c r="AS941" t="s">
        <v>10704</v>
      </c>
      <c r="AT941" t="s">
        <v>10380</v>
      </c>
      <c r="AU941">
        <v>1995</v>
      </c>
      <c r="AV941">
        <v>75</v>
      </c>
      <c r="AW941">
        <v>4</v>
      </c>
      <c r="AX941" t="s">
        <v>74</v>
      </c>
      <c r="AY941" t="s">
        <v>74</v>
      </c>
      <c r="AZ941" t="s">
        <v>74</v>
      </c>
      <c r="BA941" t="s">
        <v>74</v>
      </c>
      <c r="BB941">
        <v>857</v>
      </c>
      <c r="BC941">
        <v>869</v>
      </c>
      <c r="BD941" t="s">
        <v>74</v>
      </c>
      <c r="BE941" t="s">
        <v>10705</v>
      </c>
      <c r="BF941" t="str">
        <f>HYPERLINK("http://dx.doi.org/10.1017/S0025315400038200","http://dx.doi.org/10.1017/S0025315400038200")</f>
        <v>http://dx.doi.org/10.1017/S0025315400038200</v>
      </c>
      <c r="BG941" t="s">
        <v>74</v>
      </c>
      <c r="BH941" t="s">
        <v>74</v>
      </c>
      <c r="BI941">
        <v>13</v>
      </c>
      <c r="BJ941" t="s">
        <v>740</v>
      </c>
      <c r="BK941" t="s">
        <v>93</v>
      </c>
      <c r="BL941" t="s">
        <v>740</v>
      </c>
      <c r="BM941" t="s">
        <v>10706</v>
      </c>
      <c r="BN941" t="s">
        <v>74</v>
      </c>
      <c r="BO941" t="s">
        <v>74</v>
      </c>
      <c r="BP941" t="s">
        <v>74</v>
      </c>
      <c r="BQ941" t="s">
        <v>74</v>
      </c>
      <c r="BR941" t="s">
        <v>96</v>
      </c>
      <c r="BS941" t="s">
        <v>10707</v>
      </c>
      <c r="BT941" t="str">
        <f>HYPERLINK("https%3A%2F%2Fwww.webofscience.com%2Fwos%2Fwoscc%2Ffull-record%2FWOS:A1995TG22000005","View Full Record in Web of Science")</f>
        <v>View Full Record in Web of Science</v>
      </c>
    </row>
    <row r="942" spans="1:72" x14ac:dyDescent="0.15">
      <c r="A942" t="s">
        <v>72</v>
      </c>
      <c r="B942" t="s">
        <v>10708</v>
      </c>
      <c r="C942" t="s">
        <v>74</v>
      </c>
      <c r="D942" t="s">
        <v>74</v>
      </c>
      <c r="E942" t="s">
        <v>74</v>
      </c>
      <c r="F942" t="s">
        <v>10708</v>
      </c>
      <c r="G942" t="s">
        <v>74</v>
      </c>
      <c r="H942" t="s">
        <v>74</v>
      </c>
      <c r="I942" t="s">
        <v>10709</v>
      </c>
      <c r="J942" t="s">
        <v>10710</v>
      </c>
      <c r="K942" t="s">
        <v>74</v>
      </c>
      <c r="L942" t="s">
        <v>74</v>
      </c>
      <c r="M942" t="s">
        <v>77</v>
      </c>
      <c r="N942" t="s">
        <v>448</v>
      </c>
      <c r="O942" t="s">
        <v>74</v>
      </c>
      <c r="P942" t="s">
        <v>74</v>
      </c>
      <c r="Q942" t="s">
        <v>74</v>
      </c>
      <c r="R942" t="s">
        <v>74</v>
      </c>
      <c r="S942" t="s">
        <v>74</v>
      </c>
      <c r="T942" t="s">
        <v>74</v>
      </c>
      <c r="U942" t="s">
        <v>74</v>
      </c>
      <c r="V942" t="s">
        <v>74</v>
      </c>
      <c r="W942" t="s">
        <v>74</v>
      </c>
      <c r="X942" t="s">
        <v>74</v>
      </c>
      <c r="Y942" t="s">
        <v>10711</v>
      </c>
      <c r="Z942" t="s">
        <v>74</v>
      </c>
      <c r="AA942" t="s">
        <v>74</v>
      </c>
      <c r="AB942" t="s">
        <v>74</v>
      </c>
      <c r="AC942" t="s">
        <v>74</v>
      </c>
      <c r="AD942" t="s">
        <v>74</v>
      </c>
      <c r="AE942" t="s">
        <v>74</v>
      </c>
      <c r="AF942" t="s">
        <v>74</v>
      </c>
      <c r="AG942">
        <v>1</v>
      </c>
      <c r="AH942">
        <v>0</v>
      </c>
      <c r="AI942">
        <v>0</v>
      </c>
      <c r="AJ942">
        <v>0</v>
      </c>
      <c r="AK942">
        <v>0</v>
      </c>
      <c r="AL942" t="s">
        <v>10712</v>
      </c>
      <c r="AM942" t="s">
        <v>186</v>
      </c>
      <c r="AN942" t="s">
        <v>10713</v>
      </c>
      <c r="AO942" t="s">
        <v>10714</v>
      </c>
      <c r="AP942" t="s">
        <v>74</v>
      </c>
      <c r="AQ942" t="s">
        <v>74</v>
      </c>
      <c r="AR942" t="s">
        <v>10715</v>
      </c>
      <c r="AS942" t="s">
        <v>10716</v>
      </c>
      <c r="AT942" t="s">
        <v>10507</v>
      </c>
      <c r="AU942">
        <v>1995</v>
      </c>
      <c r="AV942">
        <v>120</v>
      </c>
      <c r="AW942">
        <v>18</v>
      </c>
      <c r="AX942" t="s">
        <v>74</v>
      </c>
      <c r="AY942" t="s">
        <v>74</v>
      </c>
      <c r="AZ942" t="s">
        <v>74</v>
      </c>
      <c r="BA942" t="s">
        <v>74</v>
      </c>
      <c r="BB942">
        <v>103</v>
      </c>
      <c r="BC942">
        <v>103</v>
      </c>
      <c r="BD942" t="s">
        <v>74</v>
      </c>
      <c r="BE942" t="s">
        <v>74</v>
      </c>
      <c r="BF942" t="s">
        <v>74</v>
      </c>
      <c r="BG942" t="s">
        <v>74</v>
      </c>
      <c r="BH942" t="s">
        <v>74</v>
      </c>
      <c r="BI942">
        <v>1</v>
      </c>
      <c r="BJ942" t="s">
        <v>10717</v>
      </c>
      <c r="BK942" t="s">
        <v>2095</v>
      </c>
      <c r="BL942" t="s">
        <v>10717</v>
      </c>
      <c r="BM942" t="s">
        <v>10718</v>
      </c>
      <c r="BN942" t="s">
        <v>74</v>
      </c>
      <c r="BO942" t="s">
        <v>74</v>
      </c>
      <c r="BP942" t="s">
        <v>74</v>
      </c>
      <c r="BQ942" t="s">
        <v>74</v>
      </c>
      <c r="BR942" t="s">
        <v>96</v>
      </c>
      <c r="BS942" t="s">
        <v>10719</v>
      </c>
      <c r="BT942" t="str">
        <f>HYPERLINK("https%3A%2F%2Fwww.webofscience.com%2Fwos%2Fwoscc%2Ffull-record%2FWOS:A1995TB76100238","View Full Record in Web of Science")</f>
        <v>View Full Record in Web of Science</v>
      </c>
    </row>
    <row r="943" spans="1:72" x14ac:dyDescent="0.15">
      <c r="A943" t="s">
        <v>72</v>
      </c>
      <c r="B943" t="s">
        <v>10720</v>
      </c>
      <c r="C943" t="s">
        <v>74</v>
      </c>
      <c r="D943" t="s">
        <v>74</v>
      </c>
      <c r="E943" t="s">
        <v>74</v>
      </c>
      <c r="F943" t="s">
        <v>10720</v>
      </c>
      <c r="G943" t="s">
        <v>74</v>
      </c>
      <c r="H943" t="s">
        <v>74</v>
      </c>
      <c r="I943" t="s">
        <v>10721</v>
      </c>
      <c r="J943" t="s">
        <v>730</v>
      </c>
      <c r="K943" t="s">
        <v>74</v>
      </c>
      <c r="L943" t="s">
        <v>74</v>
      </c>
      <c r="M943" t="s">
        <v>77</v>
      </c>
      <c r="N943" t="s">
        <v>78</v>
      </c>
      <c r="O943" t="s">
        <v>74</v>
      </c>
      <c r="P943" t="s">
        <v>74</v>
      </c>
      <c r="Q943" t="s">
        <v>74</v>
      </c>
      <c r="R943" t="s">
        <v>74</v>
      </c>
      <c r="S943" t="s">
        <v>74</v>
      </c>
      <c r="T943" t="s">
        <v>74</v>
      </c>
      <c r="U943" t="s">
        <v>10722</v>
      </c>
      <c r="V943" t="s">
        <v>10723</v>
      </c>
      <c r="W943" t="s">
        <v>10724</v>
      </c>
      <c r="X943" t="s">
        <v>1820</v>
      </c>
      <c r="Y943" t="s">
        <v>10725</v>
      </c>
      <c r="Z943" t="s">
        <v>74</v>
      </c>
      <c r="AA943" t="s">
        <v>10726</v>
      </c>
      <c r="AB943" t="s">
        <v>10727</v>
      </c>
      <c r="AC943" t="s">
        <v>74</v>
      </c>
      <c r="AD943" t="s">
        <v>74</v>
      </c>
      <c r="AE943" t="s">
        <v>74</v>
      </c>
      <c r="AF943" t="s">
        <v>74</v>
      </c>
      <c r="AG943">
        <v>21</v>
      </c>
      <c r="AH943">
        <v>26</v>
      </c>
      <c r="AI943">
        <v>27</v>
      </c>
      <c r="AJ943">
        <v>0</v>
      </c>
      <c r="AK943">
        <v>5</v>
      </c>
      <c r="AL943" t="s">
        <v>185</v>
      </c>
      <c r="AM943" t="s">
        <v>186</v>
      </c>
      <c r="AN943" t="s">
        <v>187</v>
      </c>
      <c r="AO943" t="s">
        <v>736</v>
      </c>
      <c r="AP943" t="s">
        <v>74</v>
      </c>
      <c r="AQ943" t="s">
        <v>74</v>
      </c>
      <c r="AR943" t="s">
        <v>737</v>
      </c>
      <c r="AS943" t="s">
        <v>738</v>
      </c>
      <c r="AT943" t="s">
        <v>10380</v>
      </c>
      <c r="AU943">
        <v>1995</v>
      </c>
      <c r="AV943">
        <v>124</v>
      </c>
      <c r="AW943">
        <v>1</v>
      </c>
      <c r="AX943" t="s">
        <v>74</v>
      </c>
      <c r="AY943" t="s">
        <v>74</v>
      </c>
      <c r="AZ943" t="s">
        <v>74</v>
      </c>
      <c r="BA943" t="s">
        <v>74</v>
      </c>
      <c r="BB943">
        <v>111</v>
      </c>
      <c r="BC943">
        <v>117</v>
      </c>
      <c r="BD943" t="s">
        <v>74</v>
      </c>
      <c r="BE943" t="s">
        <v>10728</v>
      </c>
      <c r="BF943" t="str">
        <f>HYPERLINK("http://dx.doi.org/10.1007/BF00349152","http://dx.doi.org/10.1007/BF00349152")</f>
        <v>http://dx.doi.org/10.1007/BF00349152</v>
      </c>
      <c r="BG943" t="s">
        <v>74</v>
      </c>
      <c r="BH943" t="s">
        <v>74</v>
      </c>
      <c r="BI943">
        <v>7</v>
      </c>
      <c r="BJ943" t="s">
        <v>740</v>
      </c>
      <c r="BK943" t="s">
        <v>93</v>
      </c>
      <c r="BL943" t="s">
        <v>740</v>
      </c>
      <c r="BM943" t="s">
        <v>10729</v>
      </c>
      <c r="BN943" t="s">
        <v>74</v>
      </c>
      <c r="BO943" t="s">
        <v>528</v>
      </c>
      <c r="BP943" t="s">
        <v>74</v>
      </c>
      <c r="BQ943" t="s">
        <v>74</v>
      </c>
      <c r="BR943" t="s">
        <v>96</v>
      </c>
      <c r="BS943" t="s">
        <v>10730</v>
      </c>
      <c r="BT943" t="str">
        <f>HYPERLINK("https%3A%2F%2Fwww.webofscience.com%2Fwos%2Fwoscc%2Ffull-record%2FWOS:A1995TH40300013","View Full Record in Web of Science")</f>
        <v>View Full Record in Web of Science</v>
      </c>
    </row>
    <row r="944" spans="1:72" x14ac:dyDescent="0.15">
      <c r="A944" t="s">
        <v>72</v>
      </c>
      <c r="B944" t="s">
        <v>10731</v>
      </c>
      <c r="C944" t="s">
        <v>74</v>
      </c>
      <c r="D944" t="s">
        <v>74</v>
      </c>
      <c r="E944" t="s">
        <v>74</v>
      </c>
      <c r="F944" t="s">
        <v>10731</v>
      </c>
      <c r="G944" t="s">
        <v>74</v>
      </c>
      <c r="H944" t="s">
        <v>74</v>
      </c>
      <c r="I944" t="s">
        <v>10732</v>
      </c>
      <c r="J944" t="s">
        <v>730</v>
      </c>
      <c r="K944" t="s">
        <v>74</v>
      </c>
      <c r="L944" t="s">
        <v>74</v>
      </c>
      <c r="M944" t="s">
        <v>77</v>
      </c>
      <c r="N944" t="s">
        <v>78</v>
      </c>
      <c r="O944" t="s">
        <v>74</v>
      </c>
      <c r="P944" t="s">
        <v>74</v>
      </c>
      <c r="Q944" t="s">
        <v>74</v>
      </c>
      <c r="R944" t="s">
        <v>74</v>
      </c>
      <c r="S944" t="s">
        <v>74</v>
      </c>
      <c r="T944" t="s">
        <v>74</v>
      </c>
      <c r="U944" t="s">
        <v>10733</v>
      </c>
      <c r="V944" t="s">
        <v>10734</v>
      </c>
      <c r="W944" t="s">
        <v>10735</v>
      </c>
      <c r="X944" t="s">
        <v>10736</v>
      </c>
      <c r="Y944" t="s">
        <v>74</v>
      </c>
      <c r="Z944" t="s">
        <v>74</v>
      </c>
      <c r="AA944" t="s">
        <v>10737</v>
      </c>
      <c r="AB944" t="s">
        <v>74</v>
      </c>
      <c r="AC944" t="s">
        <v>74</v>
      </c>
      <c r="AD944" t="s">
        <v>74</v>
      </c>
      <c r="AE944" t="s">
        <v>74</v>
      </c>
      <c r="AF944" t="s">
        <v>74</v>
      </c>
      <c r="AG944">
        <v>72</v>
      </c>
      <c r="AH944">
        <v>62</v>
      </c>
      <c r="AI944">
        <v>72</v>
      </c>
      <c r="AJ944">
        <v>1</v>
      </c>
      <c r="AK944">
        <v>14</v>
      </c>
      <c r="AL944" t="s">
        <v>185</v>
      </c>
      <c r="AM944" t="s">
        <v>186</v>
      </c>
      <c r="AN944" t="s">
        <v>187</v>
      </c>
      <c r="AO944" t="s">
        <v>736</v>
      </c>
      <c r="AP944" t="s">
        <v>74</v>
      </c>
      <c r="AQ944" t="s">
        <v>74</v>
      </c>
      <c r="AR944" t="s">
        <v>737</v>
      </c>
      <c r="AS944" t="s">
        <v>738</v>
      </c>
      <c r="AT944" t="s">
        <v>10380</v>
      </c>
      <c r="AU944">
        <v>1995</v>
      </c>
      <c r="AV944">
        <v>124</v>
      </c>
      <c r="AW944">
        <v>1</v>
      </c>
      <c r="AX944" t="s">
        <v>74</v>
      </c>
      <c r="AY944" t="s">
        <v>74</v>
      </c>
      <c r="AZ944" t="s">
        <v>74</v>
      </c>
      <c r="BA944" t="s">
        <v>74</v>
      </c>
      <c r="BB944">
        <v>157</v>
      </c>
      <c r="BC944">
        <v>167</v>
      </c>
      <c r="BD944" t="s">
        <v>74</v>
      </c>
      <c r="BE944" t="s">
        <v>10738</v>
      </c>
      <c r="BF944" t="str">
        <f>HYPERLINK("http://dx.doi.org/10.1007/BF00349157","http://dx.doi.org/10.1007/BF00349157")</f>
        <v>http://dx.doi.org/10.1007/BF00349157</v>
      </c>
      <c r="BG944" t="s">
        <v>74</v>
      </c>
      <c r="BH944" t="s">
        <v>74</v>
      </c>
      <c r="BI944">
        <v>11</v>
      </c>
      <c r="BJ944" t="s">
        <v>740</v>
      </c>
      <c r="BK944" t="s">
        <v>93</v>
      </c>
      <c r="BL944" t="s">
        <v>740</v>
      </c>
      <c r="BM944" t="s">
        <v>10729</v>
      </c>
      <c r="BN944" t="s">
        <v>74</v>
      </c>
      <c r="BO944" t="s">
        <v>74</v>
      </c>
      <c r="BP944" t="s">
        <v>74</v>
      </c>
      <c r="BQ944" t="s">
        <v>74</v>
      </c>
      <c r="BR944" t="s">
        <v>96</v>
      </c>
      <c r="BS944" t="s">
        <v>10739</v>
      </c>
      <c r="BT944" t="str">
        <f>HYPERLINK("https%3A%2F%2Fwww.webofscience.com%2Fwos%2Fwoscc%2Ffull-record%2FWOS:A1995TH40300018","View Full Record in Web of Science")</f>
        <v>View Full Record in Web of Science</v>
      </c>
    </row>
    <row r="945" spans="1:72" x14ac:dyDescent="0.15">
      <c r="A945" t="s">
        <v>72</v>
      </c>
      <c r="B945" t="s">
        <v>10740</v>
      </c>
      <c r="C945" t="s">
        <v>74</v>
      </c>
      <c r="D945" t="s">
        <v>74</v>
      </c>
      <c r="E945" t="s">
        <v>74</v>
      </c>
      <c r="F945" t="s">
        <v>10740</v>
      </c>
      <c r="G945" t="s">
        <v>74</v>
      </c>
      <c r="H945" t="s">
        <v>74</v>
      </c>
      <c r="I945" t="s">
        <v>10741</v>
      </c>
      <c r="J945" t="s">
        <v>770</v>
      </c>
      <c r="K945" t="s">
        <v>74</v>
      </c>
      <c r="L945" t="s">
        <v>74</v>
      </c>
      <c r="M945" t="s">
        <v>77</v>
      </c>
      <c r="N945" t="s">
        <v>78</v>
      </c>
      <c r="O945" t="s">
        <v>74</v>
      </c>
      <c r="P945" t="s">
        <v>74</v>
      </c>
      <c r="Q945" t="s">
        <v>74</v>
      </c>
      <c r="R945" t="s">
        <v>74</v>
      </c>
      <c r="S945" t="s">
        <v>74</v>
      </c>
      <c r="T945" t="s">
        <v>10742</v>
      </c>
      <c r="U945" t="s">
        <v>10743</v>
      </c>
      <c r="V945" t="s">
        <v>10744</v>
      </c>
      <c r="W945" t="s">
        <v>10745</v>
      </c>
      <c r="X945" t="s">
        <v>10746</v>
      </c>
      <c r="Y945" t="s">
        <v>10747</v>
      </c>
      <c r="Z945" t="s">
        <v>74</v>
      </c>
      <c r="AA945" t="s">
        <v>10748</v>
      </c>
      <c r="AB945" t="s">
        <v>10749</v>
      </c>
      <c r="AC945" t="s">
        <v>74</v>
      </c>
      <c r="AD945" t="s">
        <v>74</v>
      </c>
      <c r="AE945" t="s">
        <v>74</v>
      </c>
      <c r="AF945" t="s">
        <v>74</v>
      </c>
      <c r="AG945">
        <v>59</v>
      </c>
      <c r="AH945">
        <v>85</v>
      </c>
      <c r="AI945">
        <v>94</v>
      </c>
      <c r="AJ945">
        <v>0</v>
      </c>
      <c r="AK945">
        <v>12</v>
      </c>
      <c r="AL945" t="s">
        <v>775</v>
      </c>
      <c r="AM945" t="s">
        <v>776</v>
      </c>
      <c r="AN945" t="s">
        <v>777</v>
      </c>
      <c r="AO945" t="s">
        <v>778</v>
      </c>
      <c r="AP945" t="s">
        <v>74</v>
      </c>
      <c r="AQ945" t="s">
        <v>74</v>
      </c>
      <c r="AR945" t="s">
        <v>779</v>
      </c>
      <c r="AS945" t="s">
        <v>780</v>
      </c>
      <c r="AT945" t="s">
        <v>10380</v>
      </c>
      <c r="AU945">
        <v>1995</v>
      </c>
      <c r="AV945">
        <v>127</v>
      </c>
      <c r="AW945" t="s">
        <v>781</v>
      </c>
      <c r="AX945" t="s">
        <v>74</v>
      </c>
      <c r="AY945" t="s">
        <v>74</v>
      </c>
      <c r="AZ945" t="s">
        <v>74</v>
      </c>
      <c r="BA945" t="s">
        <v>74</v>
      </c>
      <c r="BB945">
        <v>255</v>
      </c>
      <c r="BC945">
        <v>268</v>
      </c>
      <c r="BD945" t="s">
        <v>74</v>
      </c>
      <c r="BE945" t="s">
        <v>10750</v>
      </c>
      <c r="BF945" t="str">
        <f>HYPERLINK("http://dx.doi.org/10.3354/meps127255","http://dx.doi.org/10.3354/meps127255")</f>
        <v>http://dx.doi.org/10.3354/meps127255</v>
      </c>
      <c r="BG945" t="s">
        <v>74</v>
      </c>
      <c r="BH945" t="s">
        <v>74</v>
      </c>
      <c r="BI945">
        <v>14</v>
      </c>
      <c r="BJ945" t="s">
        <v>783</v>
      </c>
      <c r="BK945" t="s">
        <v>93</v>
      </c>
      <c r="BL945" t="s">
        <v>784</v>
      </c>
      <c r="BM945" t="s">
        <v>10751</v>
      </c>
      <c r="BN945" t="s">
        <v>74</v>
      </c>
      <c r="BO945" t="s">
        <v>161</v>
      </c>
      <c r="BP945" t="s">
        <v>74</v>
      </c>
      <c r="BQ945" t="s">
        <v>74</v>
      </c>
      <c r="BR945" t="s">
        <v>96</v>
      </c>
      <c r="BS945" t="s">
        <v>10752</v>
      </c>
      <c r="BT945" t="str">
        <f>HYPERLINK("https%3A%2F%2Fwww.webofscience.com%2Fwos%2Fwoscc%2Ffull-record%2FWOS:A1995TG88000023","View Full Record in Web of Science")</f>
        <v>View Full Record in Web of Science</v>
      </c>
    </row>
    <row r="946" spans="1:72" x14ac:dyDescent="0.15">
      <c r="A946" t="s">
        <v>72</v>
      </c>
      <c r="B946" t="s">
        <v>10753</v>
      </c>
      <c r="C946" t="s">
        <v>74</v>
      </c>
      <c r="D946" t="s">
        <v>74</v>
      </c>
      <c r="E946" t="s">
        <v>74</v>
      </c>
      <c r="F946" t="s">
        <v>10753</v>
      </c>
      <c r="G946" t="s">
        <v>74</v>
      </c>
      <c r="H946" t="s">
        <v>74</v>
      </c>
      <c r="I946" t="s">
        <v>10754</v>
      </c>
      <c r="J946" t="s">
        <v>1674</v>
      </c>
      <c r="K946" t="s">
        <v>74</v>
      </c>
      <c r="L946" t="s">
        <v>74</v>
      </c>
      <c r="M946" t="s">
        <v>77</v>
      </c>
      <c r="N946" t="s">
        <v>78</v>
      </c>
      <c r="O946" t="s">
        <v>74</v>
      </c>
      <c r="P946" t="s">
        <v>74</v>
      </c>
      <c r="Q946" t="s">
        <v>74</v>
      </c>
      <c r="R946" t="s">
        <v>74</v>
      </c>
      <c r="S946" t="s">
        <v>74</v>
      </c>
      <c r="T946" t="s">
        <v>74</v>
      </c>
      <c r="U946" t="s">
        <v>10755</v>
      </c>
      <c r="V946" t="s">
        <v>10756</v>
      </c>
      <c r="W946" t="s">
        <v>74</v>
      </c>
      <c r="X946" t="s">
        <v>74</v>
      </c>
      <c r="Y946" t="s">
        <v>1636</v>
      </c>
      <c r="Z946" t="s">
        <v>74</v>
      </c>
      <c r="AA946" t="s">
        <v>74</v>
      </c>
      <c r="AB946" t="s">
        <v>74</v>
      </c>
      <c r="AC946" t="s">
        <v>74</v>
      </c>
      <c r="AD946" t="s">
        <v>74</v>
      </c>
      <c r="AE946" t="s">
        <v>74</v>
      </c>
      <c r="AF946" t="s">
        <v>74</v>
      </c>
      <c r="AG946">
        <v>20</v>
      </c>
      <c r="AH946">
        <v>62</v>
      </c>
      <c r="AI946">
        <v>66</v>
      </c>
      <c r="AJ946">
        <v>2</v>
      </c>
      <c r="AK946">
        <v>15</v>
      </c>
      <c r="AL946" t="s">
        <v>203</v>
      </c>
      <c r="AM946" t="s">
        <v>85</v>
      </c>
      <c r="AN946" t="s">
        <v>1459</v>
      </c>
      <c r="AO946" t="s">
        <v>1681</v>
      </c>
      <c r="AP946" t="s">
        <v>1682</v>
      </c>
      <c r="AQ946" t="s">
        <v>74</v>
      </c>
      <c r="AR946" t="s">
        <v>1683</v>
      </c>
      <c r="AS946" t="s">
        <v>1684</v>
      </c>
      <c r="AT946" t="s">
        <v>10380</v>
      </c>
      <c r="AU946">
        <v>1995</v>
      </c>
      <c r="AV946">
        <v>30</v>
      </c>
      <c r="AW946">
        <v>11</v>
      </c>
      <c r="AX946" t="s">
        <v>74</v>
      </c>
      <c r="AY946" t="s">
        <v>74</v>
      </c>
      <c r="AZ946" t="s">
        <v>74</v>
      </c>
      <c r="BA946" t="s">
        <v>74</v>
      </c>
      <c r="BB946">
        <v>707</v>
      </c>
      <c r="BC946">
        <v>712</v>
      </c>
      <c r="BD946" t="s">
        <v>74</v>
      </c>
      <c r="BE946" t="s">
        <v>10757</v>
      </c>
      <c r="BF946" t="str">
        <f>HYPERLINK("http://dx.doi.org/10.1016/0025-326X(95)00054-Q","http://dx.doi.org/10.1016/0025-326X(95)00054-Q")</f>
        <v>http://dx.doi.org/10.1016/0025-326X(95)00054-Q</v>
      </c>
      <c r="BG946" t="s">
        <v>74</v>
      </c>
      <c r="BH946" t="s">
        <v>74</v>
      </c>
      <c r="BI946">
        <v>6</v>
      </c>
      <c r="BJ946" t="s">
        <v>1686</v>
      </c>
      <c r="BK946" t="s">
        <v>93</v>
      </c>
      <c r="BL946" t="s">
        <v>299</v>
      </c>
      <c r="BM946" t="s">
        <v>10758</v>
      </c>
      <c r="BN946" t="s">
        <v>74</v>
      </c>
      <c r="BO946" t="s">
        <v>74</v>
      </c>
      <c r="BP946" t="s">
        <v>74</v>
      </c>
      <c r="BQ946" t="s">
        <v>74</v>
      </c>
      <c r="BR946" t="s">
        <v>96</v>
      </c>
      <c r="BS946" t="s">
        <v>10759</v>
      </c>
      <c r="BT946" t="str">
        <f>HYPERLINK("https%3A%2F%2Fwww.webofscience.com%2Fwos%2Fwoscc%2Ffull-record%2FWOS:A1995TG74600010","View Full Record in Web of Science")</f>
        <v>View Full Record in Web of Science</v>
      </c>
    </row>
    <row r="947" spans="1:72" x14ac:dyDescent="0.15">
      <c r="A947" t="s">
        <v>72</v>
      </c>
      <c r="B947" t="s">
        <v>10760</v>
      </c>
      <c r="C947" t="s">
        <v>74</v>
      </c>
      <c r="D947" t="s">
        <v>74</v>
      </c>
      <c r="E947" t="s">
        <v>74</v>
      </c>
      <c r="F947" t="s">
        <v>10760</v>
      </c>
      <c r="G947" t="s">
        <v>74</v>
      </c>
      <c r="H947" t="s">
        <v>74</v>
      </c>
      <c r="I947" t="s">
        <v>10761</v>
      </c>
      <c r="J947" t="s">
        <v>10762</v>
      </c>
      <c r="K947" t="s">
        <v>74</v>
      </c>
      <c r="L947" t="s">
        <v>74</v>
      </c>
      <c r="M947" t="s">
        <v>77</v>
      </c>
      <c r="N947" t="s">
        <v>78</v>
      </c>
      <c r="O947" t="s">
        <v>74</v>
      </c>
      <c r="P947" t="s">
        <v>74</v>
      </c>
      <c r="Q947" t="s">
        <v>74</v>
      </c>
      <c r="R947" t="s">
        <v>74</v>
      </c>
      <c r="S947" t="s">
        <v>74</v>
      </c>
      <c r="T947" t="s">
        <v>74</v>
      </c>
      <c r="U947" t="s">
        <v>10763</v>
      </c>
      <c r="V947" t="s">
        <v>10764</v>
      </c>
      <c r="W947" t="s">
        <v>10765</v>
      </c>
      <c r="X947" t="s">
        <v>10766</v>
      </c>
      <c r="Y947" t="s">
        <v>74</v>
      </c>
      <c r="Z947" t="s">
        <v>74</v>
      </c>
      <c r="AA947" t="s">
        <v>74</v>
      </c>
      <c r="AB947" t="s">
        <v>74</v>
      </c>
      <c r="AC947" t="s">
        <v>74</v>
      </c>
      <c r="AD947" t="s">
        <v>74</v>
      </c>
      <c r="AE947" t="s">
        <v>74</v>
      </c>
      <c r="AF947" t="s">
        <v>74</v>
      </c>
      <c r="AG947">
        <v>15</v>
      </c>
      <c r="AH947">
        <v>4</v>
      </c>
      <c r="AI947">
        <v>4</v>
      </c>
      <c r="AJ947">
        <v>0</v>
      </c>
      <c r="AK947">
        <v>2</v>
      </c>
      <c r="AL947" t="s">
        <v>821</v>
      </c>
      <c r="AM947" t="s">
        <v>822</v>
      </c>
      <c r="AN947" t="s">
        <v>823</v>
      </c>
      <c r="AO947" t="s">
        <v>824</v>
      </c>
      <c r="AP947" t="s">
        <v>74</v>
      </c>
      <c r="AQ947" t="s">
        <v>74</v>
      </c>
      <c r="AR947" t="s">
        <v>10762</v>
      </c>
      <c r="AS947" t="s">
        <v>10767</v>
      </c>
      <c r="AT947" t="s">
        <v>10380</v>
      </c>
      <c r="AU947">
        <v>1995</v>
      </c>
      <c r="AV947">
        <v>30</v>
      </c>
      <c r="AW947">
        <v>6</v>
      </c>
      <c r="AX947" t="s">
        <v>74</v>
      </c>
      <c r="AY947" t="s">
        <v>74</v>
      </c>
      <c r="AZ947" t="s">
        <v>74</v>
      </c>
      <c r="BA947" t="s">
        <v>74</v>
      </c>
      <c r="BB947">
        <v>621</v>
      </c>
      <c r="BC947">
        <v>624</v>
      </c>
      <c r="BD947" t="s">
        <v>74</v>
      </c>
      <c r="BE947" t="s">
        <v>10768</v>
      </c>
      <c r="BF947" t="str">
        <f>HYPERLINK("http://dx.doi.org/10.1111/j.1945-5100.1995.tb01158.x","http://dx.doi.org/10.1111/j.1945-5100.1995.tb01158.x")</f>
        <v>http://dx.doi.org/10.1111/j.1945-5100.1995.tb01158.x</v>
      </c>
      <c r="BG947" t="s">
        <v>74</v>
      </c>
      <c r="BH947" t="s">
        <v>74</v>
      </c>
      <c r="BI947">
        <v>4</v>
      </c>
      <c r="BJ947" t="s">
        <v>270</v>
      </c>
      <c r="BK947" t="s">
        <v>93</v>
      </c>
      <c r="BL947" t="s">
        <v>270</v>
      </c>
      <c r="BM947" t="s">
        <v>10769</v>
      </c>
      <c r="BN947" t="s">
        <v>74</v>
      </c>
      <c r="BO947" t="s">
        <v>74</v>
      </c>
      <c r="BP947" t="s">
        <v>74</v>
      </c>
      <c r="BQ947" t="s">
        <v>74</v>
      </c>
      <c r="BR947" t="s">
        <v>96</v>
      </c>
      <c r="BS947" t="s">
        <v>10770</v>
      </c>
      <c r="BT947" t="str">
        <f>HYPERLINK("https%3A%2F%2Fwww.webofscience.com%2Fwos%2Fwoscc%2Ffull-record%2FWOS:A1995TD67800002","View Full Record in Web of Science")</f>
        <v>View Full Record in Web of Science</v>
      </c>
    </row>
    <row r="948" spans="1:72" x14ac:dyDescent="0.15">
      <c r="A948" t="s">
        <v>72</v>
      </c>
      <c r="B948" t="s">
        <v>10771</v>
      </c>
      <c r="C948" t="s">
        <v>74</v>
      </c>
      <c r="D948" t="s">
        <v>74</v>
      </c>
      <c r="E948" t="s">
        <v>74</v>
      </c>
      <c r="F948" t="s">
        <v>10771</v>
      </c>
      <c r="G948" t="s">
        <v>74</v>
      </c>
      <c r="H948" t="s">
        <v>74</v>
      </c>
      <c r="I948" t="s">
        <v>10772</v>
      </c>
      <c r="J948" t="s">
        <v>10762</v>
      </c>
      <c r="K948" t="s">
        <v>74</v>
      </c>
      <c r="L948" t="s">
        <v>74</v>
      </c>
      <c r="M948" t="s">
        <v>77</v>
      </c>
      <c r="N948" t="s">
        <v>78</v>
      </c>
      <c r="O948" t="s">
        <v>74</v>
      </c>
      <c r="P948" t="s">
        <v>74</v>
      </c>
      <c r="Q948" t="s">
        <v>74</v>
      </c>
      <c r="R948" t="s">
        <v>74</v>
      </c>
      <c r="S948" t="s">
        <v>74</v>
      </c>
      <c r="T948" t="s">
        <v>74</v>
      </c>
      <c r="U948" t="s">
        <v>10773</v>
      </c>
      <c r="V948" t="s">
        <v>10774</v>
      </c>
      <c r="W948" t="s">
        <v>10775</v>
      </c>
      <c r="X948" t="s">
        <v>917</v>
      </c>
      <c r="Y948" t="s">
        <v>74</v>
      </c>
      <c r="Z948" t="s">
        <v>74</v>
      </c>
      <c r="AA948" t="s">
        <v>74</v>
      </c>
      <c r="AB948" t="s">
        <v>74</v>
      </c>
      <c r="AC948" t="s">
        <v>74</v>
      </c>
      <c r="AD948" t="s">
        <v>74</v>
      </c>
      <c r="AE948" t="s">
        <v>74</v>
      </c>
      <c r="AF948" t="s">
        <v>74</v>
      </c>
      <c r="AG948">
        <v>41</v>
      </c>
      <c r="AH948">
        <v>20</v>
      </c>
      <c r="AI948">
        <v>22</v>
      </c>
      <c r="AJ948">
        <v>0</v>
      </c>
      <c r="AK948">
        <v>9</v>
      </c>
      <c r="AL948" t="s">
        <v>821</v>
      </c>
      <c r="AM948" t="s">
        <v>822</v>
      </c>
      <c r="AN948" t="s">
        <v>823</v>
      </c>
      <c r="AO948" t="s">
        <v>824</v>
      </c>
      <c r="AP948" t="s">
        <v>74</v>
      </c>
      <c r="AQ948" t="s">
        <v>74</v>
      </c>
      <c r="AR948" t="s">
        <v>10762</v>
      </c>
      <c r="AS948" t="s">
        <v>10767</v>
      </c>
      <c r="AT948" t="s">
        <v>10380</v>
      </c>
      <c r="AU948">
        <v>1995</v>
      </c>
      <c r="AV948">
        <v>30</v>
      </c>
      <c r="AW948">
        <v>6</v>
      </c>
      <c r="AX948" t="s">
        <v>74</v>
      </c>
      <c r="AY948" t="s">
        <v>74</v>
      </c>
      <c r="AZ948" t="s">
        <v>74</v>
      </c>
      <c r="BA948" t="s">
        <v>74</v>
      </c>
      <c r="BB948">
        <v>625</v>
      </c>
      <c r="BC948">
        <v>633</v>
      </c>
      <c r="BD948" t="s">
        <v>74</v>
      </c>
      <c r="BE948" t="s">
        <v>10776</v>
      </c>
      <c r="BF948" t="str">
        <f>HYPERLINK("http://dx.doi.org/10.1111/j.1945-5100.1995.tb01159.x","http://dx.doi.org/10.1111/j.1945-5100.1995.tb01159.x")</f>
        <v>http://dx.doi.org/10.1111/j.1945-5100.1995.tb01159.x</v>
      </c>
      <c r="BG948" t="s">
        <v>74</v>
      </c>
      <c r="BH948" t="s">
        <v>74</v>
      </c>
      <c r="BI948">
        <v>9</v>
      </c>
      <c r="BJ948" t="s">
        <v>270</v>
      </c>
      <c r="BK948" t="s">
        <v>93</v>
      </c>
      <c r="BL948" t="s">
        <v>270</v>
      </c>
      <c r="BM948" t="s">
        <v>10769</v>
      </c>
      <c r="BN948" t="s">
        <v>74</v>
      </c>
      <c r="BO948" t="s">
        <v>74</v>
      </c>
      <c r="BP948" t="s">
        <v>74</v>
      </c>
      <c r="BQ948" t="s">
        <v>74</v>
      </c>
      <c r="BR948" t="s">
        <v>96</v>
      </c>
      <c r="BS948" t="s">
        <v>10777</v>
      </c>
      <c r="BT948" t="str">
        <f>HYPERLINK("https%3A%2F%2Fwww.webofscience.com%2Fwos%2Fwoscc%2Ffull-record%2FWOS:A1995TD67800003","View Full Record in Web of Science")</f>
        <v>View Full Record in Web of Science</v>
      </c>
    </row>
    <row r="949" spans="1:72" x14ac:dyDescent="0.15">
      <c r="A949" t="s">
        <v>72</v>
      </c>
      <c r="B949" t="s">
        <v>10778</v>
      </c>
      <c r="C949" t="s">
        <v>74</v>
      </c>
      <c r="D949" t="s">
        <v>74</v>
      </c>
      <c r="E949" t="s">
        <v>74</v>
      </c>
      <c r="F949" t="s">
        <v>10778</v>
      </c>
      <c r="G949" t="s">
        <v>74</v>
      </c>
      <c r="H949" t="s">
        <v>74</v>
      </c>
      <c r="I949" t="s">
        <v>10779</v>
      </c>
      <c r="J949" t="s">
        <v>10762</v>
      </c>
      <c r="K949" t="s">
        <v>74</v>
      </c>
      <c r="L949" t="s">
        <v>74</v>
      </c>
      <c r="M949" t="s">
        <v>77</v>
      </c>
      <c r="N949" t="s">
        <v>78</v>
      </c>
      <c r="O949" t="s">
        <v>74</v>
      </c>
      <c r="P949" t="s">
        <v>74</v>
      </c>
      <c r="Q949" t="s">
        <v>74</v>
      </c>
      <c r="R949" t="s">
        <v>74</v>
      </c>
      <c r="S949" t="s">
        <v>74</v>
      </c>
      <c r="T949" t="s">
        <v>74</v>
      </c>
      <c r="U949" t="s">
        <v>10780</v>
      </c>
      <c r="V949" t="s">
        <v>10781</v>
      </c>
      <c r="W949" t="s">
        <v>10782</v>
      </c>
      <c r="X949" t="s">
        <v>10783</v>
      </c>
      <c r="Y949" t="s">
        <v>10784</v>
      </c>
      <c r="Z949" t="s">
        <v>74</v>
      </c>
      <c r="AA949" t="s">
        <v>74</v>
      </c>
      <c r="AB949" t="s">
        <v>74</v>
      </c>
      <c r="AC949" t="s">
        <v>74</v>
      </c>
      <c r="AD949" t="s">
        <v>74</v>
      </c>
      <c r="AE949" t="s">
        <v>74</v>
      </c>
      <c r="AF949" t="s">
        <v>74</v>
      </c>
      <c r="AG949">
        <v>28</v>
      </c>
      <c r="AH949">
        <v>21</v>
      </c>
      <c r="AI949">
        <v>21</v>
      </c>
      <c r="AJ949">
        <v>0</v>
      </c>
      <c r="AK949">
        <v>6</v>
      </c>
      <c r="AL949" t="s">
        <v>821</v>
      </c>
      <c r="AM949" t="s">
        <v>822</v>
      </c>
      <c r="AN949" t="s">
        <v>823</v>
      </c>
      <c r="AO949" t="s">
        <v>824</v>
      </c>
      <c r="AP949" t="s">
        <v>74</v>
      </c>
      <c r="AQ949" t="s">
        <v>74</v>
      </c>
      <c r="AR949" t="s">
        <v>10762</v>
      </c>
      <c r="AS949" t="s">
        <v>10767</v>
      </c>
      <c r="AT949" t="s">
        <v>10380</v>
      </c>
      <c r="AU949">
        <v>1995</v>
      </c>
      <c r="AV949">
        <v>30</v>
      </c>
      <c r="AW949">
        <v>6</v>
      </c>
      <c r="AX949" t="s">
        <v>74</v>
      </c>
      <c r="AY949" t="s">
        <v>74</v>
      </c>
      <c r="AZ949" t="s">
        <v>74</v>
      </c>
      <c r="BA949" t="s">
        <v>74</v>
      </c>
      <c r="BB949">
        <v>728</v>
      </c>
      <c r="BC949">
        <v>732</v>
      </c>
      <c r="BD949" t="s">
        <v>74</v>
      </c>
      <c r="BE949" t="s">
        <v>10785</v>
      </c>
      <c r="BF949" t="str">
        <f>HYPERLINK("http://dx.doi.org/10.1111/j.1945-5100.1995.tb01170.x","http://dx.doi.org/10.1111/j.1945-5100.1995.tb01170.x")</f>
        <v>http://dx.doi.org/10.1111/j.1945-5100.1995.tb01170.x</v>
      </c>
      <c r="BG949" t="s">
        <v>74</v>
      </c>
      <c r="BH949" t="s">
        <v>74</v>
      </c>
      <c r="BI949">
        <v>5</v>
      </c>
      <c r="BJ949" t="s">
        <v>270</v>
      </c>
      <c r="BK949" t="s">
        <v>93</v>
      </c>
      <c r="BL949" t="s">
        <v>270</v>
      </c>
      <c r="BM949" t="s">
        <v>10769</v>
      </c>
      <c r="BN949" t="s">
        <v>74</v>
      </c>
      <c r="BO949" t="s">
        <v>2008</v>
      </c>
      <c r="BP949" t="s">
        <v>74</v>
      </c>
      <c r="BQ949" t="s">
        <v>74</v>
      </c>
      <c r="BR949" t="s">
        <v>96</v>
      </c>
      <c r="BS949" t="s">
        <v>10786</v>
      </c>
      <c r="BT949" t="str">
        <f>HYPERLINK("https%3A%2F%2Fwww.webofscience.com%2Fwos%2Fwoscc%2Ffull-record%2FWOS:A1995TD67800014","View Full Record in Web of Science")</f>
        <v>View Full Record in Web of Science</v>
      </c>
    </row>
    <row r="950" spans="1:72" x14ac:dyDescent="0.15">
      <c r="A950" t="s">
        <v>72</v>
      </c>
      <c r="B950" t="s">
        <v>10787</v>
      </c>
      <c r="C950" t="s">
        <v>74</v>
      </c>
      <c r="D950" t="s">
        <v>74</v>
      </c>
      <c r="E950" t="s">
        <v>74</v>
      </c>
      <c r="F950" t="s">
        <v>10787</v>
      </c>
      <c r="G950" t="s">
        <v>74</v>
      </c>
      <c r="H950" t="s">
        <v>74</v>
      </c>
      <c r="I950" t="s">
        <v>10788</v>
      </c>
      <c r="J950" t="s">
        <v>10789</v>
      </c>
      <c r="K950" t="s">
        <v>74</v>
      </c>
      <c r="L950" t="s">
        <v>74</v>
      </c>
      <c r="M950" t="s">
        <v>77</v>
      </c>
      <c r="N950" t="s">
        <v>78</v>
      </c>
      <c r="O950" t="s">
        <v>74</v>
      </c>
      <c r="P950" t="s">
        <v>74</v>
      </c>
      <c r="Q950" t="s">
        <v>74</v>
      </c>
      <c r="R950" t="s">
        <v>74</v>
      </c>
      <c r="S950" t="s">
        <v>74</v>
      </c>
      <c r="T950" t="s">
        <v>74</v>
      </c>
      <c r="U950" t="s">
        <v>10790</v>
      </c>
      <c r="V950" t="s">
        <v>10791</v>
      </c>
      <c r="W950" t="s">
        <v>74</v>
      </c>
      <c r="X950" t="s">
        <v>74</v>
      </c>
      <c r="Y950" t="s">
        <v>10792</v>
      </c>
      <c r="Z950" t="s">
        <v>74</v>
      </c>
      <c r="AA950" t="s">
        <v>74</v>
      </c>
      <c r="AB950" t="s">
        <v>74</v>
      </c>
      <c r="AC950" t="s">
        <v>74</v>
      </c>
      <c r="AD950" t="s">
        <v>74</v>
      </c>
      <c r="AE950" t="s">
        <v>74</v>
      </c>
      <c r="AF950" t="s">
        <v>74</v>
      </c>
      <c r="AG950">
        <v>17</v>
      </c>
      <c r="AH950">
        <v>0</v>
      </c>
      <c r="AI950">
        <v>0</v>
      </c>
      <c r="AJ950">
        <v>0</v>
      </c>
      <c r="AK950">
        <v>2</v>
      </c>
      <c r="AL950" t="s">
        <v>10793</v>
      </c>
      <c r="AM950" t="s">
        <v>186</v>
      </c>
      <c r="AN950" t="s">
        <v>10794</v>
      </c>
      <c r="AO950" t="s">
        <v>10795</v>
      </c>
      <c r="AP950" t="s">
        <v>74</v>
      </c>
      <c r="AQ950" t="s">
        <v>74</v>
      </c>
      <c r="AR950" t="s">
        <v>10796</v>
      </c>
      <c r="AS950" t="s">
        <v>2141</v>
      </c>
      <c r="AT950" t="s">
        <v>10425</v>
      </c>
      <c r="AU950">
        <v>1995</v>
      </c>
      <c r="AV950">
        <v>64</v>
      </c>
      <c r="AW950">
        <v>6</v>
      </c>
      <c r="AX950" t="s">
        <v>74</v>
      </c>
      <c r="AY950" t="s">
        <v>74</v>
      </c>
      <c r="AZ950" t="s">
        <v>74</v>
      </c>
      <c r="BA950" t="s">
        <v>74</v>
      </c>
      <c r="BB950">
        <v>670</v>
      </c>
      <c r="BC950">
        <v>673</v>
      </c>
      <c r="BD950" t="s">
        <v>74</v>
      </c>
      <c r="BE950" t="s">
        <v>74</v>
      </c>
      <c r="BF950" t="s">
        <v>74</v>
      </c>
      <c r="BG950" t="s">
        <v>74</v>
      </c>
      <c r="BH950" t="s">
        <v>74</v>
      </c>
      <c r="BI950">
        <v>4</v>
      </c>
      <c r="BJ950" t="s">
        <v>2141</v>
      </c>
      <c r="BK950" t="s">
        <v>93</v>
      </c>
      <c r="BL950" t="s">
        <v>2141</v>
      </c>
      <c r="BM950" t="s">
        <v>10797</v>
      </c>
      <c r="BN950" t="s">
        <v>74</v>
      </c>
      <c r="BO950" t="s">
        <v>74</v>
      </c>
      <c r="BP950" t="s">
        <v>74</v>
      </c>
      <c r="BQ950" t="s">
        <v>74</v>
      </c>
      <c r="BR950" t="s">
        <v>96</v>
      </c>
      <c r="BS950" t="s">
        <v>10798</v>
      </c>
      <c r="BT950" t="str">
        <f>HYPERLINK("https%3A%2F%2Fwww.webofscience.com%2Fwos%2Fwoscc%2Ffull-record%2FWOS:A1995TR95800013","View Full Record in Web of Science")</f>
        <v>View Full Record in Web of Science</v>
      </c>
    </row>
    <row r="951" spans="1:72" x14ac:dyDescent="0.15">
      <c r="A951" t="s">
        <v>72</v>
      </c>
      <c r="B951" t="s">
        <v>10799</v>
      </c>
      <c r="C951" t="s">
        <v>74</v>
      </c>
      <c r="D951" t="s">
        <v>74</v>
      </c>
      <c r="E951" t="s">
        <v>74</v>
      </c>
      <c r="F951" t="s">
        <v>10799</v>
      </c>
      <c r="G951" t="s">
        <v>74</v>
      </c>
      <c r="H951" t="s">
        <v>74</v>
      </c>
      <c r="I951" t="s">
        <v>10800</v>
      </c>
      <c r="J951" t="s">
        <v>10789</v>
      </c>
      <c r="K951" t="s">
        <v>74</v>
      </c>
      <c r="L951" t="s">
        <v>74</v>
      </c>
      <c r="M951" t="s">
        <v>77</v>
      </c>
      <c r="N951" t="s">
        <v>78</v>
      </c>
      <c r="O951" t="s">
        <v>74</v>
      </c>
      <c r="P951" t="s">
        <v>74</v>
      </c>
      <c r="Q951" t="s">
        <v>74</v>
      </c>
      <c r="R951" t="s">
        <v>74</v>
      </c>
      <c r="S951" t="s">
        <v>74</v>
      </c>
      <c r="T951" t="s">
        <v>74</v>
      </c>
      <c r="U951" t="s">
        <v>10801</v>
      </c>
      <c r="V951" t="s">
        <v>10802</v>
      </c>
      <c r="W951" t="s">
        <v>10803</v>
      </c>
      <c r="X951" t="s">
        <v>74</v>
      </c>
      <c r="Y951" t="s">
        <v>10804</v>
      </c>
      <c r="Z951" t="s">
        <v>74</v>
      </c>
      <c r="AA951" t="s">
        <v>10805</v>
      </c>
      <c r="AB951" t="s">
        <v>10806</v>
      </c>
      <c r="AC951" t="s">
        <v>74</v>
      </c>
      <c r="AD951" t="s">
        <v>74</v>
      </c>
      <c r="AE951" t="s">
        <v>74</v>
      </c>
      <c r="AF951" t="s">
        <v>74</v>
      </c>
      <c r="AG951">
        <v>26</v>
      </c>
      <c r="AH951">
        <v>1</v>
      </c>
      <c r="AI951">
        <v>1</v>
      </c>
      <c r="AJ951">
        <v>0</v>
      </c>
      <c r="AK951">
        <v>4</v>
      </c>
      <c r="AL951" t="s">
        <v>10793</v>
      </c>
      <c r="AM951" t="s">
        <v>186</v>
      </c>
      <c r="AN951" t="s">
        <v>10794</v>
      </c>
      <c r="AO951" t="s">
        <v>10795</v>
      </c>
      <c r="AP951" t="s">
        <v>74</v>
      </c>
      <c r="AQ951" t="s">
        <v>74</v>
      </c>
      <c r="AR951" t="s">
        <v>10796</v>
      </c>
      <c r="AS951" t="s">
        <v>2141</v>
      </c>
      <c r="AT951" t="s">
        <v>10425</v>
      </c>
      <c r="AU951">
        <v>1995</v>
      </c>
      <c r="AV951">
        <v>64</v>
      </c>
      <c r="AW951">
        <v>6</v>
      </c>
      <c r="AX951" t="s">
        <v>74</v>
      </c>
      <c r="AY951" t="s">
        <v>74</v>
      </c>
      <c r="AZ951" t="s">
        <v>74</v>
      </c>
      <c r="BA951" t="s">
        <v>74</v>
      </c>
      <c r="BB951">
        <v>706</v>
      </c>
      <c r="BC951">
        <v>716</v>
      </c>
      <c r="BD951" t="s">
        <v>74</v>
      </c>
      <c r="BE951" t="s">
        <v>74</v>
      </c>
      <c r="BF951" t="s">
        <v>74</v>
      </c>
      <c r="BG951" t="s">
        <v>74</v>
      </c>
      <c r="BH951" t="s">
        <v>74</v>
      </c>
      <c r="BI951">
        <v>11</v>
      </c>
      <c r="BJ951" t="s">
        <v>2141</v>
      </c>
      <c r="BK951" t="s">
        <v>93</v>
      </c>
      <c r="BL951" t="s">
        <v>2141</v>
      </c>
      <c r="BM951" t="s">
        <v>10797</v>
      </c>
      <c r="BN951" t="s">
        <v>74</v>
      </c>
      <c r="BO951" t="s">
        <v>74</v>
      </c>
      <c r="BP951" t="s">
        <v>74</v>
      </c>
      <c r="BQ951" t="s">
        <v>74</v>
      </c>
      <c r="BR951" t="s">
        <v>96</v>
      </c>
      <c r="BS951" t="s">
        <v>10807</v>
      </c>
      <c r="BT951" t="str">
        <f>HYPERLINK("https%3A%2F%2Fwww.webofscience.com%2Fwos%2Fwoscc%2Ffull-record%2FWOS:A1995TR95800021","View Full Record in Web of Science")</f>
        <v>View Full Record in Web of Science</v>
      </c>
    </row>
    <row r="952" spans="1:72" x14ac:dyDescent="0.15">
      <c r="A952" t="s">
        <v>72</v>
      </c>
      <c r="B952" t="s">
        <v>10808</v>
      </c>
      <c r="C952" t="s">
        <v>74</v>
      </c>
      <c r="D952" t="s">
        <v>74</v>
      </c>
      <c r="E952" t="s">
        <v>74</v>
      </c>
      <c r="F952" t="s">
        <v>10808</v>
      </c>
      <c r="G952" t="s">
        <v>74</v>
      </c>
      <c r="H952" t="s">
        <v>74</v>
      </c>
      <c r="I952" t="s">
        <v>10809</v>
      </c>
      <c r="J952" t="s">
        <v>10810</v>
      </c>
      <c r="K952" t="s">
        <v>74</v>
      </c>
      <c r="L952" t="s">
        <v>74</v>
      </c>
      <c r="M952" t="s">
        <v>77</v>
      </c>
      <c r="N952" t="s">
        <v>52</v>
      </c>
      <c r="O952" t="s">
        <v>74</v>
      </c>
      <c r="P952" t="s">
        <v>74</v>
      </c>
      <c r="Q952" t="s">
        <v>74</v>
      </c>
      <c r="R952" t="s">
        <v>74</v>
      </c>
      <c r="S952" t="s">
        <v>74</v>
      </c>
      <c r="T952" t="s">
        <v>74</v>
      </c>
      <c r="U952" t="s">
        <v>74</v>
      </c>
      <c r="V952" t="s">
        <v>74</v>
      </c>
      <c r="W952" t="s">
        <v>10811</v>
      </c>
      <c r="X952" t="s">
        <v>10812</v>
      </c>
      <c r="Y952" t="s">
        <v>74</v>
      </c>
      <c r="Z952" t="s">
        <v>74</v>
      </c>
      <c r="AA952" t="s">
        <v>74</v>
      </c>
      <c r="AB952" t="s">
        <v>74</v>
      </c>
      <c r="AC952" t="s">
        <v>74</v>
      </c>
      <c r="AD952" t="s">
        <v>74</v>
      </c>
      <c r="AE952" t="s">
        <v>74</v>
      </c>
      <c r="AF952" t="s">
        <v>74</v>
      </c>
      <c r="AG952">
        <v>1</v>
      </c>
      <c r="AH952">
        <v>0</v>
      </c>
      <c r="AI952">
        <v>0</v>
      </c>
      <c r="AJ952">
        <v>0</v>
      </c>
      <c r="AK952">
        <v>0</v>
      </c>
      <c r="AL952" t="s">
        <v>10813</v>
      </c>
      <c r="AM952" t="s">
        <v>1925</v>
      </c>
      <c r="AN952" t="s">
        <v>10814</v>
      </c>
      <c r="AO952" t="s">
        <v>10815</v>
      </c>
      <c r="AP952" t="s">
        <v>10816</v>
      </c>
      <c r="AQ952" t="s">
        <v>74</v>
      </c>
      <c r="AR952" t="s">
        <v>10817</v>
      </c>
      <c r="AS952" t="s">
        <v>10818</v>
      </c>
      <c r="AT952" t="s">
        <v>10380</v>
      </c>
      <c r="AU952">
        <v>1995</v>
      </c>
      <c r="AV952">
        <v>6</v>
      </c>
      <c r="AW952" t="s">
        <v>74</v>
      </c>
      <c r="AX952" t="s">
        <v>74</v>
      </c>
      <c r="AY952" t="s">
        <v>8355</v>
      </c>
      <c r="AZ952" t="s">
        <v>74</v>
      </c>
      <c r="BA952" t="s">
        <v>74</v>
      </c>
      <c r="BB952">
        <v>1472</v>
      </c>
      <c r="BC952">
        <v>1472</v>
      </c>
      <c r="BD952" t="s">
        <v>74</v>
      </c>
      <c r="BE952" t="s">
        <v>74</v>
      </c>
      <c r="BF952" t="s">
        <v>74</v>
      </c>
      <c r="BG952" t="s">
        <v>74</v>
      </c>
      <c r="BH952" t="s">
        <v>74</v>
      </c>
      <c r="BI952">
        <v>1</v>
      </c>
      <c r="BJ952" t="s">
        <v>2764</v>
      </c>
      <c r="BK952" t="s">
        <v>93</v>
      </c>
      <c r="BL952" t="s">
        <v>2764</v>
      </c>
      <c r="BM952" t="s">
        <v>10819</v>
      </c>
      <c r="BN952" t="s">
        <v>74</v>
      </c>
      <c r="BO952" t="s">
        <v>74</v>
      </c>
      <c r="BP952" t="s">
        <v>74</v>
      </c>
      <c r="BQ952" t="s">
        <v>74</v>
      </c>
      <c r="BR952" t="s">
        <v>96</v>
      </c>
      <c r="BS952" t="s">
        <v>10820</v>
      </c>
      <c r="BT952" t="str">
        <f>HYPERLINK("https%3A%2F%2Fwww.webofscience.com%2Fwos%2Fwoscc%2Ffull-record%2FWOS:A1995TF51301473","View Full Record in Web of Science")</f>
        <v>View Full Record in Web of Science</v>
      </c>
    </row>
    <row r="953" spans="1:72" x14ac:dyDescent="0.15">
      <c r="A953" t="s">
        <v>72</v>
      </c>
      <c r="B953" t="s">
        <v>10821</v>
      </c>
      <c r="C953" t="s">
        <v>74</v>
      </c>
      <c r="D953" t="s">
        <v>74</v>
      </c>
      <c r="E953" t="s">
        <v>74</v>
      </c>
      <c r="F953" t="s">
        <v>10821</v>
      </c>
      <c r="G953" t="s">
        <v>74</v>
      </c>
      <c r="H953" t="s">
        <v>74</v>
      </c>
      <c r="I953" t="s">
        <v>10822</v>
      </c>
      <c r="J953" t="s">
        <v>5873</v>
      </c>
      <c r="K953" t="s">
        <v>74</v>
      </c>
      <c r="L953" t="s">
        <v>74</v>
      </c>
      <c r="M953" t="s">
        <v>77</v>
      </c>
      <c r="N953" t="s">
        <v>78</v>
      </c>
      <c r="O953" t="s">
        <v>74</v>
      </c>
      <c r="P953" t="s">
        <v>74</v>
      </c>
      <c r="Q953" t="s">
        <v>74</v>
      </c>
      <c r="R953" t="s">
        <v>74</v>
      </c>
      <c r="S953" t="s">
        <v>74</v>
      </c>
      <c r="T953" t="s">
        <v>74</v>
      </c>
      <c r="U953" t="s">
        <v>10823</v>
      </c>
      <c r="V953" t="s">
        <v>10824</v>
      </c>
      <c r="W953" t="s">
        <v>74</v>
      </c>
      <c r="X953" t="s">
        <v>74</v>
      </c>
      <c r="Y953" t="s">
        <v>10825</v>
      </c>
      <c r="Z953" t="s">
        <v>74</v>
      </c>
      <c r="AA953" t="s">
        <v>74</v>
      </c>
      <c r="AB953" t="s">
        <v>74</v>
      </c>
      <c r="AC953" t="s">
        <v>74</v>
      </c>
      <c r="AD953" t="s">
        <v>74</v>
      </c>
      <c r="AE953" t="s">
        <v>74</v>
      </c>
      <c r="AF953" t="s">
        <v>74</v>
      </c>
      <c r="AG953">
        <v>46</v>
      </c>
      <c r="AH953">
        <v>29</v>
      </c>
      <c r="AI953">
        <v>34</v>
      </c>
      <c r="AJ953">
        <v>0</v>
      </c>
      <c r="AK953">
        <v>12</v>
      </c>
      <c r="AL953" t="s">
        <v>5062</v>
      </c>
      <c r="AM953" t="s">
        <v>5063</v>
      </c>
      <c r="AN953" t="s">
        <v>5064</v>
      </c>
      <c r="AO953" t="s">
        <v>5877</v>
      </c>
      <c r="AP953" t="s">
        <v>74</v>
      </c>
      <c r="AQ953" t="s">
        <v>74</v>
      </c>
      <c r="AR953" t="s">
        <v>5873</v>
      </c>
      <c r="AS953" t="s">
        <v>5878</v>
      </c>
      <c r="AT953" t="s">
        <v>10380</v>
      </c>
      <c r="AU953">
        <v>1995</v>
      </c>
      <c r="AV953">
        <v>74</v>
      </c>
      <c r="AW953">
        <v>2</v>
      </c>
      <c r="AX953" t="s">
        <v>74</v>
      </c>
      <c r="AY953" t="s">
        <v>74</v>
      </c>
      <c r="AZ953" t="s">
        <v>74</v>
      </c>
      <c r="BA953" t="s">
        <v>74</v>
      </c>
      <c r="BB953">
        <v>177</v>
      </c>
      <c r="BC953">
        <v>184</v>
      </c>
      <c r="BD953" t="s">
        <v>74</v>
      </c>
      <c r="BE953" t="s">
        <v>10826</v>
      </c>
      <c r="BF953" t="str">
        <f>HYPERLINK("http://dx.doi.org/10.2307/3545646","http://dx.doi.org/10.2307/3545646")</f>
        <v>http://dx.doi.org/10.2307/3545646</v>
      </c>
      <c r="BG953" t="s">
        <v>74</v>
      </c>
      <c r="BH953" t="s">
        <v>74</v>
      </c>
      <c r="BI953">
        <v>8</v>
      </c>
      <c r="BJ953" t="s">
        <v>2464</v>
      </c>
      <c r="BK953" t="s">
        <v>93</v>
      </c>
      <c r="BL953" t="s">
        <v>1367</v>
      </c>
      <c r="BM953" t="s">
        <v>10827</v>
      </c>
      <c r="BN953" t="s">
        <v>74</v>
      </c>
      <c r="BO953" t="s">
        <v>74</v>
      </c>
      <c r="BP953" t="s">
        <v>74</v>
      </c>
      <c r="BQ953" t="s">
        <v>74</v>
      </c>
      <c r="BR953" t="s">
        <v>96</v>
      </c>
      <c r="BS953" t="s">
        <v>10828</v>
      </c>
      <c r="BT953" t="str">
        <f>HYPERLINK("https%3A%2F%2Fwww.webofscience.com%2Fwos%2Fwoscc%2Ffull-record%2FWOS:A1995TP52500001","View Full Record in Web of Science")</f>
        <v>View Full Record in Web of Science</v>
      </c>
    </row>
    <row r="954" spans="1:72" x14ac:dyDescent="0.15">
      <c r="A954" t="s">
        <v>72</v>
      </c>
      <c r="B954" t="s">
        <v>10829</v>
      </c>
      <c r="C954" t="s">
        <v>74</v>
      </c>
      <c r="D954" t="s">
        <v>74</v>
      </c>
      <c r="E954" t="s">
        <v>74</v>
      </c>
      <c r="F954" t="s">
        <v>10829</v>
      </c>
      <c r="G954" t="s">
        <v>74</v>
      </c>
      <c r="H954" t="s">
        <v>74</v>
      </c>
      <c r="I954" t="s">
        <v>10830</v>
      </c>
      <c r="J954" t="s">
        <v>864</v>
      </c>
      <c r="K954" t="s">
        <v>74</v>
      </c>
      <c r="L954" t="s">
        <v>74</v>
      </c>
      <c r="M954" t="s">
        <v>229</v>
      </c>
      <c r="N954" t="s">
        <v>78</v>
      </c>
      <c r="O954" t="s">
        <v>74</v>
      </c>
      <c r="P954" t="s">
        <v>74</v>
      </c>
      <c r="Q954" t="s">
        <v>74</v>
      </c>
      <c r="R954" t="s">
        <v>74</v>
      </c>
      <c r="S954" t="s">
        <v>74</v>
      </c>
      <c r="T954" t="s">
        <v>74</v>
      </c>
      <c r="U954" t="s">
        <v>10831</v>
      </c>
      <c r="V954" t="s">
        <v>10832</v>
      </c>
      <c r="W954" t="s">
        <v>10833</v>
      </c>
      <c r="X954" t="s">
        <v>2478</v>
      </c>
      <c r="Y954" t="s">
        <v>10834</v>
      </c>
      <c r="Z954" t="s">
        <v>74</v>
      </c>
      <c r="AA954" t="s">
        <v>10835</v>
      </c>
      <c r="AB954" t="s">
        <v>10836</v>
      </c>
      <c r="AC954" t="s">
        <v>74</v>
      </c>
      <c r="AD954" t="s">
        <v>74</v>
      </c>
      <c r="AE954" t="s">
        <v>74</v>
      </c>
      <c r="AF954" t="s">
        <v>74</v>
      </c>
      <c r="AG954">
        <v>15</v>
      </c>
      <c r="AH954">
        <v>7</v>
      </c>
      <c r="AI954">
        <v>8</v>
      </c>
      <c r="AJ954">
        <v>0</v>
      </c>
      <c r="AK954">
        <v>2</v>
      </c>
      <c r="AL954" t="s">
        <v>231</v>
      </c>
      <c r="AM954" t="s">
        <v>232</v>
      </c>
      <c r="AN954" t="s">
        <v>233</v>
      </c>
      <c r="AO954" t="s">
        <v>867</v>
      </c>
      <c r="AP954" t="s">
        <v>74</v>
      </c>
      <c r="AQ954" t="s">
        <v>74</v>
      </c>
      <c r="AR954" t="s">
        <v>868</v>
      </c>
      <c r="AS954" t="s">
        <v>869</v>
      </c>
      <c r="AT954" t="s">
        <v>10425</v>
      </c>
      <c r="AU954">
        <v>1995</v>
      </c>
      <c r="AV954">
        <v>35</v>
      </c>
      <c r="AW954">
        <v>6</v>
      </c>
      <c r="AX954" t="s">
        <v>74</v>
      </c>
      <c r="AY954" t="s">
        <v>74</v>
      </c>
      <c r="AZ954" t="s">
        <v>74</v>
      </c>
      <c r="BA954" t="s">
        <v>74</v>
      </c>
      <c r="BB954">
        <v>817</v>
      </c>
      <c r="BC954">
        <v>823</v>
      </c>
      <c r="BD954" t="s">
        <v>74</v>
      </c>
      <c r="BE954" t="s">
        <v>74</v>
      </c>
      <c r="BF954" t="s">
        <v>74</v>
      </c>
      <c r="BG954" t="s">
        <v>74</v>
      </c>
      <c r="BH954" t="s">
        <v>74</v>
      </c>
      <c r="BI954">
        <v>7</v>
      </c>
      <c r="BJ954" t="s">
        <v>209</v>
      </c>
      <c r="BK954" t="s">
        <v>93</v>
      </c>
      <c r="BL954" t="s">
        <v>209</v>
      </c>
      <c r="BM954" t="s">
        <v>10837</v>
      </c>
      <c r="BN954" t="s">
        <v>74</v>
      </c>
      <c r="BO954" t="s">
        <v>74</v>
      </c>
      <c r="BP954" t="s">
        <v>74</v>
      </c>
      <c r="BQ954" t="s">
        <v>74</v>
      </c>
      <c r="BR954" t="s">
        <v>96</v>
      </c>
      <c r="BS954" t="s">
        <v>10838</v>
      </c>
      <c r="BT954" t="str">
        <f>HYPERLINK("https%3A%2F%2Fwww.webofscience.com%2Fwos%2Fwoscc%2Ffull-record%2FWOS:A1995TP55900003","View Full Record in Web of Science")</f>
        <v>View Full Record in Web of Science</v>
      </c>
    </row>
    <row r="955" spans="1:72" x14ac:dyDescent="0.15">
      <c r="A955" t="s">
        <v>72</v>
      </c>
      <c r="B955" t="s">
        <v>872</v>
      </c>
      <c r="C955" t="s">
        <v>74</v>
      </c>
      <c r="D955" t="s">
        <v>74</v>
      </c>
      <c r="E955" t="s">
        <v>74</v>
      </c>
      <c r="F955" t="s">
        <v>872</v>
      </c>
      <c r="G955" t="s">
        <v>74</v>
      </c>
      <c r="H955" t="s">
        <v>74</v>
      </c>
      <c r="I955" t="s">
        <v>10839</v>
      </c>
      <c r="J955" t="s">
        <v>864</v>
      </c>
      <c r="K955" t="s">
        <v>74</v>
      </c>
      <c r="L955" t="s">
        <v>74</v>
      </c>
      <c r="M955" t="s">
        <v>229</v>
      </c>
      <c r="N955" t="s">
        <v>78</v>
      </c>
      <c r="O955" t="s">
        <v>74</v>
      </c>
      <c r="P955" t="s">
        <v>74</v>
      </c>
      <c r="Q955" t="s">
        <v>74</v>
      </c>
      <c r="R955" t="s">
        <v>74</v>
      </c>
      <c r="S955" t="s">
        <v>74</v>
      </c>
      <c r="T955" t="s">
        <v>74</v>
      </c>
      <c r="U955" t="s">
        <v>74</v>
      </c>
      <c r="V955" t="s">
        <v>10840</v>
      </c>
      <c r="W955" t="s">
        <v>74</v>
      </c>
      <c r="X955" t="s">
        <v>74</v>
      </c>
      <c r="Y955" t="s">
        <v>10841</v>
      </c>
      <c r="Z955" t="s">
        <v>74</v>
      </c>
      <c r="AA955" t="s">
        <v>74</v>
      </c>
      <c r="AB955" t="s">
        <v>74</v>
      </c>
      <c r="AC955" t="s">
        <v>74</v>
      </c>
      <c r="AD955" t="s">
        <v>74</v>
      </c>
      <c r="AE955" t="s">
        <v>74</v>
      </c>
      <c r="AF955" t="s">
        <v>74</v>
      </c>
      <c r="AG955">
        <v>11</v>
      </c>
      <c r="AH955">
        <v>11</v>
      </c>
      <c r="AI955">
        <v>11</v>
      </c>
      <c r="AJ955">
        <v>0</v>
      </c>
      <c r="AK955">
        <v>0</v>
      </c>
      <c r="AL955" t="s">
        <v>231</v>
      </c>
      <c r="AM955" t="s">
        <v>232</v>
      </c>
      <c r="AN955" t="s">
        <v>233</v>
      </c>
      <c r="AO955" t="s">
        <v>867</v>
      </c>
      <c r="AP955" t="s">
        <v>74</v>
      </c>
      <c r="AQ955" t="s">
        <v>74</v>
      </c>
      <c r="AR955" t="s">
        <v>868</v>
      </c>
      <c r="AS955" t="s">
        <v>869</v>
      </c>
      <c r="AT955" t="s">
        <v>10425</v>
      </c>
      <c r="AU955">
        <v>1995</v>
      </c>
      <c r="AV955">
        <v>35</v>
      </c>
      <c r="AW955">
        <v>6</v>
      </c>
      <c r="AX955" t="s">
        <v>74</v>
      </c>
      <c r="AY955" t="s">
        <v>74</v>
      </c>
      <c r="AZ955" t="s">
        <v>74</v>
      </c>
      <c r="BA955" t="s">
        <v>74</v>
      </c>
      <c r="BB955">
        <v>842</v>
      </c>
      <c r="BC955">
        <v>853</v>
      </c>
      <c r="BD955" t="s">
        <v>74</v>
      </c>
      <c r="BE955" t="s">
        <v>74</v>
      </c>
      <c r="BF955" t="s">
        <v>74</v>
      </c>
      <c r="BG955" t="s">
        <v>74</v>
      </c>
      <c r="BH955" t="s">
        <v>74</v>
      </c>
      <c r="BI955">
        <v>12</v>
      </c>
      <c r="BJ955" t="s">
        <v>209</v>
      </c>
      <c r="BK955" t="s">
        <v>93</v>
      </c>
      <c r="BL955" t="s">
        <v>209</v>
      </c>
      <c r="BM955" t="s">
        <v>10837</v>
      </c>
      <c r="BN955" t="s">
        <v>74</v>
      </c>
      <c r="BO955" t="s">
        <v>74</v>
      </c>
      <c r="BP955" t="s">
        <v>74</v>
      </c>
      <c r="BQ955" t="s">
        <v>74</v>
      </c>
      <c r="BR955" t="s">
        <v>96</v>
      </c>
      <c r="BS955" t="s">
        <v>10842</v>
      </c>
      <c r="BT955" t="str">
        <f>HYPERLINK("https%3A%2F%2Fwww.webofscience.com%2Fwos%2Fwoscc%2Ffull-record%2FWOS:A1995TP55900006","View Full Record in Web of Science")</f>
        <v>View Full Record in Web of Science</v>
      </c>
    </row>
    <row r="956" spans="1:72" x14ac:dyDescent="0.15">
      <c r="A956" t="s">
        <v>72</v>
      </c>
      <c r="B956" t="s">
        <v>10843</v>
      </c>
      <c r="C956" t="s">
        <v>74</v>
      </c>
      <c r="D956" t="s">
        <v>74</v>
      </c>
      <c r="E956" t="s">
        <v>74</v>
      </c>
      <c r="F956" t="s">
        <v>10843</v>
      </c>
      <c r="G956" t="s">
        <v>74</v>
      </c>
      <c r="H956" t="s">
        <v>74</v>
      </c>
      <c r="I956" t="s">
        <v>10844</v>
      </c>
      <c r="J956" t="s">
        <v>864</v>
      </c>
      <c r="K956" t="s">
        <v>74</v>
      </c>
      <c r="L956" t="s">
        <v>74</v>
      </c>
      <c r="M956" t="s">
        <v>229</v>
      </c>
      <c r="N956" t="s">
        <v>78</v>
      </c>
      <c r="O956" t="s">
        <v>74</v>
      </c>
      <c r="P956" t="s">
        <v>74</v>
      </c>
      <c r="Q956" t="s">
        <v>74</v>
      </c>
      <c r="R956" t="s">
        <v>74</v>
      </c>
      <c r="S956" t="s">
        <v>74</v>
      </c>
      <c r="T956" t="s">
        <v>74</v>
      </c>
      <c r="U956" t="s">
        <v>74</v>
      </c>
      <c r="V956" t="s">
        <v>10845</v>
      </c>
      <c r="W956" t="s">
        <v>74</v>
      </c>
      <c r="X956" t="s">
        <v>74</v>
      </c>
      <c r="Y956" t="s">
        <v>10846</v>
      </c>
      <c r="Z956" t="s">
        <v>74</v>
      </c>
      <c r="AA956" t="s">
        <v>74</v>
      </c>
      <c r="AB956" t="s">
        <v>74</v>
      </c>
      <c r="AC956" t="s">
        <v>74</v>
      </c>
      <c r="AD956" t="s">
        <v>74</v>
      </c>
      <c r="AE956" t="s">
        <v>74</v>
      </c>
      <c r="AF956" t="s">
        <v>74</v>
      </c>
      <c r="AG956">
        <v>11</v>
      </c>
      <c r="AH956">
        <v>2</v>
      </c>
      <c r="AI956">
        <v>3</v>
      </c>
      <c r="AJ956">
        <v>0</v>
      </c>
      <c r="AK956">
        <v>0</v>
      </c>
      <c r="AL956" t="s">
        <v>231</v>
      </c>
      <c r="AM956" t="s">
        <v>232</v>
      </c>
      <c r="AN956" t="s">
        <v>233</v>
      </c>
      <c r="AO956" t="s">
        <v>867</v>
      </c>
      <c r="AP956" t="s">
        <v>74</v>
      </c>
      <c r="AQ956" t="s">
        <v>74</v>
      </c>
      <c r="AR956" t="s">
        <v>868</v>
      </c>
      <c r="AS956" t="s">
        <v>869</v>
      </c>
      <c r="AT956" t="s">
        <v>10425</v>
      </c>
      <c r="AU956">
        <v>1995</v>
      </c>
      <c r="AV956">
        <v>35</v>
      </c>
      <c r="AW956">
        <v>6</v>
      </c>
      <c r="AX956" t="s">
        <v>74</v>
      </c>
      <c r="AY956" t="s">
        <v>74</v>
      </c>
      <c r="AZ956" t="s">
        <v>74</v>
      </c>
      <c r="BA956" t="s">
        <v>74</v>
      </c>
      <c r="BB956">
        <v>854</v>
      </c>
      <c r="BC956">
        <v>863</v>
      </c>
      <c r="BD956" t="s">
        <v>74</v>
      </c>
      <c r="BE956" t="s">
        <v>74</v>
      </c>
      <c r="BF956" t="s">
        <v>74</v>
      </c>
      <c r="BG956" t="s">
        <v>74</v>
      </c>
      <c r="BH956" t="s">
        <v>74</v>
      </c>
      <c r="BI956">
        <v>10</v>
      </c>
      <c r="BJ956" t="s">
        <v>209</v>
      </c>
      <c r="BK956" t="s">
        <v>93</v>
      </c>
      <c r="BL956" t="s">
        <v>209</v>
      </c>
      <c r="BM956" t="s">
        <v>10837</v>
      </c>
      <c r="BN956" t="s">
        <v>74</v>
      </c>
      <c r="BO956" t="s">
        <v>74</v>
      </c>
      <c r="BP956" t="s">
        <v>74</v>
      </c>
      <c r="BQ956" t="s">
        <v>74</v>
      </c>
      <c r="BR956" t="s">
        <v>96</v>
      </c>
      <c r="BS956" t="s">
        <v>10847</v>
      </c>
      <c r="BT956" t="str">
        <f>HYPERLINK("https%3A%2F%2Fwww.webofscience.com%2Fwos%2Fwoscc%2Ffull-record%2FWOS:A1995TP55900007","View Full Record in Web of Science")</f>
        <v>View Full Record in Web of Science</v>
      </c>
    </row>
    <row r="957" spans="1:72" x14ac:dyDescent="0.15">
      <c r="A957" t="s">
        <v>72</v>
      </c>
      <c r="B957" t="s">
        <v>10848</v>
      </c>
      <c r="C957" t="s">
        <v>74</v>
      </c>
      <c r="D957" t="s">
        <v>74</v>
      </c>
      <c r="E957" t="s">
        <v>74</v>
      </c>
      <c r="F957" t="s">
        <v>10848</v>
      </c>
      <c r="G957" t="s">
        <v>74</v>
      </c>
      <c r="H957" t="s">
        <v>74</v>
      </c>
      <c r="I957" t="s">
        <v>10849</v>
      </c>
      <c r="J957" t="s">
        <v>10850</v>
      </c>
      <c r="K957" t="s">
        <v>74</v>
      </c>
      <c r="L957" t="s">
        <v>74</v>
      </c>
      <c r="M957" t="s">
        <v>10851</v>
      </c>
      <c r="N957" t="s">
        <v>78</v>
      </c>
      <c r="O957" t="s">
        <v>74</v>
      </c>
      <c r="P957" t="s">
        <v>74</v>
      </c>
      <c r="Q957" t="s">
        <v>74</v>
      </c>
      <c r="R957" t="s">
        <v>74</v>
      </c>
      <c r="S957" t="s">
        <v>74</v>
      </c>
      <c r="T957" t="s">
        <v>74</v>
      </c>
      <c r="U957" t="s">
        <v>74</v>
      </c>
      <c r="V957" t="s">
        <v>74</v>
      </c>
      <c r="W957" t="s">
        <v>74</v>
      </c>
      <c r="X957" t="s">
        <v>74</v>
      </c>
      <c r="Y957" t="s">
        <v>10852</v>
      </c>
      <c r="Z957" t="s">
        <v>74</v>
      </c>
      <c r="AA957" t="s">
        <v>74</v>
      </c>
      <c r="AB957" t="s">
        <v>74</v>
      </c>
      <c r="AC957" t="s">
        <v>74</v>
      </c>
      <c r="AD957" t="s">
        <v>74</v>
      </c>
      <c r="AE957" t="s">
        <v>74</v>
      </c>
      <c r="AF957" t="s">
        <v>74</v>
      </c>
      <c r="AG957">
        <v>1</v>
      </c>
      <c r="AH957">
        <v>0</v>
      </c>
      <c r="AI957">
        <v>0</v>
      </c>
      <c r="AJ957">
        <v>0</v>
      </c>
      <c r="AK957">
        <v>0</v>
      </c>
      <c r="AL957" t="s">
        <v>10853</v>
      </c>
      <c r="AM957" t="s">
        <v>10854</v>
      </c>
      <c r="AN957" t="s">
        <v>10855</v>
      </c>
      <c r="AO957" t="s">
        <v>10856</v>
      </c>
      <c r="AP957" t="s">
        <v>74</v>
      </c>
      <c r="AQ957" t="s">
        <v>74</v>
      </c>
      <c r="AR957" t="s">
        <v>10850</v>
      </c>
      <c r="AS957" t="s">
        <v>10857</v>
      </c>
      <c r="AT957" t="s">
        <v>10380</v>
      </c>
      <c r="AU957">
        <v>1995</v>
      </c>
      <c r="AV957">
        <v>49</v>
      </c>
      <c r="AW957">
        <v>11</v>
      </c>
      <c r="AX957" t="s">
        <v>74</v>
      </c>
      <c r="AY957" t="s">
        <v>74</v>
      </c>
      <c r="AZ957" t="s">
        <v>74</v>
      </c>
      <c r="BA957" t="s">
        <v>74</v>
      </c>
      <c r="BB957">
        <v>674</v>
      </c>
      <c r="BC957" t="s">
        <v>7082</v>
      </c>
      <c r="BD957" t="s">
        <v>74</v>
      </c>
      <c r="BE957" t="s">
        <v>74</v>
      </c>
      <c r="BF957" t="s">
        <v>74</v>
      </c>
      <c r="BG957" t="s">
        <v>74</v>
      </c>
      <c r="BH957" t="s">
        <v>74</v>
      </c>
      <c r="BI957">
        <v>0</v>
      </c>
      <c r="BJ957" t="s">
        <v>10858</v>
      </c>
      <c r="BK957" t="s">
        <v>93</v>
      </c>
      <c r="BL957" t="s">
        <v>10859</v>
      </c>
      <c r="BM957" t="s">
        <v>10860</v>
      </c>
      <c r="BN957" t="s">
        <v>74</v>
      </c>
      <c r="BO957" t="s">
        <v>74</v>
      </c>
      <c r="BP957" t="s">
        <v>74</v>
      </c>
      <c r="BQ957" t="s">
        <v>74</v>
      </c>
      <c r="BR957" t="s">
        <v>96</v>
      </c>
      <c r="BS957" t="s">
        <v>10861</v>
      </c>
      <c r="BT957" t="str">
        <f>HYPERLINK("https%3A%2F%2Fwww.webofscience.com%2Fwos%2Fwoscc%2Ffull-record%2FWOS:A1995TH00600003","View Full Record in Web of Science")</f>
        <v>View Full Record in Web of Science</v>
      </c>
    </row>
    <row r="958" spans="1:72" x14ac:dyDescent="0.15">
      <c r="A958" t="s">
        <v>72</v>
      </c>
      <c r="B958" t="s">
        <v>10862</v>
      </c>
      <c r="C958" t="s">
        <v>74</v>
      </c>
      <c r="D958" t="s">
        <v>74</v>
      </c>
      <c r="E958" t="s">
        <v>74</v>
      </c>
      <c r="F958" t="s">
        <v>10862</v>
      </c>
      <c r="G958" t="s">
        <v>74</v>
      </c>
      <c r="H958" t="s">
        <v>74</v>
      </c>
      <c r="I958" t="s">
        <v>10863</v>
      </c>
      <c r="J958" t="s">
        <v>2508</v>
      </c>
      <c r="K958" t="s">
        <v>74</v>
      </c>
      <c r="L958" t="s">
        <v>74</v>
      </c>
      <c r="M958" t="s">
        <v>77</v>
      </c>
      <c r="N958" t="s">
        <v>78</v>
      </c>
      <c r="O958" t="s">
        <v>74</v>
      </c>
      <c r="P958" t="s">
        <v>74</v>
      </c>
      <c r="Q958" t="s">
        <v>74</v>
      </c>
      <c r="R958" t="s">
        <v>74</v>
      </c>
      <c r="S958" t="s">
        <v>74</v>
      </c>
      <c r="T958" t="s">
        <v>74</v>
      </c>
      <c r="U958" t="s">
        <v>74</v>
      </c>
      <c r="V958" t="s">
        <v>10864</v>
      </c>
      <c r="W958" t="s">
        <v>74</v>
      </c>
      <c r="X958" t="s">
        <v>74</v>
      </c>
      <c r="Y958" t="s">
        <v>10865</v>
      </c>
      <c r="Z958" t="s">
        <v>74</v>
      </c>
      <c r="AA958" t="s">
        <v>74</v>
      </c>
      <c r="AB958" t="s">
        <v>74</v>
      </c>
      <c r="AC958" t="s">
        <v>74</v>
      </c>
      <c r="AD958" t="s">
        <v>74</v>
      </c>
      <c r="AE958" t="s">
        <v>74</v>
      </c>
      <c r="AF958" t="s">
        <v>74</v>
      </c>
      <c r="AG958">
        <v>27</v>
      </c>
      <c r="AH958">
        <v>32</v>
      </c>
      <c r="AI958">
        <v>38</v>
      </c>
      <c r="AJ958">
        <v>0</v>
      </c>
      <c r="AK958">
        <v>2</v>
      </c>
      <c r="AL958" t="s">
        <v>2178</v>
      </c>
      <c r="AM958" t="s">
        <v>2179</v>
      </c>
      <c r="AN958" t="s">
        <v>2514</v>
      </c>
      <c r="AO958" t="s">
        <v>2515</v>
      </c>
      <c r="AP958" t="s">
        <v>74</v>
      </c>
      <c r="AQ958" t="s">
        <v>74</v>
      </c>
      <c r="AR958" t="s">
        <v>2516</v>
      </c>
      <c r="AS958" t="s">
        <v>2517</v>
      </c>
      <c r="AT958" t="s">
        <v>10425</v>
      </c>
      <c r="AU958">
        <v>1995</v>
      </c>
      <c r="AV958">
        <v>68</v>
      </c>
      <c r="AW958">
        <v>6</v>
      </c>
      <c r="AX958" t="s">
        <v>74</v>
      </c>
      <c r="AY958" t="s">
        <v>74</v>
      </c>
      <c r="AZ958" t="s">
        <v>74</v>
      </c>
      <c r="BA958" t="s">
        <v>74</v>
      </c>
      <c r="BB958">
        <v>1164</v>
      </c>
      <c r="BC958">
        <v>1180</v>
      </c>
      <c r="BD958" t="s">
        <v>74</v>
      </c>
      <c r="BE958" t="s">
        <v>10866</v>
      </c>
      <c r="BF958" t="str">
        <f>HYPERLINK("http://dx.doi.org/10.1086/physzool.68.6.30163798","http://dx.doi.org/10.1086/physzool.68.6.30163798")</f>
        <v>http://dx.doi.org/10.1086/physzool.68.6.30163798</v>
      </c>
      <c r="BG958" t="s">
        <v>74</v>
      </c>
      <c r="BH958" t="s">
        <v>74</v>
      </c>
      <c r="BI958">
        <v>17</v>
      </c>
      <c r="BJ958" t="s">
        <v>589</v>
      </c>
      <c r="BK958" t="s">
        <v>93</v>
      </c>
      <c r="BL958" t="s">
        <v>589</v>
      </c>
      <c r="BM958" t="s">
        <v>10867</v>
      </c>
      <c r="BN958" t="s">
        <v>74</v>
      </c>
      <c r="BO958" t="s">
        <v>74</v>
      </c>
      <c r="BP958" t="s">
        <v>74</v>
      </c>
      <c r="BQ958" t="s">
        <v>74</v>
      </c>
      <c r="BR958" t="s">
        <v>96</v>
      </c>
      <c r="BS958" t="s">
        <v>10868</v>
      </c>
      <c r="BT958" t="str">
        <f>HYPERLINK("https%3A%2F%2Fwww.webofscience.com%2Fwos%2Fwoscc%2Ffull-record%2FWOS:A1995TG32700011","View Full Record in Web of Science")</f>
        <v>View Full Record in Web of Science</v>
      </c>
    </row>
    <row r="959" spans="1:72" x14ac:dyDescent="0.15">
      <c r="A959" t="s">
        <v>72</v>
      </c>
      <c r="B959" t="s">
        <v>10869</v>
      </c>
      <c r="C959" t="s">
        <v>74</v>
      </c>
      <c r="D959" t="s">
        <v>74</v>
      </c>
      <c r="E959" t="s">
        <v>74</v>
      </c>
      <c r="F959" t="s">
        <v>10869</v>
      </c>
      <c r="G959" t="s">
        <v>74</v>
      </c>
      <c r="H959" t="s">
        <v>74</v>
      </c>
      <c r="I959" t="s">
        <v>10870</v>
      </c>
      <c r="J959" t="s">
        <v>10871</v>
      </c>
      <c r="K959" t="s">
        <v>74</v>
      </c>
      <c r="L959" t="s">
        <v>74</v>
      </c>
      <c r="M959" t="s">
        <v>77</v>
      </c>
      <c r="N959" t="s">
        <v>78</v>
      </c>
      <c r="O959" t="s">
        <v>74</v>
      </c>
      <c r="P959" t="s">
        <v>74</v>
      </c>
      <c r="Q959" t="s">
        <v>74</v>
      </c>
      <c r="R959" t="s">
        <v>74</v>
      </c>
      <c r="S959" t="s">
        <v>74</v>
      </c>
      <c r="T959" t="s">
        <v>74</v>
      </c>
      <c r="U959" t="s">
        <v>10872</v>
      </c>
      <c r="V959" t="s">
        <v>10873</v>
      </c>
      <c r="W959" t="s">
        <v>10874</v>
      </c>
      <c r="X959" t="s">
        <v>10007</v>
      </c>
      <c r="Y959" t="s">
        <v>74</v>
      </c>
      <c r="Z959" t="s">
        <v>74</v>
      </c>
      <c r="AA959" t="s">
        <v>10875</v>
      </c>
      <c r="AB959" t="s">
        <v>10009</v>
      </c>
      <c r="AC959" t="s">
        <v>74</v>
      </c>
      <c r="AD959" t="s">
        <v>74</v>
      </c>
      <c r="AE959" t="s">
        <v>74</v>
      </c>
      <c r="AF959" t="s">
        <v>74</v>
      </c>
      <c r="AG959">
        <v>41</v>
      </c>
      <c r="AH959">
        <v>40</v>
      </c>
      <c r="AI959">
        <v>46</v>
      </c>
      <c r="AJ959">
        <v>0</v>
      </c>
      <c r="AK959">
        <v>12</v>
      </c>
      <c r="AL959" t="s">
        <v>10876</v>
      </c>
      <c r="AM959" t="s">
        <v>10877</v>
      </c>
      <c r="AN959" t="s">
        <v>10878</v>
      </c>
      <c r="AO959" t="s">
        <v>10879</v>
      </c>
      <c r="AP959" t="s">
        <v>10880</v>
      </c>
      <c r="AQ959" t="s">
        <v>74</v>
      </c>
      <c r="AR959" t="s">
        <v>10881</v>
      </c>
      <c r="AS959" t="s">
        <v>10882</v>
      </c>
      <c r="AT959" t="s">
        <v>10380</v>
      </c>
      <c r="AU959">
        <v>1995</v>
      </c>
      <c r="AV959">
        <v>109</v>
      </c>
      <c r="AW959">
        <v>3</v>
      </c>
      <c r="AX959" t="s">
        <v>74</v>
      </c>
      <c r="AY959" t="s">
        <v>74</v>
      </c>
      <c r="AZ959" t="s">
        <v>74</v>
      </c>
      <c r="BA959" t="s">
        <v>74</v>
      </c>
      <c r="BB959">
        <v>955</v>
      </c>
      <c r="BC959">
        <v>961</v>
      </c>
      <c r="BD959" t="s">
        <v>74</v>
      </c>
      <c r="BE959" t="s">
        <v>10883</v>
      </c>
      <c r="BF959" t="str">
        <f>HYPERLINK("http://dx.doi.org/10.1104/pp.109.3.955","http://dx.doi.org/10.1104/pp.109.3.955")</f>
        <v>http://dx.doi.org/10.1104/pp.109.3.955</v>
      </c>
      <c r="BG959" t="s">
        <v>74</v>
      </c>
      <c r="BH959" t="s">
        <v>74</v>
      </c>
      <c r="BI959">
        <v>7</v>
      </c>
      <c r="BJ959" t="s">
        <v>859</v>
      </c>
      <c r="BK959" t="s">
        <v>93</v>
      </c>
      <c r="BL959" t="s">
        <v>859</v>
      </c>
      <c r="BM959" t="s">
        <v>10884</v>
      </c>
      <c r="BN959">
        <v>12228644</v>
      </c>
      <c r="BO959" t="s">
        <v>1086</v>
      </c>
      <c r="BP959" t="s">
        <v>74</v>
      </c>
      <c r="BQ959" t="s">
        <v>74</v>
      </c>
      <c r="BR959" t="s">
        <v>96</v>
      </c>
      <c r="BS959" t="s">
        <v>10885</v>
      </c>
      <c r="BT959" t="str">
        <f>HYPERLINK("https%3A%2F%2Fwww.webofscience.com%2Fwos%2Fwoscc%2Ffull-record%2FWOS:A1995TE79300028","View Full Record in Web of Science")</f>
        <v>View Full Record in Web of Science</v>
      </c>
    </row>
    <row r="960" spans="1:72" x14ac:dyDescent="0.15">
      <c r="A960" t="s">
        <v>72</v>
      </c>
      <c r="B960" t="s">
        <v>10886</v>
      </c>
      <c r="C960" t="s">
        <v>74</v>
      </c>
      <c r="D960" t="s">
        <v>74</v>
      </c>
      <c r="E960" t="s">
        <v>74</v>
      </c>
      <c r="F960" t="s">
        <v>10886</v>
      </c>
      <c r="G960" t="s">
        <v>74</v>
      </c>
      <c r="H960" t="s">
        <v>74</v>
      </c>
      <c r="I960" t="s">
        <v>10887</v>
      </c>
      <c r="J960" t="s">
        <v>10027</v>
      </c>
      <c r="K960" t="s">
        <v>74</v>
      </c>
      <c r="L960" t="s">
        <v>74</v>
      </c>
      <c r="M960" t="s">
        <v>77</v>
      </c>
      <c r="N960" t="s">
        <v>78</v>
      </c>
      <c r="O960" t="s">
        <v>74</v>
      </c>
      <c r="P960" t="s">
        <v>74</v>
      </c>
      <c r="Q960" t="s">
        <v>74</v>
      </c>
      <c r="R960" t="s">
        <v>74</v>
      </c>
      <c r="S960" t="s">
        <v>74</v>
      </c>
      <c r="T960" t="s">
        <v>74</v>
      </c>
      <c r="U960" t="s">
        <v>10888</v>
      </c>
      <c r="V960" t="s">
        <v>10889</v>
      </c>
      <c r="W960" t="s">
        <v>10890</v>
      </c>
      <c r="X960" t="s">
        <v>10891</v>
      </c>
      <c r="Y960" t="s">
        <v>74</v>
      </c>
      <c r="Z960" t="s">
        <v>74</v>
      </c>
      <c r="AA960" t="s">
        <v>74</v>
      </c>
      <c r="AB960" t="s">
        <v>74</v>
      </c>
      <c r="AC960" t="s">
        <v>74</v>
      </c>
      <c r="AD960" t="s">
        <v>74</v>
      </c>
      <c r="AE960" t="s">
        <v>74</v>
      </c>
      <c r="AF960" t="s">
        <v>74</v>
      </c>
      <c r="AG960">
        <v>41</v>
      </c>
      <c r="AH960">
        <v>15</v>
      </c>
      <c r="AI960">
        <v>15</v>
      </c>
      <c r="AJ960">
        <v>0</v>
      </c>
      <c r="AK960">
        <v>1</v>
      </c>
      <c r="AL960" t="s">
        <v>261</v>
      </c>
      <c r="AM960" t="s">
        <v>262</v>
      </c>
      <c r="AN960" t="s">
        <v>263</v>
      </c>
      <c r="AO960" t="s">
        <v>10037</v>
      </c>
      <c r="AP960" t="s">
        <v>74</v>
      </c>
      <c r="AQ960" t="s">
        <v>74</v>
      </c>
      <c r="AR960" t="s">
        <v>10038</v>
      </c>
      <c r="AS960" t="s">
        <v>10039</v>
      </c>
      <c r="AT960" t="s">
        <v>10380</v>
      </c>
      <c r="AU960">
        <v>1995</v>
      </c>
      <c r="AV960">
        <v>75</v>
      </c>
      <c r="AW960" t="s">
        <v>684</v>
      </c>
      <c r="AX960" t="s">
        <v>74</v>
      </c>
      <c r="AY960" t="s">
        <v>74</v>
      </c>
      <c r="AZ960" t="s">
        <v>74</v>
      </c>
      <c r="BA960" t="s">
        <v>74</v>
      </c>
      <c r="BB960">
        <v>47</v>
      </c>
      <c r="BC960">
        <v>63</v>
      </c>
      <c r="BD960" t="s">
        <v>74</v>
      </c>
      <c r="BE960" t="s">
        <v>10892</v>
      </c>
      <c r="BF960" t="str">
        <f>HYPERLINK("http://dx.doi.org/10.1016/0301-9268(95)00017-Y","http://dx.doi.org/10.1016/0301-9268(95)00017-Y")</f>
        <v>http://dx.doi.org/10.1016/0301-9268(95)00017-Y</v>
      </c>
      <c r="BG960" t="s">
        <v>74</v>
      </c>
      <c r="BH960" t="s">
        <v>74</v>
      </c>
      <c r="BI960">
        <v>17</v>
      </c>
      <c r="BJ960" t="s">
        <v>364</v>
      </c>
      <c r="BK960" t="s">
        <v>93</v>
      </c>
      <c r="BL960" t="s">
        <v>365</v>
      </c>
      <c r="BM960" t="s">
        <v>10893</v>
      </c>
      <c r="BN960" t="s">
        <v>74</v>
      </c>
      <c r="BO960" t="s">
        <v>74</v>
      </c>
      <c r="BP960" t="s">
        <v>74</v>
      </c>
      <c r="BQ960" t="s">
        <v>74</v>
      </c>
      <c r="BR960" t="s">
        <v>96</v>
      </c>
      <c r="BS960" t="s">
        <v>10894</v>
      </c>
      <c r="BT960" t="str">
        <f>HYPERLINK("https%3A%2F%2Fwww.webofscience.com%2Fwos%2Fwoscc%2Ffull-record%2FWOS:A1995TG13000004","View Full Record in Web of Science")</f>
        <v>View Full Record in Web of Science</v>
      </c>
    </row>
    <row r="961" spans="1:72" x14ac:dyDescent="0.15">
      <c r="A961" t="s">
        <v>72</v>
      </c>
      <c r="B961" t="s">
        <v>10895</v>
      </c>
      <c r="C961" t="s">
        <v>74</v>
      </c>
      <c r="D961" t="s">
        <v>74</v>
      </c>
      <c r="E961" t="s">
        <v>74</v>
      </c>
      <c r="F961" t="s">
        <v>10895</v>
      </c>
      <c r="G961" t="s">
        <v>74</v>
      </c>
      <c r="H961" t="s">
        <v>74</v>
      </c>
      <c r="I961" t="s">
        <v>10896</v>
      </c>
      <c r="J961" t="s">
        <v>10897</v>
      </c>
      <c r="K961" t="s">
        <v>74</v>
      </c>
      <c r="L961" t="s">
        <v>74</v>
      </c>
      <c r="M961" t="s">
        <v>77</v>
      </c>
      <c r="N961" t="s">
        <v>78</v>
      </c>
      <c r="O961" t="s">
        <v>74</v>
      </c>
      <c r="P961" t="s">
        <v>74</v>
      </c>
      <c r="Q961" t="s">
        <v>74</v>
      </c>
      <c r="R961" t="s">
        <v>74</v>
      </c>
      <c r="S961" t="s">
        <v>74</v>
      </c>
      <c r="T961" t="s">
        <v>74</v>
      </c>
      <c r="U961" t="s">
        <v>74</v>
      </c>
      <c r="V961" t="s">
        <v>10898</v>
      </c>
      <c r="W961" t="s">
        <v>74</v>
      </c>
      <c r="X961" t="s">
        <v>74</v>
      </c>
      <c r="Y961" t="s">
        <v>10899</v>
      </c>
      <c r="Z961" t="s">
        <v>74</v>
      </c>
      <c r="AA961" t="s">
        <v>74</v>
      </c>
      <c r="AB961" t="s">
        <v>74</v>
      </c>
      <c r="AC961" t="s">
        <v>74</v>
      </c>
      <c r="AD961" t="s">
        <v>74</v>
      </c>
      <c r="AE961" t="s">
        <v>74</v>
      </c>
      <c r="AF961" t="s">
        <v>74</v>
      </c>
      <c r="AG961">
        <v>25</v>
      </c>
      <c r="AH961">
        <v>2</v>
      </c>
      <c r="AI961">
        <v>2</v>
      </c>
      <c r="AJ961">
        <v>0</v>
      </c>
      <c r="AK961">
        <v>0</v>
      </c>
      <c r="AL961" t="s">
        <v>10793</v>
      </c>
      <c r="AM961" t="s">
        <v>186</v>
      </c>
      <c r="AN961" t="s">
        <v>10794</v>
      </c>
      <c r="AO961" t="s">
        <v>10900</v>
      </c>
      <c r="AP961" t="s">
        <v>74</v>
      </c>
      <c r="AQ961" t="s">
        <v>74</v>
      </c>
      <c r="AR961" t="s">
        <v>10901</v>
      </c>
      <c r="AS961" t="s">
        <v>10902</v>
      </c>
      <c r="AT961" t="s">
        <v>10425</v>
      </c>
      <c r="AU961">
        <v>1995</v>
      </c>
      <c r="AV961">
        <v>31</v>
      </c>
      <c r="AW961">
        <v>6</v>
      </c>
      <c r="AX961" t="s">
        <v>74</v>
      </c>
      <c r="AY961" t="s">
        <v>74</v>
      </c>
      <c r="AZ961" t="s">
        <v>74</v>
      </c>
      <c r="BA961" t="s">
        <v>74</v>
      </c>
      <c r="BB961">
        <v>559</v>
      </c>
      <c r="BC961">
        <v>569</v>
      </c>
      <c r="BD961" t="s">
        <v>74</v>
      </c>
      <c r="BE961" t="s">
        <v>74</v>
      </c>
      <c r="BF961" t="s">
        <v>74</v>
      </c>
      <c r="BG961" t="s">
        <v>74</v>
      </c>
      <c r="BH961" t="s">
        <v>74</v>
      </c>
      <c r="BI961">
        <v>11</v>
      </c>
      <c r="BJ961" t="s">
        <v>10903</v>
      </c>
      <c r="BK961" t="s">
        <v>93</v>
      </c>
      <c r="BL961" t="s">
        <v>10903</v>
      </c>
      <c r="BM961" t="s">
        <v>10904</v>
      </c>
      <c r="BN961" t="s">
        <v>74</v>
      </c>
      <c r="BO961" t="s">
        <v>74</v>
      </c>
      <c r="BP961" t="s">
        <v>74</v>
      </c>
      <c r="BQ961" t="s">
        <v>74</v>
      </c>
      <c r="BR961" t="s">
        <v>96</v>
      </c>
      <c r="BS961" t="s">
        <v>10905</v>
      </c>
      <c r="BT961" t="str">
        <f>HYPERLINK("https%3A%2F%2Fwww.webofscience.com%2Fwos%2Fwoscc%2Ffull-record%2FWOS:A1995TL59500011","View Full Record in Web of Science")</f>
        <v>View Full Record in Web of Science</v>
      </c>
    </row>
    <row r="962" spans="1:72" x14ac:dyDescent="0.15">
      <c r="A962" t="s">
        <v>72</v>
      </c>
      <c r="B962" t="s">
        <v>10906</v>
      </c>
      <c r="C962" t="s">
        <v>74</v>
      </c>
      <c r="D962" t="s">
        <v>74</v>
      </c>
      <c r="E962" t="s">
        <v>74</v>
      </c>
      <c r="F962" t="s">
        <v>10906</v>
      </c>
      <c r="G962" t="s">
        <v>74</v>
      </c>
      <c r="H962" t="s">
        <v>74</v>
      </c>
      <c r="I962" t="s">
        <v>10907</v>
      </c>
      <c r="J962" t="s">
        <v>1011</v>
      </c>
      <c r="K962" t="s">
        <v>74</v>
      </c>
      <c r="L962" t="s">
        <v>74</v>
      </c>
      <c r="M962" t="s">
        <v>77</v>
      </c>
      <c r="N962" t="s">
        <v>78</v>
      </c>
      <c r="O962" t="s">
        <v>74</v>
      </c>
      <c r="P962" t="s">
        <v>74</v>
      </c>
      <c r="Q962" t="s">
        <v>74</v>
      </c>
      <c r="R962" t="s">
        <v>74</v>
      </c>
      <c r="S962" t="s">
        <v>74</v>
      </c>
      <c r="T962" t="s">
        <v>74</v>
      </c>
      <c r="U962" t="s">
        <v>10908</v>
      </c>
      <c r="V962" t="s">
        <v>10909</v>
      </c>
      <c r="W962" t="s">
        <v>10910</v>
      </c>
      <c r="X962" t="s">
        <v>1293</v>
      </c>
      <c r="Y962" t="s">
        <v>10911</v>
      </c>
      <c r="Z962" t="s">
        <v>74</v>
      </c>
      <c r="AA962" t="s">
        <v>10912</v>
      </c>
      <c r="AB962" t="s">
        <v>10913</v>
      </c>
      <c r="AC962" t="s">
        <v>74</v>
      </c>
      <c r="AD962" t="s">
        <v>74</v>
      </c>
      <c r="AE962" t="s">
        <v>74</v>
      </c>
      <c r="AF962" t="s">
        <v>74</v>
      </c>
      <c r="AG962">
        <v>23</v>
      </c>
      <c r="AH962">
        <v>21</v>
      </c>
      <c r="AI962">
        <v>21</v>
      </c>
      <c r="AJ962">
        <v>0</v>
      </c>
      <c r="AK962">
        <v>5</v>
      </c>
      <c r="AL962" t="s">
        <v>946</v>
      </c>
      <c r="AM962" t="s">
        <v>312</v>
      </c>
      <c r="AN962" t="s">
        <v>1017</v>
      </c>
      <c r="AO962" t="s">
        <v>1018</v>
      </c>
      <c r="AP962" t="s">
        <v>74</v>
      </c>
      <c r="AQ962" t="s">
        <v>74</v>
      </c>
      <c r="AR962" t="s">
        <v>1019</v>
      </c>
      <c r="AS962" t="s">
        <v>1020</v>
      </c>
      <c r="AT962" t="s">
        <v>10914</v>
      </c>
      <c r="AU962">
        <v>1995</v>
      </c>
      <c r="AV962">
        <v>100</v>
      </c>
      <c r="AW962" t="s">
        <v>2580</v>
      </c>
      <c r="AX962" t="s">
        <v>74</v>
      </c>
      <c r="AY962" t="s">
        <v>74</v>
      </c>
      <c r="AZ962" t="s">
        <v>74</v>
      </c>
      <c r="BA962" t="s">
        <v>74</v>
      </c>
      <c r="BB962">
        <v>20839</v>
      </c>
      <c r="BC962">
        <v>20844</v>
      </c>
      <c r="BD962" t="s">
        <v>74</v>
      </c>
      <c r="BE962" t="s">
        <v>10915</v>
      </c>
      <c r="BF962" t="str">
        <f>HYPERLINK("http://dx.doi.org/10.1029/95JD02346","http://dx.doi.org/10.1029/95JD02346")</f>
        <v>http://dx.doi.org/10.1029/95JD02346</v>
      </c>
      <c r="BG962" t="s">
        <v>74</v>
      </c>
      <c r="BH962" t="s">
        <v>74</v>
      </c>
      <c r="BI962">
        <v>6</v>
      </c>
      <c r="BJ962" t="s">
        <v>159</v>
      </c>
      <c r="BK962" t="s">
        <v>93</v>
      </c>
      <c r="BL962" t="s">
        <v>159</v>
      </c>
      <c r="BM962" t="s">
        <v>10916</v>
      </c>
      <c r="BN962" t="s">
        <v>74</v>
      </c>
      <c r="BO962" t="s">
        <v>74</v>
      </c>
      <c r="BP962" t="s">
        <v>74</v>
      </c>
      <c r="BQ962" t="s">
        <v>74</v>
      </c>
      <c r="BR962" t="s">
        <v>96</v>
      </c>
      <c r="BS962" t="s">
        <v>10917</v>
      </c>
      <c r="BT962" t="str">
        <f>HYPERLINK("https%3A%2F%2Fwww.webofscience.com%2Fwos%2Fwoscc%2Ffull-record%2FWOS:A1995TD50700004","View Full Record in Web of Science")</f>
        <v>View Full Record in Web of Science</v>
      </c>
    </row>
    <row r="963" spans="1:72" x14ac:dyDescent="0.15">
      <c r="A963" t="s">
        <v>72</v>
      </c>
      <c r="B963" t="s">
        <v>10918</v>
      </c>
      <c r="C963" t="s">
        <v>74</v>
      </c>
      <c r="D963" t="s">
        <v>74</v>
      </c>
      <c r="E963" t="s">
        <v>74</v>
      </c>
      <c r="F963" t="s">
        <v>10918</v>
      </c>
      <c r="G963" t="s">
        <v>74</v>
      </c>
      <c r="H963" t="s">
        <v>74</v>
      </c>
      <c r="I963" t="s">
        <v>10919</v>
      </c>
      <c r="J963" t="s">
        <v>1011</v>
      </c>
      <c r="K963" t="s">
        <v>74</v>
      </c>
      <c r="L963" t="s">
        <v>74</v>
      </c>
      <c r="M963" t="s">
        <v>77</v>
      </c>
      <c r="N963" t="s">
        <v>78</v>
      </c>
      <c r="O963" t="s">
        <v>74</v>
      </c>
      <c r="P963" t="s">
        <v>74</v>
      </c>
      <c r="Q963" t="s">
        <v>74</v>
      </c>
      <c r="R963" t="s">
        <v>74</v>
      </c>
      <c r="S963" t="s">
        <v>74</v>
      </c>
      <c r="T963" t="s">
        <v>74</v>
      </c>
      <c r="U963" t="s">
        <v>10920</v>
      </c>
      <c r="V963" t="s">
        <v>10921</v>
      </c>
      <c r="W963" t="s">
        <v>10922</v>
      </c>
      <c r="X963" t="s">
        <v>10923</v>
      </c>
      <c r="Y963" t="s">
        <v>10924</v>
      </c>
      <c r="Z963" t="s">
        <v>74</v>
      </c>
      <c r="AA963" t="s">
        <v>74</v>
      </c>
      <c r="AB963" t="s">
        <v>74</v>
      </c>
      <c r="AC963" t="s">
        <v>74</v>
      </c>
      <c r="AD963" t="s">
        <v>74</v>
      </c>
      <c r="AE963" t="s">
        <v>74</v>
      </c>
      <c r="AF963" t="s">
        <v>74</v>
      </c>
      <c r="AG963">
        <v>36</v>
      </c>
      <c r="AH963">
        <v>21</v>
      </c>
      <c r="AI963">
        <v>21</v>
      </c>
      <c r="AJ963">
        <v>0</v>
      </c>
      <c r="AK963">
        <v>1</v>
      </c>
      <c r="AL963" t="s">
        <v>946</v>
      </c>
      <c r="AM963" t="s">
        <v>312</v>
      </c>
      <c r="AN963" t="s">
        <v>1017</v>
      </c>
      <c r="AO963" t="s">
        <v>1018</v>
      </c>
      <c r="AP963" t="s">
        <v>74</v>
      </c>
      <c r="AQ963" t="s">
        <v>74</v>
      </c>
      <c r="AR963" t="s">
        <v>1019</v>
      </c>
      <c r="AS963" t="s">
        <v>1020</v>
      </c>
      <c r="AT963" t="s">
        <v>10914</v>
      </c>
      <c r="AU963">
        <v>1995</v>
      </c>
      <c r="AV963">
        <v>100</v>
      </c>
      <c r="AW963" t="s">
        <v>2580</v>
      </c>
      <c r="AX963" t="s">
        <v>74</v>
      </c>
      <c r="AY963" t="s">
        <v>74</v>
      </c>
      <c r="AZ963" t="s">
        <v>74</v>
      </c>
      <c r="BA963" t="s">
        <v>74</v>
      </c>
      <c r="BB963">
        <v>20883</v>
      </c>
      <c r="BC963">
        <v>20900</v>
      </c>
      <c r="BD963" t="s">
        <v>74</v>
      </c>
      <c r="BE963" t="s">
        <v>10925</v>
      </c>
      <c r="BF963" t="str">
        <f>HYPERLINK("http://dx.doi.org/10.1029/95JD01884","http://dx.doi.org/10.1029/95JD01884")</f>
        <v>http://dx.doi.org/10.1029/95JD01884</v>
      </c>
      <c r="BG963" t="s">
        <v>74</v>
      </c>
      <c r="BH963" t="s">
        <v>74</v>
      </c>
      <c r="BI963">
        <v>18</v>
      </c>
      <c r="BJ963" t="s">
        <v>159</v>
      </c>
      <c r="BK963" t="s">
        <v>93</v>
      </c>
      <c r="BL963" t="s">
        <v>159</v>
      </c>
      <c r="BM963" t="s">
        <v>10916</v>
      </c>
      <c r="BN963" t="s">
        <v>74</v>
      </c>
      <c r="BO963" t="s">
        <v>74</v>
      </c>
      <c r="BP963" t="s">
        <v>74</v>
      </c>
      <c r="BQ963" t="s">
        <v>74</v>
      </c>
      <c r="BR963" t="s">
        <v>96</v>
      </c>
      <c r="BS963" t="s">
        <v>10926</v>
      </c>
      <c r="BT963" t="str">
        <f>HYPERLINK("https%3A%2F%2Fwww.webofscience.com%2Fwos%2Fwoscc%2Ffull-record%2FWOS:A1995TD50700008","View Full Record in Web of Science")</f>
        <v>View Full Record in Web of Science</v>
      </c>
    </row>
    <row r="964" spans="1:72" x14ac:dyDescent="0.15">
      <c r="A964" t="s">
        <v>72</v>
      </c>
      <c r="B964" t="s">
        <v>10927</v>
      </c>
      <c r="C964" t="s">
        <v>74</v>
      </c>
      <c r="D964" t="s">
        <v>74</v>
      </c>
      <c r="E964" t="s">
        <v>74</v>
      </c>
      <c r="F964" t="s">
        <v>10927</v>
      </c>
      <c r="G964" t="s">
        <v>74</v>
      </c>
      <c r="H964" t="s">
        <v>74</v>
      </c>
      <c r="I964" t="s">
        <v>10928</v>
      </c>
      <c r="J964" t="s">
        <v>1011</v>
      </c>
      <c r="K964" t="s">
        <v>74</v>
      </c>
      <c r="L964" t="s">
        <v>74</v>
      </c>
      <c r="M964" t="s">
        <v>77</v>
      </c>
      <c r="N964" t="s">
        <v>78</v>
      </c>
      <c r="O964" t="s">
        <v>74</v>
      </c>
      <c r="P964" t="s">
        <v>74</v>
      </c>
      <c r="Q964" t="s">
        <v>74</v>
      </c>
      <c r="R964" t="s">
        <v>74</v>
      </c>
      <c r="S964" t="s">
        <v>74</v>
      </c>
      <c r="T964" t="s">
        <v>74</v>
      </c>
      <c r="U964" t="s">
        <v>10929</v>
      </c>
      <c r="V964" t="s">
        <v>10930</v>
      </c>
      <c r="W964" t="s">
        <v>10931</v>
      </c>
      <c r="X964" t="s">
        <v>10932</v>
      </c>
      <c r="Y964" t="s">
        <v>10933</v>
      </c>
      <c r="Z964" t="s">
        <v>74</v>
      </c>
      <c r="AA964" t="s">
        <v>74</v>
      </c>
      <c r="AB964" t="s">
        <v>74</v>
      </c>
      <c r="AC964" t="s">
        <v>74</v>
      </c>
      <c r="AD964" t="s">
        <v>74</v>
      </c>
      <c r="AE964" t="s">
        <v>74</v>
      </c>
      <c r="AF964" t="s">
        <v>74</v>
      </c>
      <c r="AG964">
        <v>37</v>
      </c>
      <c r="AH964">
        <v>33</v>
      </c>
      <c r="AI964">
        <v>33</v>
      </c>
      <c r="AJ964">
        <v>0</v>
      </c>
      <c r="AK964">
        <v>2</v>
      </c>
      <c r="AL964" t="s">
        <v>946</v>
      </c>
      <c r="AM964" t="s">
        <v>312</v>
      </c>
      <c r="AN964" t="s">
        <v>1017</v>
      </c>
      <c r="AO964" t="s">
        <v>1018</v>
      </c>
      <c r="AP964" t="s">
        <v>74</v>
      </c>
      <c r="AQ964" t="s">
        <v>74</v>
      </c>
      <c r="AR964" t="s">
        <v>1019</v>
      </c>
      <c r="AS964" t="s">
        <v>1020</v>
      </c>
      <c r="AT964" t="s">
        <v>10914</v>
      </c>
      <c r="AU964">
        <v>1995</v>
      </c>
      <c r="AV964">
        <v>100</v>
      </c>
      <c r="AW964" t="s">
        <v>2580</v>
      </c>
      <c r="AX964" t="s">
        <v>74</v>
      </c>
      <c r="AY964" t="s">
        <v>74</v>
      </c>
      <c r="AZ964" t="s">
        <v>74</v>
      </c>
      <c r="BA964" t="s">
        <v>74</v>
      </c>
      <c r="BB964">
        <v>21091</v>
      </c>
      <c r="BC964">
        <v>21104</v>
      </c>
      <c r="BD964" t="s">
        <v>74</v>
      </c>
      <c r="BE964" t="s">
        <v>10934</v>
      </c>
      <c r="BF964" t="str">
        <f>HYPERLINK("http://dx.doi.org/10.1029/95JD01461","http://dx.doi.org/10.1029/95JD01461")</f>
        <v>http://dx.doi.org/10.1029/95JD01461</v>
      </c>
      <c r="BG964" t="s">
        <v>74</v>
      </c>
      <c r="BH964" t="s">
        <v>74</v>
      </c>
      <c r="BI964">
        <v>14</v>
      </c>
      <c r="BJ964" t="s">
        <v>159</v>
      </c>
      <c r="BK964" t="s">
        <v>93</v>
      </c>
      <c r="BL964" t="s">
        <v>159</v>
      </c>
      <c r="BM964" t="s">
        <v>10916</v>
      </c>
      <c r="BN964" t="s">
        <v>74</v>
      </c>
      <c r="BO964" t="s">
        <v>74</v>
      </c>
      <c r="BP964" t="s">
        <v>74</v>
      </c>
      <c r="BQ964" t="s">
        <v>74</v>
      </c>
      <c r="BR964" t="s">
        <v>96</v>
      </c>
      <c r="BS964" t="s">
        <v>10935</v>
      </c>
      <c r="BT964" t="str">
        <f>HYPERLINK("https%3A%2F%2Fwww.webofscience.com%2Fwos%2Fwoscc%2Ffull-record%2FWOS:A1995TD50700025","View Full Record in Web of Science")</f>
        <v>View Full Record in Web of Science</v>
      </c>
    </row>
    <row r="965" spans="1:72" x14ac:dyDescent="0.15">
      <c r="A965" t="s">
        <v>72</v>
      </c>
      <c r="B965" t="s">
        <v>10936</v>
      </c>
      <c r="C965" t="s">
        <v>74</v>
      </c>
      <c r="D965" t="s">
        <v>74</v>
      </c>
      <c r="E965" t="s">
        <v>74</v>
      </c>
      <c r="F965" t="s">
        <v>10936</v>
      </c>
      <c r="G965" t="s">
        <v>74</v>
      </c>
      <c r="H965" t="s">
        <v>74</v>
      </c>
      <c r="I965" t="s">
        <v>10937</v>
      </c>
      <c r="J965" t="s">
        <v>4376</v>
      </c>
      <c r="K965" t="s">
        <v>74</v>
      </c>
      <c r="L965" t="s">
        <v>74</v>
      </c>
      <c r="M965" t="s">
        <v>77</v>
      </c>
      <c r="N965" t="s">
        <v>78</v>
      </c>
      <c r="O965" t="s">
        <v>74</v>
      </c>
      <c r="P965" t="s">
        <v>74</v>
      </c>
      <c r="Q965" t="s">
        <v>74</v>
      </c>
      <c r="R965" t="s">
        <v>74</v>
      </c>
      <c r="S965" t="s">
        <v>74</v>
      </c>
      <c r="T965" t="s">
        <v>74</v>
      </c>
      <c r="U965" t="s">
        <v>10938</v>
      </c>
      <c r="V965" t="s">
        <v>10939</v>
      </c>
      <c r="W965" t="s">
        <v>10940</v>
      </c>
      <c r="X965" t="s">
        <v>4825</v>
      </c>
      <c r="Y965" t="s">
        <v>74</v>
      </c>
      <c r="Z965" t="s">
        <v>74</v>
      </c>
      <c r="AA965" t="s">
        <v>74</v>
      </c>
      <c r="AB965" t="s">
        <v>2977</v>
      </c>
      <c r="AC965" t="s">
        <v>74</v>
      </c>
      <c r="AD965" t="s">
        <v>74</v>
      </c>
      <c r="AE965" t="s">
        <v>74</v>
      </c>
      <c r="AF965" t="s">
        <v>74</v>
      </c>
      <c r="AG965">
        <v>63</v>
      </c>
      <c r="AH965">
        <v>25</v>
      </c>
      <c r="AI965">
        <v>27</v>
      </c>
      <c r="AJ965">
        <v>0</v>
      </c>
      <c r="AK965">
        <v>1</v>
      </c>
      <c r="AL965" t="s">
        <v>1482</v>
      </c>
      <c r="AM965" t="s">
        <v>186</v>
      </c>
      <c r="AN965" t="s">
        <v>1483</v>
      </c>
      <c r="AO965" t="s">
        <v>4384</v>
      </c>
      <c r="AP965" t="s">
        <v>74</v>
      </c>
      <c r="AQ965" t="s">
        <v>74</v>
      </c>
      <c r="AR965" t="s">
        <v>4385</v>
      </c>
      <c r="AS965" t="s">
        <v>4386</v>
      </c>
      <c r="AT965" t="s">
        <v>10941</v>
      </c>
      <c r="AU965">
        <v>1995</v>
      </c>
      <c r="AV965">
        <v>273</v>
      </c>
      <c r="AW965">
        <v>3</v>
      </c>
      <c r="AX965" t="s">
        <v>74</v>
      </c>
      <c r="AY965" t="s">
        <v>74</v>
      </c>
      <c r="AZ965" t="s">
        <v>74</v>
      </c>
      <c r="BA965" t="s">
        <v>74</v>
      </c>
      <c r="BB965">
        <v>190</v>
      </c>
      <c r="BC965">
        <v>203</v>
      </c>
      <c r="BD965" t="s">
        <v>74</v>
      </c>
      <c r="BE965" t="s">
        <v>10942</v>
      </c>
      <c r="BF965" t="str">
        <f>HYPERLINK("http://dx.doi.org/10.1002/jez.1402730304","http://dx.doi.org/10.1002/jez.1402730304")</f>
        <v>http://dx.doi.org/10.1002/jez.1402730304</v>
      </c>
      <c r="BG965" t="s">
        <v>74</v>
      </c>
      <c r="BH965" t="s">
        <v>74</v>
      </c>
      <c r="BI965">
        <v>14</v>
      </c>
      <c r="BJ965" t="s">
        <v>176</v>
      </c>
      <c r="BK965" t="s">
        <v>93</v>
      </c>
      <c r="BL965" t="s">
        <v>176</v>
      </c>
      <c r="BM965" t="s">
        <v>10943</v>
      </c>
      <c r="BN965">
        <v>7595283</v>
      </c>
      <c r="BO965" t="s">
        <v>74</v>
      </c>
      <c r="BP965" t="s">
        <v>74</v>
      </c>
      <c r="BQ965" t="s">
        <v>74</v>
      </c>
      <c r="BR965" t="s">
        <v>96</v>
      </c>
      <c r="BS965" t="s">
        <v>10944</v>
      </c>
      <c r="BT965" t="str">
        <f>HYPERLINK("https%3A%2F%2Fwww.webofscience.com%2Fwos%2Fwoscc%2Ffull-record%2FWOS:A1995TC48000003","View Full Record in Web of Science")</f>
        <v>View Full Record in Web of Science</v>
      </c>
    </row>
    <row r="966" spans="1:72" x14ac:dyDescent="0.15">
      <c r="A966" t="s">
        <v>72</v>
      </c>
      <c r="B966" t="s">
        <v>10945</v>
      </c>
      <c r="C966" t="s">
        <v>74</v>
      </c>
      <c r="D966" t="s">
        <v>74</v>
      </c>
      <c r="E966" t="s">
        <v>74</v>
      </c>
      <c r="F966" t="s">
        <v>10945</v>
      </c>
      <c r="G966" t="s">
        <v>74</v>
      </c>
      <c r="H966" t="s">
        <v>74</v>
      </c>
      <c r="I966" t="s">
        <v>10946</v>
      </c>
      <c r="J966" t="s">
        <v>1996</v>
      </c>
      <c r="K966" t="s">
        <v>74</v>
      </c>
      <c r="L966" t="s">
        <v>74</v>
      </c>
      <c r="M966" t="s">
        <v>77</v>
      </c>
      <c r="N966" t="s">
        <v>78</v>
      </c>
      <c r="O966" t="s">
        <v>74</v>
      </c>
      <c r="P966" t="s">
        <v>74</v>
      </c>
      <c r="Q966" t="s">
        <v>74</v>
      </c>
      <c r="R966" t="s">
        <v>74</v>
      </c>
      <c r="S966" t="s">
        <v>74</v>
      </c>
      <c r="T966" t="s">
        <v>74</v>
      </c>
      <c r="U966" t="s">
        <v>10947</v>
      </c>
      <c r="V966" t="s">
        <v>10948</v>
      </c>
      <c r="W966" t="s">
        <v>10949</v>
      </c>
      <c r="X966" t="s">
        <v>10950</v>
      </c>
      <c r="Y966" t="s">
        <v>10951</v>
      </c>
      <c r="Z966" t="s">
        <v>74</v>
      </c>
      <c r="AA966" t="s">
        <v>74</v>
      </c>
      <c r="AB966" t="s">
        <v>74</v>
      </c>
      <c r="AC966" t="s">
        <v>74</v>
      </c>
      <c r="AD966" t="s">
        <v>74</v>
      </c>
      <c r="AE966" t="s">
        <v>74</v>
      </c>
      <c r="AF966" t="s">
        <v>74</v>
      </c>
      <c r="AG966">
        <v>31</v>
      </c>
      <c r="AH966">
        <v>61</v>
      </c>
      <c r="AI966">
        <v>69</v>
      </c>
      <c r="AJ966">
        <v>0</v>
      </c>
      <c r="AK966">
        <v>9</v>
      </c>
      <c r="AL966" t="s">
        <v>946</v>
      </c>
      <c r="AM966" t="s">
        <v>312</v>
      </c>
      <c r="AN966" t="s">
        <v>1017</v>
      </c>
      <c r="AO966" t="s">
        <v>2000</v>
      </c>
      <c r="AP966" t="s">
        <v>2001</v>
      </c>
      <c r="AQ966" t="s">
        <v>74</v>
      </c>
      <c r="AR966" t="s">
        <v>2002</v>
      </c>
      <c r="AS966" t="s">
        <v>2003</v>
      </c>
      <c r="AT966" t="s">
        <v>10952</v>
      </c>
      <c r="AU966">
        <v>1995</v>
      </c>
      <c r="AV966">
        <v>100</v>
      </c>
      <c r="AW966" t="s">
        <v>10953</v>
      </c>
      <c r="AX966" t="s">
        <v>74</v>
      </c>
      <c r="AY966" t="s">
        <v>74</v>
      </c>
      <c r="AZ966" t="s">
        <v>74</v>
      </c>
      <c r="BA966" t="s">
        <v>74</v>
      </c>
      <c r="BB966">
        <v>20011</v>
      </c>
      <c r="BC966">
        <v>20024</v>
      </c>
      <c r="BD966" t="s">
        <v>74</v>
      </c>
      <c r="BE966" t="s">
        <v>10954</v>
      </c>
      <c r="BF966" t="str">
        <f>HYPERLINK("http://dx.doi.org/10.1029/94JB02464","http://dx.doi.org/10.1029/94JB02464")</f>
        <v>http://dx.doi.org/10.1029/94JB02464</v>
      </c>
      <c r="BG966" t="s">
        <v>74</v>
      </c>
      <c r="BH966" t="s">
        <v>74</v>
      </c>
      <c r="BI966">
        <v>14</v>
      </c>
      <c r="BJ966" t="s">
        <v>270</v>
      </c>
      <c r="BK966" t="s">
        <v>93</v>
      </c>
      <c r="BL966" t="s">
        <v>270</v>
      </c>
      <c r="BM966" t="s">
        <v>10955</v>
      </c>
      <c r="BN966" t="s">
        <v>74</v>
      </c>
      <c r="BO966" t="s">
        <v>74</v>
      </c>
      <c r="BP966" t="s">
        <v>74</v>
      </c>
      <c r="BQ966" t="s">
        <v>74</v>
      </c>
      <c r="BR966" t="s">
        <v>96</v>
      </c>
      <c r="BS966" t="s">
        <v>10956</v>
      </c>
      <c r="BT966" t="str">
        <f>HYPERLINK("https%3A%2F%2Fwww.webofscience.com%2Fwos%2Fwoscc%2Ffull-record%2FWOS:A1995RZ31200004","View Full Record in Web of Science")</f>
        <v>View Full Record in Web of Science</v>
      </c>
    </row>
    <row r="967" spans="1:72" x14ac:dyDescent="0.15">
      <c r="A967" t="s">
        <v>72</v>
      </c>
      <c r="B967" t="s">
        <v>10957</v>
      </c>
      <c r="C967" t="s">
        <v>74</v>
      </c>
      <c r="D967" t="s">
        <v>74</v>
      </c>
      <c r="E967" t="s">
        <v>74</v>
      </c>
      <c r="F967" t="s">
        <v>10957</v>
      </c>
      <c r="G967" t="s">
        <v>74</v>
      </c>
      <c r="H967" t="s">
        <v>74</v>
      </c>
      <c r="I967" t="s">
        <v>10958</v>
      </c>
      <c r="J967" t="s">
        <v>10959</v>
      </c>
      <c r="K967" t="s">
        <v>74</v>
      </c>
      <c r="L967" t="s">
        <v>74</v>
      </c>
      <c r="M967" t="s">
        <v>77</v>
      </c>
      <c r="N967" t="s">
        <v>78</v>
      </c>
      <c r="O967" t="s">
        <v>74</v>
      </c>
      <c r="P967" t="s">
        <v>74</v>
      </c>
      <c r="Q967" t="s">
        <v>74</v>
      </c>
      <c r="R967" t="s">
        <v>74</v>
      </c>
      <c r="S967" t="s">
        <v>74</v>
      </c>
      <c r="T967" t="s">
        <v>10960</v>
      </c>
      <c r="U967" t="s">
        <v>10961</v>
      </c>
      <c r="V967" t="s">
        <v>10962</v>
      </c>
      <c r="W967" t="s">
        <v>10963</v>
      </c>
      <c r="X967" t="s">
        <v>10964</v>
      </c>
      <c r="Y967" t="s">
        <v>10965</v>
      </c>
      <c r="Z967" t="s">
        <v>74</v>
      </c>
      <c r="AA967" t="s">
        <v>10966</v>
      </c>
      <c r="AB967" t="s">
        <v>10967</v>
      </c>
      <c r="AC967" t="s">
        <v>10968</v>
      </c>
      <c r="AD967" t="s">
        <v>10969</v>
      </c>
      <c r="AE967" t="s">
        <v>74</v>
      </c>
      <c r="AF967" t="s">
        <v>74</v>
      </c>
      <c r="AG967">
        <v>65</v>
      </c>
      <c r="AH967">
        <v>18</v>
      </c>
      <c r="AI967">
        <v>18</v>
      </c>
      <c r="AJ967">
        <v>0</v>
      </c>
      <c r="AK967">
        <v>6</v>
      </c>
      <c r="AL967" t="s">
        <v>1392</v>
      </c>
      <c r="AM967" t="s">
        <v>1393</v>
      </c>
      <c r="AN967" t="s">
        <v>1394</v>
      </c>
      <c r="AO967" t="s">
        <v>10970</v>
      </c>
      <c r="AP967" t="s">
        <v>10971</v>
      </c>
      <c r="AQ967" t="s">
        <v>74</v>
      </c>
      <c r="AR967" t="s">
        <v>10972</v>
      </c>
      <c r="AS967" t="s">
        <v>10973</v>
      </c>
      <c r="AT967" t="s">
        <v>10974</v>
      </c>
      <c r="AU967">
        <v>1995</v>
      </c>
      <c r="AV967">
        <v>361</v>
      </c>
      <c r="AW967">
        <v>1</v>
      </c>
      <c r="AX967" t="s">
        <v>74</v>
      </c>
      <c r="AY967" t="s">
        <v>74</v>
      </c>
      <c r="AZ967" t="s">
        <v>74</v>
      </c>
      <c r="BA967" t="s">
        <v>74</v>
      </c>
      <c r="BB967">
        <v>95</v>
      </c>
      <c r="BC967">
        <v>107</v>
      </c>
      <c r="BD967" t="s">
        <v>74</v>
      </c>
      <c r="BE967" t="s">
        <v>10975</v>
      </c>
      <c r="BF967" t="str">
        <f>HYPERLINK("http://dx.doi.org/10.1002/cne.903610108","http://dx.doi.org/10.1002/cne.903610108")</f>
        <v>http://dx.doi.org/10.1002/cne.903610108</v>
      </c>
      <c r="BG967" t="s">
        <v>74</v>
      </c>
      <c r="BH967" t="s">
        <v>74</v>
      </c>
      <c r="BI967">
        <v>13</v>
      </c>
      <c r="BJ967" t="s">
        <v>10976</v>
      </c>
      <c r="BK967" t="s">
        <v>93</v>
      </c>
      <c r="BL967" t="s">
        <v>10977</v>
      </c>
      <c r="BM967" t="s">
        <v>10978</v>
      </c>
      <c r="BN967">
        <v>8550884</v>
      </c>
      <c r="BO967" t="s">
        <v>74</v>
      </c>
      <c r="BP967" t="s">
        <v>74</v>
      </c>
      <c r="BQ967" t="s">
        <v>74</v>
      </c>
      <c r="BR967" t="s">
        <v>96</v>
      </c>
      <c r="BS967" t="s">
        <v>10979</v>
      </c>
      <c r="BT967" t="str">
        <f>HYPERLINK("https%3A%2F%2Fwww.webofscience.com%2Fwos%2Fwoscc%2Ffull-record%2FWOS:A1995RY62300007","View Full Record in Web of Science")</f>
        <v>View Full Record in Web of Science</v>
      </c>
    </row>
    <row r="968" spans="1:72" x14ac:dyDescent="0.15">
      <c r="A968" t="s">
        <v>72</v>
      </c>
      <c r="B968" t="s">
        <v>10980</v>
      </c>
      <c r="C968" t="s">
        <v>74</v>
      </c>
      <c r="D968" t="s">
        <v>74</v>
      </c>
      <c r="E968" t="s">
        <v>74</v>
      </c>
      <c r="F968" t="s">
        <v>10980</v>
      </c>
      <c r="G968" t="s">
        <v>74</v>
      </c>
      <c r="H968" t="s">
        <v>74</v>
      </c>
      <c r="I968" t="s">
        <v>10981</v>
      </c>
      <c r="J968" t="s">
        <v>2615</v>
      </c>
      <c r="K968" t="s">
        <v>74</v>
      </c>
      <c r="L968" t="s">
        <v>74</v>
      </c>
      <c r="M968" t="s">
        <v>77</v>
      </c>
      <c r="N968" t="s">
        <v>78</v>
      </c>
      <c r="O968" t="s">
        <v>74</v>
      </c>
      <c r="P968" t="s">
        <v>74</v>
      </c>
      <c r="Q968" t="s">
        <v>74</v>
      </c>
      <c r="R968" t="s">
        <v>74</v>
      </c>
      <c r="S968" t="s">
        <v>74</v>
      </c>
      <c r="T968" t="s">
        <v>74</v>
      </c>
      <c r="U968" t="s">
        <v>10982</v>
      </c>
      <c r="V968" t="s">
        <v>10983</v>
      </c>
      <c r="W968" t="s">
        <v>10984</v>
      </c>
      <c r="X968" t="s">
        <v>10985</v>
      </c>
      <c r="Y968" t="s">
        <v>74</v>
      </c>
      <c r="Z968" t="s">
        <v>74</v>
      </c>
      <c r="AA968" t="s">
        <v>10986</v>
      </c>
      <c r="AB968" t="s">
        <v>10987</v>
      </c>
      <c r="AC968" t="s">
        <v>74</v>
      </c>
      <c r="AD968" t="s">
        <v>74</v>
      </c>
      <c r="AE968" t="s">
        <v>74</v>
      </c>
      <c r="AF968" t="s">
        <v>74</v>
      </c>
      <c r="AG968">
        <v>45</v>
      </c>
      <c r="AH968">
        <v>137</v>
      </c>
      <c r="AI968">
        <v>139</v>
      </c>
      <c r="AJ968">
        <v>0</v>
      </c>
      <c r="AK968">
        <v>31</v>
      </c>
      <c r="AL968" t="s">
        <v>2621</v>
      </c>
      <c r="AM968" t="s">
        <v>312</v>
      </c>
      <c r="AN968" t="s">
        <v>5220</v>
      </c>
      <c r="AO968" t="s">
        <v>2623</v>
      </c>
      <c r="AP968" t="s">
        <v>5221</v>
      </c>
      <c r="AQ968" t="s">
        <v>74</v>
      </c>
      <c r="AR968" t="s">
        <v>2615</v>
      </c>
      <c r="AS968" t="s">
        <v>2624</v>
      </c>
      <c r="AT968" t="s">
        <v>10988</v>
      </c>
      <c r="AU968">
        <v>1995</v>
      </c>
      <c r="AV968">
        <v>270</v>
      </c>
      <c r="AW968">
        <v>5233</v>
      </c>
      <c r="AX968" t="s">
        <v>74</v>
      </c>
      <c r="AY968" t="s">
        <v>74</v>
      </c>
      <c r="AZ968" t="s">
        <v>74</v>
      </c>
      <c r="BA968" t="s">
        <v>74</v>
      </c>
      <c r="BB968">
        <v>70</v>
      </c>
      <c r="BC968">
        <v>74</v>
      </c>
      <c r="BD968" t="s">
        <v>74</v>
      </c>
      <c r="BE968" t="s">
        <v>10989</v>
      </c>
      <c r="BF968" t="str">
        <f>HYPERLINK("http://dx.doi.org/10.1126/science.270.5233.70","http://dx.doi.org/10.1126/science.270.5233.70")</f>
        <v>http://dx.doi.org/10.1126/science.270.5233.70</v>
      </c>
      <c r="BG968" t="s">
        <v>74</v>
      </c>
      <c r="BH968" t="s">
        <v>74</v>
      </c>
      <c r="BI968">
        <v>5</v>
      </c>
      <c r="BJ968" t="s">
        <v>237</v>
      </c>
      <c r="BK968" t="s">
        <v>93</v>
      </c>
      <c r="BL968" t="s">
        <v>238</v>
      </c>
      <c r="BM968" t="s">
        <v>10990</v>
      </c>
      <c r="BN968" t="s">
        <v>74</v>
      </c>
      <c r="BO968" t="s">
        <v>74</v>
      </c>
      <c r="BP968" t="s">
        <v>74</v>
      </c>
      <c r="BQ968" t="s">
        <v>74</v>
      </c>
      <c r="BR968" t="s">
        <v>96</v>
      </c>
      <c r="BS968" t="s">
        <v>10991</v>
      </c>
      <c r="BT968" t="str">
        <f>HYPERLINK("https%3A%2F%2Fwww.webofscience.com%2Fwos%2Fwoscc%2Ffull-record%2FWOS:A1995RY30200033","View Full Record in Web of Science")</f>
        <v>View Full Record in Web of Science</v>
      </c>
    </row>
    <row r="969" spans="1:72" x14ac:dyDescent="0.15">
      <c r="A969" t="s">
        <v>72</v>
      </c>
      <c r="B969" t="s">
        <v>10992</v>
      </c>
      <c r="C969" t="s">
        <v>74</v>
      </c>
      <c r="D969" t="s">
        <v>74</v>
      </c>
      <c r="E969" t="s">
        <v>74</v>
      </c>
      <c r="F969" t="s">
        <v>10992</v>
      </c>
      <c r="G969" t="s">
        <v>74</v>
      </c>
      <c r="H969" t="s">
        <v>74</v>
      </c>
      <c r="I969" t="s">
        <v>10993</v>
      </c>
      <c r="J969" t="s">
        <v>2643</v>
      </c>
      <c r="K969" t="s">
        <v>74</v>
      </c>
      <c r="L969" t="s">
        <v>74</v>
      </c>
      <c r="M969" t="s">
        <v>77</v>
      </c>
      <c r="N969" t="s">
        <v>78</v>
      </c>
      <c r="O969" t="s">
        <v>74</v>
      </c>
      <c r="P969" t="s">
        <v>74</v>
      </c>
      <c r="Q969" t="s">
        <v>74</v>
      </c>
      <c r="R969" t="s">
        <v>74</v>
      </c>
      <c r="S969" t="s">
        <v>74</v>
      </c>
      <c r="T969" t="s">
        <v>74</v>
      </c>
      <c r="U969" t="s">
        <v>74</v>
      </c>
      <c r="V969" t="s">
        <v>10994</v>
      </c>
      <c r="W969" t="s">
        <v>10995</v>
      </c>
      <c r="X969" t="s">
        <v>10996</v>
      </c>
      <c r="Y969" t="s">
        <v>10997</v>
      </c>
      <c r="Z969" t="s">
        <v>74</v>
      </c>
      <c r="AA969" t="s">
        <v>74</v>
      </c>
      <c r="AB969" t="s">
        <v>10998</v>
      </c>
      <c r="AC969" t="s">
        <v>74</v>
      </c>
      <c r="AD969" t="s">
        <v>74</v>
      </c>
      <c r="AE969" t="s">
        <v>74</v>
      </c>
      <c r="AF969" t="s">
        <v>74</v>
      </c>
      <c r="AG969">
        <v>18</v>
      </c>
      <c r="AH969">
        <v>64</v>
      </c>
      <c r="AI969">
        <v>70</v>
      </c>
      <c r="AJ969">
        <v>0</v>
      </c>
      <c r="AK969">
        <v>14</v>
      </c>
      <c r="AL969" t="s">
        <v>2645</v>
      </c>
      <c r="AM969" t="s">
        <v>436</v>
      </c>
      <c r="AN969" t="s">
        <v>2646</v>
      </c>
      <c r="AO969" t="s">
        <v>2647</v>
      </c>
      <c r="AP969" t="s">
        <v>74</v>
      </c>
      <c r="AQ969" t="s">
        <v>74</v>
      </c>
      <c r="AR969" t="s">
        <v>2643</v>
      </c>
      <c r="AS969" t="s">
        <v>2648</v>
      </c>
      <c r="AT969" t="s">
        <v>10999</v>
      </c>
      <c r="AU969">
        <v>1995</v>
      </c>
      <c r="AV969">
        <v>377</v>
      </c>
      <c r="AW969">
        <v>6548</v>
      </c>
      <c r="AX969" t="s">
        <v>74</v>
      </c>
      <c r="AY969" t="s">
        <v>74</v>
      </c>
      <c r="AZ969" t="s">
        <v>74</v>
      </c>
      <c r="BA969" t="s">
        <v>74</v>
      </c>
      <c r="BB969">
        <v>418</v>
      </c>
      <c r="BC969">
        <v>420</v>
      </c>
      <c r="BD969" t="s">
        <v>74</v>
      </c>
      <c r="BE969" t="s">
        <v>11000</v>
      </c>
      <c r="BF969" t="str">
        <f>HYPERLINK("http://dx.doi.org/10.1038/377418a0","http://dx.doi.org/10.1038/377418a0")</f>
        <v>http://dx.doi.org/10.1038/377418a0</v>
      </c>
      <c r="BG969" t="s">
        <v>74</v>
      </c>
      <c r="BH969" t="s">
        <v>74</v>
      </c>
      <c r="BI969">
        <v>3</v>
      </c>
      <c r="BJ969" t="s">
        <v>237</v>
      </c>
      <c r="BK969" t="s">
        <v>93</v>
      </c>
      <c r="BL969" t="s">
        <v>238</v>
      </c>
      <c r="BM969" t="s">
        <v>11001</v>
      </c>
      <c r="BN969" t="s">
        <v>74</v>
      </c>
      <c r="BO969" t="s">
        <v>74</v>
      </c>
      <c r="BP969" t="s">
        <v>74</v>
      </c>
      <c r="BQ969" t="s">
        <v>74</v>
      </c>
      <c r="BR969" t="s">
        <v>96</v>
      </c>
      <c r="BS969" t="s">
        <v>11002</v>
      </c>
      <c r="BT969" t="str">
        <f>HYPERLINK("https%3A%2F%2Fwww.webofscience.com%2Fwos%2Fwoscc%2Ffull-record%2FWOS:A1995RY19000045","View Full Record in Web of Science")</f>
        <v>View Full Record in Web of Science</v>
      </c>
    </row>
    <row r="970" spans="1:72" x14ac:dyDescent="0.15">
      <c r="A970" t="s">
        <v>72</v>
      </c>
      <c r="B970" t="s">
        <v>11003</v>
      </c>
      <c r="C970" t="s">
        <v>74</v>
      </c>
      <c r="D970" t="s">
        <v>74</v>
      </c>
      <c r="E970" t="s">
        <v>74</v>
      </c>
      <c r="F970" t="s">
        <v>11003</v>
      </c>
      <c r="G970" t="s">
        <v>74</v>
      </c>
      <c r="H970" t="s">
        <v>74</v>
      </c>
      <c r="I970" t="s">
        <v>11004</v>
      </c>
      <c r="J970" t="s">
        <v>11005</v>
      </c>
      <c r="K970" t="s">
        <v>74</v>
      </c>
      <c r="L970" t="s">
        <v>74</v>
      </c>
      <c r="M970" t="s">
        <v>77</v>
      </c>
      <c r="N970" t="s">
        <v>78</v>
      </c>
      <c r="O970" t="s">
        <v>74</v>
      </c>
      <c r="P970" t="s">
        <v>74</v>
      </c>
      <c r="Q970" t="s">
        <v>74</v>
      </c>
      <c r="R970" t="s">
        <v>74</v>
      </c>
      <c r="S970" t="s">
        <v>74</v>
      </c>
      <c r="T970" t="s">
        <v>74</v>
      </c>
      <c r="U970" t="s">
        <v>11006</v>
      </c>
      <c r="V970" t="s">
        <v>11007</v>
      </c>
      <c r="W970" t="s">
        <v>11008</v>
      </c>
      <c r="X970" t="s">
        <v>5341</v>
      </c>
      <c r="Y970" t="s">
        <v>11009</v>
      </c>
      <c r="Z970" t="s">
        <v>74</v>
      </c>
      <c r="AA970" t="s">
        <v>11010</v>
      </c>
      <c r="AB970" t="s">
        <v>74</v>
      </c>
      <c r="AC970" t="s">
        <v>74</v>
      </c>
      <c r="AD970" t="s">
        <v>74</v>
      </c>
      <c r="AE970" t="s">
        <v>74</v>
      </c>
      <c r="AF970" t="s">
        <v>74</v>
      </c>
      <c r="AG970">
        <v>21</v>
      </c>
      <c r="AH970">
        <v>37</v>
      </c>
      <c r="AI970">
        <v>37</v>
      </c>
      <c r="AJ970">
        <v>0</v>
      </c>
      <c r="AK970">
        <v>3</v>
      </c>
      <c r="AL970" t="s">
        <v>203</v>
      </c>
      <c r="AM970" t="s">
        <v>85</v>
      </c>
      <c r="AN970" t="s">
        <v>204</v>
      </c>
      <c r="AO970" t="s">
        <v>11011</v>
      </c>
      <c r="AP970" t="s">
        <v>74</v>
      </c>
      <c r="AQ970" t="s">
        <v>74</v>
      </c>
      <c r="AR970" t="s">
        <v>11012</v>
      </c>
      <c r="AS970" t="s">
        <v>11013</v>
      </c>
      <c r="AT970" t="s">
        <v>11014</v>
      </c>
      <c r="AU970">
        <v>1995</v>
      </c>
      <c r="AV970">
        <v>36</v>
      </c>
      <c r="AW970">
        <v>40</v>
      </c>
      <c r="AX970" t="s">
        <v>74</v>
      </c>
      <c r="AY970" t="s">
        <v>74</v>
      </c>
      <c r="AZ970" t="s">
        <v>74</v>
      </c>
      <c r="BA970" t="s">
        <v>74</v>
      </c>
      <c r="BB970">
        <v>7319</v>
      </c>
      <c r="BC970">
        <v>7322</v>
      </c>
      <c r="BD970" t="s">
        <v>74</v>
      </c>
      <c r="BE970" t="s">
        <v>11015</v>
      </c>
      <c r="BF970" t="str">
        <f>HYPERLINK("http://dx.doi.org/10.1016/0040-4039(95)01476-X","http://dx.doi.org/10.1016/0040-4039(95)01476-X")</f>
        <v>http://dx.doi.org/10.1016/0040-4039(95)01476-X</v>
      </c>
      <c r="BG970" t="s">
        <v>74</v>
      </c>
      <c r="BH970" t="s">
        <v>74</v>
      </c>
      <c r="BI970">
        <v>4</v>
      </c>
      <c r="BJ970" t="s">
        <v>1312</v>
      </c>
      <c r="BK970" t="s">
        <v>11016</v>
      </c>
      <c r="BL970" t="s">
        <v>926</v>
      </c>
      <c r="BM970" t="s">
        <v>11017</v>
      </c>
      <c r="BN970" t="s">
        <v>74</v>
      </c>
      <c r="BO970" t="s">
        <v>74</v>
      </c>
      <c r="BP970" t="s">
        <v>74</v>
      </c>
      <c r="BQ970" t="s">
        <v>74</v>
      </c>
      <c r="BR970" t="s">
        <v>96</v>
      </c>
      <c r="BS970" t="s">
        <v>11018</v>
      </c>
      <c r="BT970" t="str">
        <f>HYPERLINK("https%3A%2F%2Fwww.webofscience.com%2Fwos%2Fwoscc%2Ffull-record%2FWOS:A1995RX65300042","View Full Record in Web of Science")</f>
        <v>View Full Record in Web of Science</v>
      </c>
    </row>
    <row r="971" spans="1:72" x14ac:dyDescent="0.15">
      <c r="A971" t="s">
        <v>72</v>
      </c>
      <c r="B971" t="s">
        <v>11019</v>
      </c>
      <c r="C971" t="s">
        <v>74</v>
      </c>
      <c r="D971" t="s">
        <v>74</v>
      </c>
      <c r="E971" t="s">
        <v>74</v>
      </c>
      <c r="F971" t="s">
        <v>11019</v>
      </c>
      <c r="G971" t="s">
        <v>74</v>
      </c>
      <c r="H971" t="s">
        <v>74</v>
      </c>
      <c r="I971" t="s">
        <v>11020</v>
      </c>
      <c r="J971" t="s">
        <v>11021</v>
      </c>
      <c r="K971" t="s">
        <v>74</v>
      </c>
      <c r="L971" t="s">
        <v>74</v>
      </c>
      <c r="M971" t="s">
        <v>77</v>
      </c>
      <c r="N971" t="s">
        <v>448</v>
      </c>
      <c r="O971" t="s">
        <v>74</v>
      </c>
      <c r="P971" t="s">
        <v>74</v>
      </c>
      <c r="Q971" t="s">
        <v>74</v>
      </c>
      <c r="R971" t="s">
        <v>74</v>
      </c>
      <c r="S971" t="s">
        <v>74</v>
      </c>
      <c r="T971" t="s">
        <v>74</v>
      </c>
      <c r="U971" t="s">
        <v>74</v>
      </c>
      <c r="V971" t="s">
        <v>74</v>
      </c>
      <c r="W971" t="s">
        <v>74</v>
      </c>
      <c r="X971" t="s">
        <v>74</v>
      </c>
      <c r="Y971" t="s">
        <v>11022</v>
      </c>
      <c r="Z971" t="s">
        <v>74</v>
      </c>
      <c r="AA971" t="s">
        <v>74</v>
      </c>
      <c r="AB971" t="s">
        <v>74</v>
      </c>
      <c r="AC971" t="s">
        <v>74</v>
      </c>
      <c r="AD971" t="s">
        <v>74</v>
      </c>
      <c r="AE971" t="s">
        <v>74</v>
      </c>
      <c r="AF971" t="s">
        <v>74</v>
      </c>
      <c r="AG971">
        <v>1</v>
      </c>
      <c r="AH971">
        <v>0</v>
      </c>
      <c r="AI971">
        <v>0</v>
      </c>
      <c r="AJ971">
        <v>0</v>
      </c>
      <c r="AK971">
        <v>0</v>
      </c>
      <c r="AL971" t="s">
        <v>11023</v>
      </c>
      <c r="AM971" t="s">
        <v>312</v>
      </c>
      <c r="AN971" t="s">
        <v>11024</v>
      </c>
      <c r="AO971" t="s">
        <v>11025</v>
      </c>
      <c r="AP971" t="s">
        <v>74</v>
      </c>
      <c r="AQ971" t="s">
        <v>74</v>
      </c>
      <c r="AR971" t="s">
        <v>11026</v>
      </c>
      <c r="AS971" t="s">
        <v>11027</v>
      </c>
      <c r="AT971" t="s">
        <v>11028</v>
      </c>
      <c r="AU971">
        <v>1995</v>
      </c>
      <c r="AV971">
        <v>33</v>
      </c>
      <c r="AW971">
        <v>2</v>
      </c>
      <c r="AX971" t="s">
        <v>74</v>
      </c>
      <c r="AY971" t="s">
        <v>74</v>
      </c>
      <c r="AZ971" t="s">
        <v>74</v>
      </c>
      <c r="BA971" t="s">
        <v>74</v>
      </c>
      <c r="BB971">
        <v>86</v>
      </c>
      <c r="BC971">
        <v>87</v>
      </c>
      <c r="BD971" t="s">
        <v>74</v>
      </c>
      <c r="BE971" t="s">
        <v>74</v>
      </c>
      <c r="BF971" t="s">
        <v>74</v>
      </c>
      <c r="BG971" t="s">
        <v>74</v>
      </c>
      <c r="BH971" t="s">
        <v>74</v>
      </c>
      <c r="BI971">
        <v>2</v>
      </c>
      <c r="BJ971" t="s">
        <v>10091</v>
      </c>
      <c r="BK971" t="s">
        <v>5081</v>
      </c>
      <c r="BL971" t="s">
        <v>10091</v>
      </c>
      <c r="BM971" t="s">
        <v>11029</v>
      </c>
      <c r="BN971" t="s">
        <v>74</v>
      </c>
      <c r="BO971" t="s">
        <v>74</v>
      </c>
      <c r="BP971" t="s">
        <v>74</v>
      </c>
      <c r="BQ971" t="s">
        <v>74</v>
      </c>
      <c r="BR971" t="s">
        <v>96</v>
      </c>
      <c r="BS971" t="s">
        <v>11030</v>
      </c>
      <c r="BT971" t="str">
        <f>HYPERLINK("https%3A%2F%2Fwww.webofscience.com%2Fwos%2Fwoscc%2Ffull-record%2FWOS:A1995TD11600027","View Full Record in Web of Science")</f>
        <v>View Full Record in Web of Science</v>
      </c>
    </row>
    <row r="972" spans="1:72" x14ac:dyDescent="0.15">
      <c r="A972" t="s">
        <v>72</v>
      </c>
      <c r="B972" t="s">
        <v>11031</v>
      </c>
      <c r="C972" t="s">
        <v>74</v>
      </c>
      <c r="D972" t="s">
        <v>74</v>
      </c>
      <c r="E972" t="s">
        <v>74</v>
      </c>
      <c r="F972" t="s">
        <v>11031</v>
      </c>
      <c r="G972" t="s">
        <v>74</v>
      </c>
      <c r="H972" t="s">
        <v>74</v>
      </c>
      <c r="I972" t="s">
        <v>11032</v>
      </c>
      <c r="J972" t="s">
        <v>2805</v>
      </c>
      <c r="K972" t="s">
        <v>74</v>
      </c>
      <c r="L972" t="s">
        <v>74</v>
      </c>
      <c r="M972" t="s">
        <v>77</v>
      </c>
      <c r="N972" t="s">
        <v>472</v>
      </c>
      <c r="O972" t="s">
        <v>11033</v>
      </c>
      <c r="P972">
        <v>1994</v>
      </c>
      <c r="Q972" t="s">
        <v>11034</v>
      </c>
      <c r="R972" t="s">
        <v>74</v>
      </c>
      <c r="S972" t="s">
        <v>74</v>
      </c>
      <c r="T972" t="s">
        <v>74</v>
      </c>
      <c r="U972" t="s">
        <v>74</v>
      </c>
      <c r="V972" t="s">
        <v>11035</v>
      </c>
      <c r="W972" t="s">
        <v>74</v>
      </c>
      <c r="X972" t="s">
        <v>74</v>
      </c>
      <c r="Y972" t="s">
        <v>11036</v>
      </c>
      <c r="Z972" t="s">
        <v>74</v>
      </c>
      <c r="AA972" t="s">
        <v>74</v>
      </c>
      <c r="AB972" t="s">
        <v>74</v>
      </c>
      <c r="AC972" t="s">
        <v>74</v>
      </c>
      <c r="AD972" t="s">
        <v>74</v>
      </c>
      <c r="AE972" t="s">
        <v>74</v>
      </c>
      <c r="AF972" t="s">
        <v>74</v>
      </c>
      <c r="AG972">
        <v>16</v>
      </c>
      <c r="AH972">
        <v>8</v>
      </c>
      <c r="AI972">
        <v>8</v>
      </c>
      <c r="AJ972">
        <v>2</v>
      </c>
      <c r="AK972">
        <v>7</v>
      </c>
      <c r="AL972" t="s">
        <v>185</v>
      </c>
      <c r="AM972" t="s">
        <v>186</v>
      </c>
      <c r="AN972" t="s">
        <v>187</v>
      </c>
      <c r="AO972" t="s">
        <v>2811</v>
      </c>
      <c r="AP972" t="s">
        <v>74</v>
      </c>
      <c r="AQ972" t="s">
        <v>74</v>
      </c>
      <c r="AR972" t="s">
        <v>2812</v>
      </c>
      <c r="AS972" t="s">
        <v>2813</v>
      </c>
      <c r="AT972" t="s">
        <v>11028</v>
      </c>
      <c r="AU972">
        <v>1995</v>
      </c>
      <c r="AV972">
        <v>13</v>
      </c>
      <c r="AW972">
        <v>10</v>
      </c>
      <c r="AX972" t="s">
        <v>74</v>
      </c>
      <c r="AY972" t="s">
        <v>74</v>
      </c>
      <c r="AZ972" t="s">
        <v>74</v>
      </c>
      <c r="BA972" t="s">
        <v>74</v>
      </c>
      <c r="BB972">
        <v>1087</v>
      </c>
      <c r="BC972">
        <v>1092</v>
      </c>
      <c r="BD972" t="s">
        <v>74</v>
      </c>
      <c r="BE972" t="s">
        <v>11037</v>
      </c>
      <c r="BF972" t="str">
        <f>HYPERLINK("http://dx.doi.org/10.1007/s00585-995-1087-7","http://dx.doi.org/10.1007/s00585-995-1087-7")</f>
        <v>http://dx.doi.org/10.1007/s00585-995-1087-7</v>
      </c>
      <c r="BG972" t="s">
        <v>74</v>
      </c>
      <c r="BH972" t="s">
        <v>74</v>
      </c>
      <c r="BI972">
        <v>6</v>
      </c>
      <c r="BJ972" t="s">
        <v>2815</v>
      </c>
      <c r="BK972" t="s">
        <v>492</v>
      </c>
      <c r="BL972" t="s">
        <v>2816</v>
      </c>
      <c r="BM972" t="s">
        <v>11038</v>
      </c>
      <c r="BN972" t="s">
        <v>74</v>
      </c>
      <c r="BO972" t="s">
        <v>272</v>
      </c>
      <c r="BP972" t="s">
        <v>74</v>
      </c>
      <c r="BQ972" t="s">
        <v>74</v>
      </c>
      <c r="BR972" t="s">
        <v>96</v>
      </c>
      <c r="BS972" t="s">
        <v>11039</v>
      </c>
      <c r="BT972" t="str">
        <f>HYPERLINK("https%3A%2F%2Fwww.webofscience.com%2Fwos%2Fwoscc%2Ffull-record%2FWOS:A1995TE38100009","View Full Record in Web of Science")</f>
        <v>View Full Record in Web of Science</v>
      </c>
    </row>
    <row r="973" spans="1:72" x14ac:dyDescent="0.15">
      <c r="A973" t="s">
        <v>72</v>
      </c>
      <c r="B973" t="s">
        <v>11040</v>
      </c>
      <c r="C973" t="s">
        <v>74</v>
      </c>
      <c r="D973" t="s">
        <v>74</v>
      </c>
      <c r="E973" t="s">
        <v>74</v>
      </c>
      <c r="F973" t="s">
        <v>11040</v>
      </c>
      <c r="G973" t="s">
        <v>74</v>
      </c>
      <c r="H973" t="s">
        <v>74</v>
      </c>
      <c r="I973" t="s">
        <v>11041</v>
      </c>
      <c r="J973" t="s">
        <v>3720</v>
      </c>
      <c r="K973" t="s">
        <v>74</v>
      </c>
      <c r="L973" t="s">
        <v>74</v>
      </c>
      <c r="M973" t="s">
        <v>77</v>
      </c>
      <c r="N973" t="s">
        <v>371</v>
      </c>
      <c r="O973" t="s">
        <v>74</v>
      </c>
      <c r="P973" t="s">
        <v>74</v>
      </c>
      <c r="Q973" t="s">
        <v>74</v>
      </c>
      <c r="R973" t="s">
        <v>74</v>
      </c>
      <c r="S973" t="s">
        <v>74</v>
      </c>
      <c r="T973" t="s">
        <v>74</v>
      </c>
      <c r="U973" t="s">
        <v>11042</v>
      </c>
      <c r="V973" t="s">
        <v>11043</v>
      </c>
      <c r="W973" t="s">
        <v>11044</v>
      </c>
      <c r="X973" t="s">
        <v>11045</v>
      </c>
      <c r="Y973" t="s">
        <v>11046</v>
      </c>
      <c r="Z973" t="s">
        <v>74</v>
      </c>
      <c r="AA973" t="s">
        <v>11047</v>
      </c>
      <c r="AB973" t="s">
        <v>11048</v>
      </c>
      <c r="AC973" t="s">
        <v>74</v>
      </c>
      <c r="AD973" t="s">
        <v>74</v>
      </c>
      <c r="AE973" t="s">
        <v>74</v>
      </c>
      <c r="AF973" t="s">
        <v>74</v>
      </c>
      <c r="AG973">
        <v>1075</v>
      </c>
      <c r="AH973">
        <v>108</v>
      </c>
      <c r="AI973">
        <v>119</v>
      </c>
      <c r="AJ973">
        <v>1</v>
      </c>
      <c r="AK973">
        <v>79</v>
      </c>
      <c r="AL973" t="s">
        <v>203</v>
      </c>
      <c r="AM973" t="s">
        <v>85</v>
      </c>
      <c r="AN973" t="s">
        <v>1459</v>
      </c>
      <c r="AO973" t="s">
        <v>3729</v>
      </c>
      <c r="AP973" t="s">
        <v>3730</v>
      </c>
      <c r="AQ973" t="s">
        <v>74</v>
      </c>
      <c r="AR973" t="s">
        <v>3731</v>
      </c>
      <c r="AS973" t="s">
        <v>3732</v>
      </c>
      <c r="AT973" t="s">
        <v>11028</v>
      </c>
      <c r="AU973">
        <v>1995</v>
      </c>
      <c r="AV973">
        <v>29</v>
      </c>
      <c r="AW973">
        <v>20</v>
      </c>
      <c r="AX973" t="s">
        <v>74</v>
      </c>
      <c r="AY973" t="s">
        <v>74</v>
      </c>
      <c r="AZ973" t="s">
        <v>74</v>
      </c>
      <c r="BA973" t="s">
        <v>74</v>
      </c>
      <c r="BB973">
        <v>2677</v>
      </c>
      <c r="BC973">
        <v>2881</v>
      </c>
      <c r="BD973" t="s">
        <v>74</v>
      </c>
      <c r="BE973" t="s">
        <v>11049</v>
      </c>
      <c r="BF973" t="str">
        <f>HYPERLINK("http://dx.doi.org/10.1016/1352-2310(95)98124-Q","http://dx.doi.org/10.1016/1352-2310(95)98124-Q")</f>
        <v>http://dx.doi.org/10.1016/1352-2310(95)98124-Q</v>
      </c>
      <c r="BG973" t="s">
        <v>74</v>
      </c>
      <c r="BH973" t="s">
        <v>74</v>
      </c>
      <c r="BI973">
        <v>205</v>
      </c>
      <c r="BJ973" t="s">
        <v>542</v>
      </c>
      <c r="BK973" t="s">
        <v>93</v>
      </c>
      <c r="BL973" t="s">
        <v>543</v>
      </c>
      <c r="BM973" t="s">
        <v>11050</v>
      </c>
      <c r="BN973" t="s">
        <v>74</v>
      </c>
      <c r="BO973" t="s">
        <v>74</v>
      </c>
      <c r="BP973" t="s">
        <v>74</v>
      </c>
      <c r="BQ973" t="s">
        <v>74</v>
      </c>
      <c r="BR973" t="s">
        <v>96</v>
      </c>
      <c r="BS973" t="s">
        <v>11051</v>
      </c>
      <c r="BT973" t="str">
        <f>HYPERLINK("https%3A%2F%2Fwww.webofscience.com%2Fwos%2Fwoscc%2Ffull-record%2FWOS:A1995TA46200002","View Full Record in Web of Science")</f>
        <v>View Full Record in Web of Science</v>
      </c>
    </row>
    <row r="974" spans="1:72" x14ac:dyDescent="0.15">
      <c r="A974" t="s">
        <v>72</v>
      </c>
      <c r="B974" t="s">
        <v>11052</v>
      </c>
      <c r="C974" t="s">
        <v>74</v>
      </c>
      <c r="D974" t="s">
        <v>74</v>
      </c>
      <c r="E974" t="s">
        <v>74</v>
      </c>
      <c r="F974" t="s">
        <v>11052</v>
      </c>
      <c r="G974" t="s">
        <v>74</v>
      </c>
      <c r="H974" t="s">
        <v>74</v>
      </c>
      <c r="I974" t="s">
        <v>11053</v>
      </c>
      <c r="J974" t="s">
        <v>11054</v>
      </c>
      <c r="K974" t="s">
        <v>74</v>
      </c>
      <c r="L974" t="s">
        <v>74</v>
      </c>
      <c r="M974" t="s">
        <v>77</v>
      </c>
      <c r="N974" t="s">
        <v>78</v>
      </c>
      <c r="O974" t="s">
        <v>74</v>
      </c>
      <c r="P974" t="s">
        <v>74</v>
      </c>
      <c r="Q974" t="s">
        <v>74</v>
      </c>
      <c r="R974" t="s">
        <v>74</v>
      </c>
      <c r="S974" t="s">
        <v>74</v>
      </c>
      <c r="T974" t="s">
        <v>11055</v>
      </c>
      <c r="U974" t="s">
        <v>11056</v>
      </c>
      <c r="V974" t="s">
        <v>11057</v>
      </c>
      <c r="W974" t="s">
        <v>10621</v>
      </c>
      <c r="X974" t="s">
        <v>10622</v>
      </c>
      <c r="Y974" t="s">
        <v>11058</v>
      </c>
      <c r="Z974" t="s">
        <v>74</v>
      </c>
      <c r="AA974" t="s">
        <v>74</v>
      </c>
      <c r="AB974" t="s">
        <v>11059</v>
      </c>
      <c r="AC974" t="s">
        <v>74</v>
      </c>
      <c r="AD974" t="s">
        <v>74</v>
      </c>
      <c r="AE974" t="s">
        <v>74</v>
      </c>
      <c r="AF974" t="s">
        <v>74</v>
      </c>
      <c r="AG974">
        <v>42</v>
      </c>
      <c r="AH974">
        <v>107</v>
      </c>
      <c r="AI974">
        <v>112</v>
      </c>
      <c r="AJ974">
        <v>0</v>
      </c>
      <c r="AK974">
        <v>7</v>
      </c>
      <c r="AL974" t="s">
        <v>11060</v>
      </c>
      <c r="AM974" t="s">
        <v>11061</v>
      </c>
      <c r="AN974" t="s">
        <v>11062</v>
      </c>
      <c r="AO974" t="s">
        <v>11063</v>
      </c>
      <c r="AP974" t="s">
        <v>74</v>
      </c>
      <c r="AQ974" t="s">
        <v>74</v>
      </c>
      <c r="AR974" t="s">
        <v>11064</v>
      </c>
      <c r="AS974" t="s">
        <v>11065</v>
      </c>
      <c r="AT974" t="s">
        <v>11028</v>
      </c>
      <c r="AU974">
        <v>1995</v>
      </c>
      <c r="AV974">
        <v>42</v>
      </c>
      <c r="AW974">
        <v>5</v>
      </c>
      <c r="AX974" t="s">
        <v>74</v>
      </c>
      <c r="AY974" t="s">
        <v>74</v>
      </c>
      <c r="AZ974" t="s">
        <v>74</v>
      </c>
      <c r="BA974" t="s">
        <v>74</v>
      </c>
      <c r="BB974">
        <v>481</v>
      </c>
      <c r="BC974">
        <v>495</v>
      </c>
      <c r="BD974" t="s">
        <v>74</v>
      </c>
      <c r="BE974" t="s">
        <v>11066</v>
      </c>
      <c r="BF974" t="str">
        <f>HYPERLINK("http://dx.doi.org/10.1080/08120099508728218","http://dx.doi.org/10.1080/08120099508728218")</f>
        <v>http://dx.doi.org/10.1080/08120099508728218</v>
      </c>
      <c r="BG974" t="s">
        <v>74</v>
      </c>
      <c r="BH974" t="s">
        <v>74</v>
      </c>
      <c r="BI974">
        <v>15</v>
      </c>
      <c r="BJ974" t="s">
        <v>364</v>
      </c>
      <c r="BK974" t="s">
        <v>93</v>
      </c>
      <c r="BL974" t="s">
        <v>365</v>
      </c>
      <c r="BM974" t="s">
        <v>11067</v>
      </c>
      <c r="BN974" t="s">
        <v>74</v>
      </c>
      <c r="BO974" t="s">
        <v>74</v>
      </c>
      <c r="BP974" t="s">
        <v>74</v>
      </c>
      <c r="BQ974" t="s">
        <v>74</v>
      </c>
      <c r="BR974" t="s">
        <v>96</v>
      </c>
      <c r="BS974" t="s">
        <v>11068</v>
      </c>
      <c r="BT974" t="str">
        <f>HYPERLINK("https%3A%2F%2Fwww.webofscience.com%2Fwos%2Fwoscc%2Ffull-record%2FWOS:A1995TE19300004","View Full Record in Web of Science")</f>
        <v>View Full Record in Web of Science</v>
      </c>
    </row>
    <row r="975" spans="1:72" x14ac:dyDescent="0.15">
      <c r="A975" t="s">
        <v>72</v>
      </c>
      <c r="B975" t="s">
        <v>11069</v>
      </c>
      <c r="C975" t="s">
        <v>74</v>
      </c>
      <c r="D975" t="s">
        <v>74</v>
      </c>
      <c r="E975" t="s">
        <v>74</v>
      </c>
      <c r="F975" t="s">
        <v>11069</v>
      </c>
      <c r="G975" t="s">
        <v>74</v>
      </c>
      <c r="H975" t="s">
        <v>74</v>
      </c>
      <c r="I975" t="s">
        <v>11070</v>
      </c>
      <c r="J975" t="s">
        <v>11071</v>
      </c>
      <c r="K975" t="s">
        <v>74</v>
      </c>
      <c r="L975" t="s">
        <v>74</v>
      </c>
      <c r="M975" t="s">
        <v>77</v>
      </c>
      <c r="N975" t="s">
        <v>78</v>
      </c>
      <c r="O975" t="s">
        <v>74</v>
      </c>
      <c r="P975" t="s">
        <v>74</v>
      </c>
      <c r="Q975" t="s">
        <v>74</v>
      </c>
      <c r="R975" t="s">
        <v>74</v>
      </c>
      <c r="S975" t="s">
        <v>74</v>
      </c>
      <c r="T975" t="s">
        <v>74</v>
      </c>
      <c r="U975" t="s">
        <v>11072</v>
      </c>
      <c r="V975" t="s">
        <v>11073</v>
      </c>
      <c r="W975" t="s">
        <v>74</v>
      </c>
      <c r="X975" t="s">
        <v>74</v>
      </c>
      <c r="Y975" t="s">
        <v>11074</v>
      </c>
      <c r="Z975" t="s">
        <v>74</v>
      </c>
      <c r="AA975" t="s">
        <v>74</v>
      </c>
      <c r="AB975" t="s">
        <v>11075</v>
      </c>
      <c r="AC975" t="s">
        <v>74</v>
      </c>
      <c r="AD975" t="s">
        <v>74</v>
      </c>
      <c r="AE975" t="s">
        <v>74</v>
      </c>
      <c r="AF975" t="s">
        <v>74</v>
      </c>
      <c r="AG975">
        <v>19</v>
      </c>
      <c r="AH975">
        <v>87</v>
      </c>
      <c r="AI975">
        <v>92</v>
      </c>
      <c r="AJ975">
        <v>1</v>
      </c>
      <c r="AK975">
        <v>15</v>
      </c>
      <c r="AL975" t="s">
        <v>11076</v>
      </c>
      <c r="AM975" t="s">
        <v>11077</v>
      </c>
      <c r="AN975" t="s">
        <v>11078</v>
      </c>
      <c r="AO975" t="s">
        <v>11079</v>
      </c>
      <c r="AP975" t="s">
        <v>74</v>
      </c>
      <c r="AQ975" t="s">
        <v>74</v>
      </c>
      <c r="AR975" t="s">
        <v>11080</v>
      </c>
      <c r="AS975" t="s">
        <v>11081</v>
      </c>
      <c r="AT975" t="s">
        <v>11082</v>
      </c>
      <c r="AU975">
        <v>1995</v>
      </c>
      <c r="AV975">
        <v>189</v>
      </c>
      <c r="AW975">
        <v>2</v>
      </c>
      <c r="AX975" t="s">
        <v>74</v>
      </c>
      <c r="AY975" t="s">
        <v>74</v>
      </c>
      <c r="AZ975" t="s">
        <v>74</v>
      </c>
      <c r="BA975" t="s">
        <v>74</v>
      </c>
      <c r="BB975">
        <v>77</v>
      </c>
      <c r="BC975">
        <v>80</v>
      </c>
      <c r="BD975" t="s">
        <v>74</v>
      </c>
      <c r="BE975" t="s">
        <v>11083</v>
      </c>
      <c r="BF975" t="str">
        <f>HYPERLINK("http://dx.doi.org/10.2307/1542457","http://dx.doi.org/10.2307/1542457")</f>
        <v>http://dx.doi.org/10.2307/1542457</v>
      </c>
      <c r="BG975" t="s">
        <v>74</v>
      </c>
      <c r="BH975" t="s">
        <v>74</v>
      </c>
      <c r="BI975">
        <v>4</v>
      </c>
      <c r="BJ975" t="s">
        <v>11084</v>
      </c>
      <c r="BK975" t="s">
        <v>93</v>
      </c>
      <c r="BL975" t="s">
        <v>11085</v>
      </c>
      <c r="BM975" t="s">
        <v>11086</v>
      </c>
      <c r="BN975">
        <v>27768500</v>
      </c>
      <c r="BO975" t="s">
        <v>2008</v>
      </c>
      <c r="BP975" t="s">
        <v>74</v>
      </c>
      <c r="BQ975" t="s">
        <v>74</v>
      </c>
      <c r="BR975" t="s">
        <v>96</v>
      </c>
      <c r="BS975" t="s">
        <v>11087</v>
      </c>
      <c r="BT975" t="str">
        <f>HYPERLINK("https%3A%2F%2Fwww.webofscience.com%2Fwos%2Fwoscc%2Ffull-record%2FWOS:A1995TA77100002","View Full Record in Web of Science")</f>
        <v>View Full Record in Web of Science</v>
      </c>
    </row>
    <row r="976" spans="1:72" x14ac:dyDescent="0.15">
      <c r="A976" t="s">
        <v>72</v>
      </c>
      <c r="B976" t="s">
        <v>11088</v>
      </c>
      <c r="C976" t="s">
        <v>74</v>
      </c>
      <c r="D976" t="s">
        <v>74</v>
      </c>
      <c r="E976" t="s">
        <v>74</v>
      </c>
      <c r="F976" t="s">
        <v>11088</v>
      </c>
      <c r="G976" t="s">
        <v>74</v>
      </c>
      <c r="H976" t="s">
        <v>74</v>
      </c>
      <c r="I976" t="s">
        <v>11089</v>
      </c>
      <c r="J976" t="s">
        <v>11090</v>
      </c>
      <c r="K976" t="s">
        <v>74</v>
      </c>
      <c r="L976" t="s">
        <v>74</v>
      </c>
      <c r="M976" t="s">
        <v>77</v>
      </c>
      <c r="N976" t="s">
        <v>78</v>
      </c>
      <c r="O976" t="s">
        <v>74</v>
      </c>
      <c r="P976" t="s">
        <v>74</v>
      </c>
      <c r="Q976" t="s">
        <v>74</v>
      </c>
      <c r="R976" t="s">
        <v>74</v>
      </c>
      <c r="S976" t="s">
        <v>74</v>
      </c>
      <c r="T976" t="s">
        <v>74</v>
      </c>
      <c r="U976" t="s">
        <v>11091</v>
      </c>
      <c r="V976" t="s">
        <v>11092</v>
      </c>
      <c r="W976" t="s">
        <v>74</v>
      </c>
      <c r="X976" t="s">
        <v>74</v>
      </c>
      <c r="Y976" t="s">
        <v>11093</v>
      </c>
      <c r="Z976" t="s">
        <v>74</v>
      </c>
      <c r="AA976" t="s">
        <v>74</v>
      </c>
      <c r="AB976" t="s">
        <v>74</v>
      </c>
      <c r="AC976" t="s">
        <v>74</v>
      </c>
      <c r="AD976" t="s">
        <v>74</v>
      </c>
      <c r="AE976" t="s">
        <v>74</v>
      </c>
      <c r="AF976" t="s">
        <v>74</v>
      </c>
      <c r="AG976">
        <v>21</v>
      </c>
      <c r="AH976">
        <v>7</v>
      </c>
      <c r="AI976">
        <v>8</v>
      </c>
      <c r="AJ976">
        <v>0</v>
      </c>
      <c r="AK976">
        <v>0</v>
      </c>
      <c r="AL976" t="s">
        <v>1342</v>
      </c>
      <c r="AM976" t="s">
        <v>117</v>
      </c>
      <c r="AN976" t="s">
        <v>1343</v>
      </c>
      <c r="AO976" t="s">
        <v>11094</v>
      </c>
      <c r="AP976" t="s">
        <v>74</v>
      </c>
      <c r="AQ976" t="s">
        <v>74</v>
      </c>
      <c r="AR976" t="s">
        <v>11095</v>
      </c>
      <c r="AS976" t="s">
        <v>11096</v>
      </c>
      <c r="AT976" t="s">
        <v>11028</v>
      </c>
      <c r="AU976">
        <v>1995</v>
      </c>
      <c r="AV976">
        <v>76</v>
      </c>
      <c r="AW976" t="s">
        <v>684</v>
      </c>
      <c r="AX976" t="s">
        <v>74</v>
      </c>
      <c r="AY976" t="s">
        <v>74</v>
      </c>
      <c r="AZ976" t="s">
        <v>74</v>
      </c>
      <c r="BA976" t="s">
        <v>74</v>
      </c>
      <c r="BB976">
        <v>199</v>
      </c>
      <c r="BC976">
        <v>207</v>
      </c>
      <c r="BD976" t="s">
        <v>74</v>
      </c>
      <c r="BE976" t="s">
        <v>11097</v>
      </c>
      <c r="BF976" t="str">
        <f>HYPERLINK("http://dx.doi.org/10.1007/BF00710897","http://dx.doi.org/10.1007/BF00710897")</f>
        <v>http://dx.doi.org/10.1007/BF00710897</v>
      </c>
      <c r="BG976" t="s">
        <v>74</v>
      </c>
      <c r="BH976" t="s">
        <v>74</v>
      </c>
      <c r="BI976">
        <v>9</v>
      </c>
      <c r="BJ976" t="s">
        <v>159</v>
      </c>
      <c r="BK976" t="s">
        <v>93</v>
      </c>
      <c r="BL976" t="s">
        <v>159</v>
      </c>
      <c r="BM976" t="s">
        <v>11098</v>
      </c>
      <c r="BN976" t="s">
        <v>74</v>
      </c>
      <c r="BO976" t="s">
        <v>74</v>
      </c>
      <c r="BP976" t="s">
        <v>74</v>
      </c>
      <c r="BQ976" t="s">
        <v>74</v>
      </c>
      <c r="BR976" t="s">
        <v>96</v>
      </c>
      <c r="BS976" t="s">
        <v>11099</v>
      </c>
      <c r="BT976" t="str">
        <f>HYPERLINK("https%3A%2F%2Fwww.webofscience.com%2Fwos%2Fwoscc%2Ffull-record%2FWOS:A1995TM43900011","View Full Record in Web of Science")</f>
        <v>View Full Record in Web of Science</v>
      </c>
    </row>
    <row r="977" spans="1:72" x14ac:dyDescent="0.15">
      <c r="A977" t="s">
        <v>72</v>
      </c>
      <c r="B977" t="s">
        <v>11100</v>
      </c>
      <c r="C977" t="s">
        <v>74</v>
      </c>
      <c r="D977" t="s">
        <v>74</v>
      </c>
      <c r="E977" t="s">
        <v>74</v>
      </c>
      <c r="F977" t="s">
        <v>11100</v>
      </c>
      <c r="G977" t="s">
        <v>74</v>
      </c>
      <c r="H977" t="s">
        <v>74</v>
      </c>
      <c r="I977" t="s">
        <v>11101</v>
      </c>
      <c r="J977" t="s">
        <v>1359</v>
      </c>
      <c r="K977" t="s">
        <v>74</v>
      </c>
      <c r="L977" t="s">
        <v>74</v>
      </c>
      <c r="M977" t="s">
        <v>77</v>
      </c>
      <c r="N977" t="s">
        <v>78</v>
      </c>
      <c r="O977" t="s">
        <v>74</v>
      </c>
      <c r="P977" t="s">
        <v>74</v>
      </c>
      <c r="Q977" t="s">
        <v>74</v>
      </c>
      <c r="R977" t="s">
        <v>74</v>
      </c>
      <c r="S977" t="s">
        <v>74</v>
      </c>
      <c r="T977" t="s">
        <v>11102</v>
      </c>
      <c r="U977" t="s">
        <v>11103</v>
      </c>
      <c r="V977" t="s">
        <v>11104</v>
      </c>
      <c r="W977" t="s">
        <v>74</v>
      </c>
      <c r="X977" t="s">
        <v>74</v>
      </c>
      <c r="Y977" t="s">
        <v>11105</v>
      </c>
      <c r="Z977" t="s">
        <v>74</v>
      </c>
      <c r="AA977" t="s">
        <v>74</v>
      </c>
      <c r="AB977" t="s">
        <v>74</v>
      </c>
      <c r="AC977" t="s">
        <v>74</v>
      </c>
      <c r="AD977" t="s">
        <v>74</v>
      </c>
      <c r="AE977" t="s">
        <v>74</v>
      </c>
      <c r="AF977" t="s">
        <v>74</v>
      </c>
      <c r="AG977">
        <v>17</v>
      </c>
      <c r="AH977">
        <v>16</v>
      </c>
      <c r="AI977">
        <v>16</v>
      </c>
      <c r="AJ977">
        <v>0</v>
      </c>
      <c r="AK977">
        <v>4</v>
      </c>
      <c r="AL977" t="s">
        <v>203</v>
      </c>
      <c r="AM977" t="s">
        <v>85</v>
      </c>
      <c r="AN977" t="s">
        <v>204</v>
      </c>
      <c r="AO977" t="s">
        <v>1363</v>
      </c>
      <c r="AP977" t="s">
        <v>74</v>
      </c>
      <c r="AQ977" t="s">
        <v>74</v>
      </c>
      <c r="AR977" t="s">
        <v>1359</v>
      </c>
      <c r="AS977" t="s">
        <v>1364</v>
      </c>
      <c r="AT977" t="s">
        <v>11028</v>
      </c>
      <c r="AU977">
        <v>1995</v>
      </c>
      <c r="AV977">
        <v>31</v>
      </c>
      <c r="AW977">
        <v>7</v>
      </c>
      <c r="AX977" t="s">
        <v>74</v>
      </c>
      <c r="AY977" t="s">
        <v>74</v>
      </c>
      <c r="AZ977" t="s">
        <v>74</v>
      </c>
      <c r="BA977" t="s">
        <v>74</v>
      </c>
      <c r="BB977">
        <v>3643</v>
      </c>
      <c r="BC977">
        <v>3650</v>
      </c>
      <c r="BD977" t="s">
        <v>74</v>
      </c>
      <c r="BE977" t="s">
        <v>74</v>
      </c>
      <c r="BF977" t="s">
        <v>74</v>
      </c>
      <c r="BG977" t="s">
        <v>74</v>
      </c>
      <c r="BH977" t="s">
        <v>74</v>
      </c>
      <c r="BI977">
        <v>8</v>
      </c>
      <c r="BJ977" t="s">
        <v>1366</v>
      </c>
      <c r="BK977" t="s">
        <v>93</v>
      </c>
      <c r="BL977" t="s">
        <v>1367</v>
      </c>
      <c r="BM977" t="s">
        <v>11106</v>
      </c>
      <c r="BN977" t="s">
        <v>74</v>
      </c>
      <c r="BO977" t="s">
        <v>74</v>
      </c>
      <c r="BP977" t="s">
        <v>74</v>
      </c>
      <c r="BQ977" t="s">
        <v>74</v>
      </c>
      <c r="BR977" t="s">
        <v>96</v>
      </c>
      <c r="BS977" t="s">
        <v>11107</v>
      </c>
      <c r="BT977" t="str">
        <f>HYPERLINK("https%3A%2F%2Fwww.webofscience.com%2Fwos%2Fwoscc%2Ffull-record%2FWOS:A1995TC68200007","View Full Record in Web of Science")</f>
        <v>View Full Record in Web of Science</v>
      </c>
    </row>
    <row r="978" spans="1:72" x14ac:dyDescent="0.15">
      <c r="A978" t="s">
        <v>72</v>
      </c>
      <c r="B978" t="s">
        <v>11108</v>
      </c>
      <c r="C978" t="s">
        <v>74</v>
      </c>
      <c r="D978" t="s">
        <v>74</v>
      </c>
      <c r="E978" t="s">
        <v>74</v>
      </c>
      <c r="F978" t="s">
        <v>11108</v>
      </c>
      <c r="G978" t="s">
        <v>74</v>
      </c>
      <c r="H978" t="s">
        <v>74</v>
      </c>
      <c r="I978" t="s">
        <v>11109</v>
      </c>
      <c r="J978" t="s">
        <v>3767</v>
      </c>
      <c r="K978" t="s">
        <v>74</v>
      </c>
      <c r="L978" t="s">
        <v>74</v>
      </c>
      <c r="M978" t="s">
        <v>77</v>
      </c>
      <c r="N978" t="s">
        <v>78</v>
      </c>
      <c r="O978" t="s">
        <v>74</v>
      </c>
      <c r="P978" t="s">
        <v>74</v>
      </c>
      <c r="Q978" t="s">
        <v>74</v>
      </c>
      <c r="R978" t="s">
        <v>74</v>
      </c>
      <c r="S978" t="s">
        <v>74</v>
      </c>
      <c r="T978" t="s">
        <v>11110</v>
      </c>
      <c r="U978" t="s">
        <v>74</v>
      </c>
      <c r="V978" t="s">
        <v>74</v>
      </c>
      <c r="W978" t="s">
        <v>74</v>
      </c>
      <c r="X978" t="s">
        <v>74</v>
      </c>
      <c r="Y978" t="s">
        <v>11111</v>
      </c>
      <c r="Z978" t="s">
        <v>74</v>
      </c>
      <c r="AA978" t="s">
        <v>11112</v>
      </c>
      <c r="AB978" t="s">
        <v>74</v>
      </c>
      <c r="AC978" t="s">
        <v>74</v>
      </c>
      <c r="AD978" t="s">
        <v>74</v>
      </c>
      <c r="AE978" t="s">
        <v>74</v>
      </c>
      <c r="AF978" t="s">
        <v>74</v>
      </c>
      <c r="AG978">
        <v>0</v>
      </c>
      <c r="AH978">
        <v>5</v>
      </c>
      <c r="AI978">
        <v>6</v>
      </c>
      <c r="AJ978">
        <v>0</v>
      </c>
      <c r="AK978">
        <v>2</v>
      </c>
      <c r="AL978" t="s">
        <v>11113</v>
      </c>
      <c r="AM978" t="s">
        <v>3771</v>
      </c>
      <c r="AN978" t="s">
        <v>11114</v>
      </c>
      <c r="AO978" t="s">
        <v>3773</v>
      </c>
      <c r="AP978" t="s">
        <v>74</v>
      </c>
      <c r="AQ978" t="s">
        <v>74</v>
      </c>
      <c r="AR978" t="s">
        <v>3774</v>
      </c>
      <c r="AS978" t="s">
        <v>3775</v>
      </c>
      <c r="AT978" t="s">
        <v>11028</v>
      </c>
      <c r="AU978">
        <v>1995</v>
      </c>
      <c r="AV978">
        <v>40</v>
      </c>
      <c r="AW978">
        <v>19</v>
      </c>
      <c r="AX978" t="s">
        <v>74</v>
      </c>
      <c r="AY978" t="s">
        <v>74</v>
      </c>
      <c r="AZ978" t="s">
        <v>74</v>
      </c>
      <c r="BA978" t="s">
        <v>74</v>
      </c>
      <c r="BB978">
        <v>1629</v>
      </c>
      <c r="BC978">
        <v>1633</v>
      </c>
      <c r="BD978" t="s">
        <v>74</v>
      </c>
      <c r="BE978" t="s">
        <v>74</v>
      </c>
      <c r="BF978" t="s">
        <v>74</v>
      </c>
      <c r="BG978" t="s">
        <v>74</v>
      </c>
      <c r="BH978" t="s">
        <v>74</v>
      </c>
      <c r="BI978">
        <v>5</v>
      </c>
      <c r="BJ978" t="s">
        <v>237</v>
      </c>
      <c r="BK978" t="s">
        <v>93</v>
      </c>
      <c r="BL978" t="s">
        <v>238</v>
      </c>
      <c r="BM978" t="s">
        <v>11115</v>
      </c>
      <c r="BN978" t="s">
        <v>74</v>
      </c>
      <c r="BO978" t="s">
        <v>74</v>
      </c>
      <c r="BP978" t="s">
        <v>74</v>
      </c>
      <c r="BQ978" t="s">
        <v>74</v>
      </c>
      <c r="BR978" t="s">
        <v>96</v>
      </c>
      <c r="BS978" t="s">
        <v>11116</v>
      </c>
      <c r="BT978" t="str">
        <f>HYPERLINK("https%3A%2F%2Fwww.webofscience.com%2Fwos%2Fwoscc%2Ffull-record%2FWOS:A1995TB38500011","View Full Record in Web of Science")</f>
        <v>View Full Record in Web of Science</v>
      </c>
    </row>
    <row r="979" spans="1:72" x14ac:dyDescent="0.15">
      <c r="A979" t="s">
        <v>72</v>
      </c>
      <c r="B979" t="s">
        <v>11117</v>
      </c>
      <c r="C979" t="s">
        <v>74</v>
      </c>
      <c r="D979" t="s">
        <v>74</v>
      </c>
      <c r="E979" t="s">
        <v>74</v>
      </c>
      <c r="F979" t="s">
        <v>11117</v>
      </c>
      <c r="G979" t="s">
        <v>74</v>
      </c>
      <c r="H979" t="s">
        <v>74</v>
      </c>
      <c r="I979" t="s">
        <v>11118</v>
      </c>
      <c r="J979" t="s">
        <v>3767</v>
      </c>
      <c r="K979" t="s">
        <v>74</v>
      </c>
      <c r="L979" t="s">
        <v>74</v>
      </c>
      <c r="M979" t="s">
        <v>77</v>
      </c>
      <c r="N979" t="s">
        <v>78</v>
      </c>
      <c r="O979" t="s">
        <v>74</v>
      </c>
      <c r="P979" t="s">
        <v>74</v>
      </c>
      <c r="Q979" t="s">
        <v>74</v>
      </c>
      <c r="R979" t="s">
        <v>74</v>
      </c>
      <c r="S979" t="s">
        <v>74</v>
      </c>
      <c r="T979" t="s">
        <v>11119</v>
      </c>
      <c r="U979" t="s">
        <v>74</v>
      </c>
      <c r="V979" t="s">
        <v>74</v>
      </c>
      <c r="W979" t="s">
        <v>74</v>
      </c>
      <c r="X979" t="s">
        <v>74</v>
      </c>
      <c r="Y979" t="s">
        <v>11120</v>
      </c>
      <c r="Z979" t="s">
        <v>74</v>
      </c>
      <c r="AA979" t="s">
        <v>74</v>
      </c>
      <c r="AB979" t="s">
        <v>74</v>
      </c>
      <c r="AC979" t="s">
        <v>74</v>
      </c>
      <c r="AD979" t="s">
        <v>74</v>
      </c>
      <c r="AE979" t="s">
        <v>74</v>
      </c>
      <c r="AF979" t="s">
        <v>74</v>
      </c>
      <c r="AG979">
        <v>7</v>
      </c>
      <c r="AH979">
        <v>1</v>
      </c>
      <c r="AI979">
        <v>1</v>
      </c>
      <c r="AJ979">
        <v>1</v>
      </c>
      <c r="AK979">
        <v>2</v>
      </c>
      <c r="AL979" t="s">
        <v>3770</v>
      </c>
      <c r="AM979" t="s">
        <v>3771</v>
      </c>
      <c r="AN979" t="s">
        <v>3772</v>
      </c>
      <c r="AO979" t="s">
        <v>3773</v>
      </c>
      <c r="AP979" t="s">
        <v>74</v>
      </c>
      <c r="AQ979" t="s">
        <v>74</v>
      </c>
      <c r="AR979" t="s">
        <v>3774</v>
      </c>
      <c r="AS979" t="s">
        <v>3775</v>
      </c>
      <c r="AT979" t="s">
        <v>11028</v>
      </c>
      <c r="AU979">
        <v>1995</v>
      </c>
      <c r="AV979">
        <v>40</v>
      </c>
      <c r="AW979">
        <v>20</v>
      </c>
      <c r="AX979" t="s">
        <v>74</v>
      </c>
      <c r="AY979" t="s">
        <v>74</v>
      </c>
      <c r="AZ979" t="s">
        <v>74</v>
      </c>
      <c r="BA979" t="s">
        <v>74</v>
      </c>
      <c r="BB979">
        <v>1713</v>
      </c>
      <c r="BC979">
        <v>1718</v>
      </c>
      <c r="BD979" t="s">
        <v>74</v>
      </c>
      <c r="BE979" t="s">
        <v>74</v>
      </c>
      <c r="BF979" t="s">
        <v>74</v>
      </c>
      <c r="BG979" t="s">
        <v>74</v>
      </c>
      <c r="BH979" t="s">
        <v>74</v>
      </c>
      <c r="BI979">
        <v>6</v>
      </c>
      <c r="BJ979" t="s">
        <v>237</v>
      </c>
      <c r="BK979" t="s">
        <v>93</v>
      </c>
      <c r="BL979" t="s">
        <v>238</v>
      </c>
      <c r="BM979" t="s">
        <v>11121</v>
      </c>
      <c r="BN979" t="s">
        <v>74</v>
      </c>
      <c r="BO979" t="s">
        <v>74</v>
      </c>
      <c r="BP979" t="s">
        <v>74</v>
      </c>
      <c r="BQ979" t="s">
        <v>74</v>
      </c>
      <c r="BR979" t="s">
        <v>96</v>
      </c>
      <c r="BS979" t="s">
        <v>11122</v>
      </c>
      <c r="BT979" t="str">
        <f>HYPERLINK("https%3A%2F%2Fwww.webofscience.com%2Fwos%2Fwoscc%2Ffull-record%2FWOS:A1995TT13900011","View Full Record in Web of Science")</f>
        <v>View Full Record in Web of Science</v>
      </c>
    </row>
    <row r="980" spans="1:72" x14ac:dyDescent="0.15">
      <c r="A980" t="s">
        <v>72</v>
      </c>
      <c r="B980" t="s">
        <v>11123</v>
      </c>
      <c r="C980" t="s">
        <v>74</v>
      </c>
      <c r="D980" t="s">
        <v>74</v>
      </c>
      <c r="E980" t="s">
        <v>74</v>
      </c>
      <c r="F980" t="s">
        <v>11123</v>
      </c>
      <c r="G980" t="s">
        <v>74</v>
      </c>
      <c r="H980" t="s">
        <v>74</v>
      </c>
      <c r="I980" t="s">
        <v>11124</v>
      </c>
      <c r="J980" t="s">
        <v>1120</v>
      </c>
      <c r="K980" t="s">
        <v>74</v>
      </c>
      <c r="L980" t="s">
        <v>74</v>
      </c>
      <c r="M980" t="s">
        <v>77</v>
      </c>
      <c r="N980" t="s">
        <v>78</v>
      </c>
      <c r="O980" t="s">
        <v>74</v>
      </c>
      <c r="P980" t="s">
        <v>74</v>
      </c>
      <c r="Q980" t="s">
        <v>74</v>
      </c>
      <c r="R980" t="s">
        <v>74</v>
      </c>
      <c r="S980" t="s">
        <v>74</v>
      </c>
      <c r="T980" t="s">
        <v>74</v>
      </c>
      <c r="U980" t="s">
        <v>11125</v>
      </c>
      <c r="V980" t="s">
        <v>11126</v>
      </c>
      <c r="W980" t="s">
        <v>11127</v>
      </c>
      <c r="X980" t="s">
        <v>11128</v>
      </c>
      <c r="Y980" t="s">
        <v>11129</v>
      </c>
      <c r="Z980" t="s">
        <v>74</v>
      </c>
      <c r="AA980" t="s">
        <v>11130</v>
      </c>
      <c r="AB980" t="s">
        <v>74</v>
      </c>
      <c r="AC980" t="s">
        <v>74</v>
      </c>
      <c r="AD980" t="s">
        <v>74</v>
      </c>
      <c r="AE980" t="s">
        <v>74</v>
      </c>
      <c r="AF980" t="s">
        <v>74</v>
      </c>
      <c r="AG980">
        <v>21</v>
      </c>
      <c r="AH980">
        <v>42</v>
      </c>
      <c r="AI980">
        <v>44</v>
      </c>
      <c r="AJ980">
        <v>0</v>
      </c>
      <c r="AK980">
        <v>5</v>
      </c>
      <c r="AL980" t="s">
        <v>946</v>
      </c>
      <c r="AM980" t="s">
        <v>312</v>
      </c>
      <c r="AN980" t="s">
        <v>947</v>
      </c>
      <c r="AO980" t="s">
        <v>1126</v>
      </c>
      <c r="AP980" t="s">
        <v>74</v>
      </c>
      <c r="AQ980" t="s">
        <v>74</v>
      </c>
      <c r="AR980" t="s">
        <v>1127</v>
      </c>
      <c r="AS980" t="s">
        <v>1128</v>
      </c>
      <c r="AT980" t="s">
        <v>11131</v>
      </c>
      <c r="AU980">
        <v>1995</v>
      </c>
      <c r="AV980">
        <v>22</v>
      </c>
      <c r="AW980">
        <v>19</v>
      </c>
      <c r="AX980" t="s">
        <v>74</v>
      </c>
      <c r="AY980" t="s">
        <v>74</v>
      </c>
      <c r="AZ980" t="s">
        <v>74</v>
      </c>
      <c r="BA980" t="s">
        <v>74</v>
      </c>
      <c r="BB980">
        <v>2625</v>
      </c>
      <c r="BC980">
        <v>2628</v>
      </c>
      <c r="BD980" t="s">
        <v>74</v>
      </c>
      <c r="BE980" t="s">
        <v>11132</v>
      </c>
      <c r="BF980" t="str">
        <f>HYPERLINK("http://dx.doi.org/10.1029/95GL02650","http://dx.doi.org/10.1029/95GL02650")</f>
        <v>http://dx.doi.org/10.1029/95GL02650</v>
      </c>
      <c r="BG980" t="s">
        <v>74</v>
      </c>
      <c r="BH980" t="s">
        <v>74</v>
      </c>
      <c r="BI980">
        <v>4</v>
      </c>
      <c r="BJ980" t="s">
        <v>364</v>
      </c>
      <c r="BK980" t="s">
        <v>93</v>
      </c>
      <c r="BL980" t="s">
        <v>365</v>
      </c>
      <c r="BM980" t="s">
        <v>11133</v>
      </c>
      <c r="BN980" t="s">
        <v>74</v>
      </c>
      <c r="BO980" t="s">
        <v>74</v>
      </c>
      <c r="BP980" t="s">
        <v>74</v>
      </c>
      <c r="BQ980" t="s">
        <v>74</v>
      </c>
      <c r="BR980" t="s">
        <v>96</v>
      </c>
      <c r="BS980" t="s">
        <v>11134</v>
      </c>
      <c r="BT980" t="str">
        <f>HYPERLINK("https%3A%2F%2Fwww.webofscience.com%2Fwos%2Fwoscc%2Ffull-record%2FWOS:A1995RX91800019","View Full Record in Web of Science")</f>
        <v>View Full Record in Web of Science</v>
      </c>
    </row>
    <row r="981" spans="1:72" x14ac:dyDescent="0.15">
      <c r="A981" t="s">
        <v>72</v>
      </c>
      <c r="B981" t="s">
        <v>11135</v>
      </c>
      <c r="C981" t="s">
        <v>74</v>
      </c>
      <c r="D981" t="s">
        <v>74</v>
      </c>
      <c r="E981" t="s">
        <v>74</v>
      </c>
      <c r="F981" t="s">
        <v>11135</v>
      </c>
      <c r="G981" t="s">
        <v>74</v>
      </c>
      <c r="H981" t="s">
        <v>74</v>
      </c>
      <c r="I981" t="s">
        <v>11136</v>
      </c>
      <c r="J981" t="s">
        <v>11137</v>
      </c>
      <c r="K981" t="s">
        <v>74</v>
      </c>
      <c r="L981" t="s">
        <v>74</v>
      </c>
      <c r="M981" t="s">
        <v>77</v>
      </c>
      <c r="N981" t="s">
        <v>78</v>
      </c>
      <c r="O981" t="s">
        <v>74</v>
      </c>
      <c r="P981" t="s">
        <v>74</v>
      </c>
      <c r="Q981" t="s">
        <v>74</v>
      </c>
      <c r="R981" t="s">
        <v>74</v>
      </c>
      <c r="S981" t="s">
        <v>74</v>
      </c>
      <c r="T981" t="s">
        <v>74</v>
      </c>
      <c r="U981" t="s">
        <v>11138</v>
      </c>
      <c r="V981" t="s">
        <v>11139</v>
      </c>
      <c r="W981" t="s">
        <v>74</v>
      </c>
      <c r="X981" t="s">
        <v>74</v>
      </c>
      <c r="Y981" t="s">
        <v>11140</v>
      </c>
      <c r="Z981" t="s">
        <v>74</v>
      </c>
      <c r="AA981" t="s">
        <v>74</v>
      </c>
      <c r="AB981" t="s">
        <v>74</v>
      </c>
      <c r="AC981" t="s">
        <v>74</v>
      </c>
      <c r="AD981" t="s">
        <v>74</v>
      </c>
      <c r="AE981" t="s">
        <v>74</v>
      </c>
      <c r="AF981" t="s">
        <v>74</v>
      </c>
      <c r="AG981">
        <v>8</v>
      </c>
      <c r="AH981">
        <v>78</v>
      </c>
      <c r="AI981">
        <v>87</v>
      </c>
      <c r="AJ981">
        <v>1</v>
      </c>
      <c r="AK981">
        <v>17</v>
      </c>
      <c r="AL981" t="s">
        <v>203</v>
      </c>
      <c r="AM981" t="s">
        <v>85</v>
      </c>
      <c r="AN981" t="s">
        <v>204</v>
      </c>
      <c r="AO981" t="s">
        <v>11141</v>
      </c>
      <c r="AP981" t="s">
        <v>74</v>
      </c>
      <c r="AQ981" t="s">
        <v>74</v>
      </c>
      <c r="AR981" t="s">
        <v>11137</v>
      </c>
      <c r="AS981" t="s">
        <v>11142</v>
      </c>
      <c r="AT981" t="s">
        <v>11143</v>
      </c>
      <c r="AU981">
        <v>1995</v>
      </c>
      <c r="AV981">
        <v>24</v>
      </c>
      <c r="AW981" t="s">
        <v>3705</v>
      </c>
      <c r="AX981" t="s">
        <v>74</v>
      </c>
      <c r="AY981" t="s">
        <v>74</v>
      </c>
      <c r="AZ981" t="s">
        <v>74</v>
      </c>
      <c r="BA981" t="s">
        <v>74</v>
      </c>
      <c r="BB981">
        <v>708</v>
      </c>
      <c r="BC981">
        <v>712</v>
      </c>
      <c r="BD981" t="s">
        <v>74</v>
      </c>
      <c r="BE981" t="s">
        <v>74</v>
      </c>
      <c r="BF981" t="s">
        <v>74</v>
      </c>
      <c r="BG981" t="s">
        <v>74</v>
      </c>
      <c r="BH981" t="s">
        <v>74</v>
      </c>
      <c r="BI981">
        <v>5</v>
      </c>
      <c r="BJ981" t="s">
        <v>11144</v>
      </c>
      <c r="BK981" t="s">
        <v>93</v>
      </c>
      <c r="BL981" t="s">
        <v>11145</v>
      </c>
      <c r="BM981" t="s">
        <v>11146</v>
      </c>
      <c r="BN981" t="s">
        <v>74</v>
      </c>
      <c r="BO981" t="s">
        <v>74</v>
      </c>
      <c r="BP981" t="s">
        <v>74</v>
      </c>
      <c r="BQ981" t="s">
        <v>74</v>
      </c>
      <c r="BR981" t="s">
        <v>96</v>
      </c>
      <c r="BS981" t="s">
        <v>11147</v>
      </c>
      <c r="BT981" t="str">
        <f>HYPERLINK("https%3A%2F%2Fwww.webofscience.com%2Fwos%2Fwoscc%2Ffull-record%2FWOS:A1995TP30000008","View Full Record in Web of Science")</f>
        <v>View Full Record in Web of Science</v>
      </c>
    </row>
    <row r="982" spans="1:72" x14ac:dyDescent="0.15">
      <c r="A982" t="s">
        <v>72</v>
      </c>
      <c r="B982" t="s">
        <v>11148</v>
      </c>
      <c r="C982" t="s">
        <v>74</v>
      </c>
      <c r="D982" t="s">
        <v>74</v>
      </c>
      <c r="E982" t="s">
        <v>74</v>
      </c>
      <c r="F982" t="s">
        <v>11148</v>
      </c>
      <c r="G982" t="s">
        <v>74</v>
      </c>
      <c r="H982" t="s">
        <v>74</v>
      </c>
      <c r="I982" t="s">
        <v>11149</v>
      </c>
      <c r="J982" t="s">
        <v>11150</v>
      </c>
      <c r="K982" t="s">
        <v>74</v>
      </c>
      <c r="L982" t="s">
        <v>74</v>
      </c>
      <c r="M982" t="s">
        <v>77</v>
      </c>
      <c r="N982" t="s">
        <v>78</v>
      </c>
      <c r="O982" t="s">
        <v>74</v>
      </c>
      <c r="P982" t="s">
        <v>74</v>
      </c>
      <c r="Q982" t="s">
        <v>74</v>
      </c>
      <c r="R982" t="s">
        <v>74</v>
      </c>
      <c r="S982" t="s">
        <v>74</v>
      </c>
      <c r="T982" t="s">
        <v>11151</v>
      </c>
      <c r="U982" t="s">
        <v>11152</v>
      </c>
      <c r="V982" t="s">
        <v>11153</v>
      </c>
      <c r="W982" t="s">
        <v>74</v>
      </c>
      <c r="X982" t="s">
        <v>74</v>
      </c>
      <c r="Y982" t="s">
        <v>1636</v>
      </c>
      <c r="Z982" t="s">
        <v>74</v>
      </c>
      <c r="AA982" t="s">
        <v>74</v>
      </c>
      <c r="AB982" t="s">
        <v>74</v>
      </c>
      <c r="AC982" t="s">
        <v>74</v>
      </c>
      <c r="AD982" t="s">
        <v>74</v>
      </c>
      <c r="AE982" t="s">
        <v>74</v>
      </c>
      <c r="AF982" t="s">
        <v>74</v>
      </c>
      <c r="AG982">
        <v>55</v>
      </c>
      <c r="AH982">
        <v>30</v>
      </c>
      <c r="AI982">
        <v>31</v>
      </c>
      <c r="AJ982">
        <v>1</v>
      </c>
      <c r="AK982">
        <v>6</v>
      </c>
      <c r="AL982" t="s">
        <v>884</v>
      </c>
      <c r="AM982" t="s">
        <v>1393</v>
      </c>
      <c r="AN982" t="s">
        <v>1394</v>
      </c>
      <c r="AO982" t="s">
        <v>11154</v>
      </c>
      <c r="AP982" t="s">
        <v>11155</v>
      </c>
      <c r="AQ982" t="s">
        <v>74</v>
      </c>
      <c r="AR982" t="s">
        <v>11156</v>
      </c>
      <c r="AS982" t="s">
        <v>11157</v>
      </c>
      <c r="AT982" t="s">
        <v>11028</v>
      </c>
      <c r="AU982">
        <v>1995</v>
      </c>
      <c r="AV982">
        <v>1</v>
      </c>
      <c r="AW982">
        <v>5</v>
      </c>
      <c r="AX982" t="s">
        <v>74</v>
      </c>
      <c r="AY982" t="s">
        <v>74</v>
      </c>
      <c r="AZ982" t="s">
        <v>74</v>
      </c>
      <c r="BA982" t="s">
        <v>74</v>
      </c>
      <c r="BB982">
        <v>347</v>
      </c>
      <c r="BC982">
        <v>359</v>
      </c>
      <c r="BD982" t="s">
        <v>74</v>
      </c>
      <c r="BE982" t="s">
        <v>11158</v>
      </c>
      <c r="BF982" t="str">
        <f>HYPERLINK("http://dx.doi.org/10.1111/j.1365-2486.1995.tb00033.x","http://dx.doi.org/10.1111/j.1365-2486.1995.tb00033.x")</f>
        <v>http://dx.doi.org/10.1111/j.1365-2486.1995.tb00033.x</v>
      </c>
      <c r="BG982" t="s">
        <v>74</v>
      </c>
      <c r="BH982" t="s">
        <v>74</v>
      </c>
      <c r="BI982">
        <v>13</v>
      </c>
      <c r="BJ982" t="s">
        <v>7299</v>
      </c>
      <c r="BK982" t="s">
        <v>93</v>
      </c>
      <c r="BL982" t="s">
        <v>1741</v>
      </c>
      <c r="BM982" t="s">
        <v>11159</v>
      </c>
      <c r="BN982" t="s">
        <v>74</v>
      </c>
      <c r="BO982" t="s">
        <v>74</v>
      </c>
      <c r="BP982" t="s">
        <v>74</v>
      </c>
      <c r="BQ982" t="s">
        <v>74</v>
      </c>
      <c r="BR982" t="s">
        <v>96</v>
      </c>
      <c r="BS982" t="s">
        <v>11160</v>
      </c>
      <c r="BT982" t="str">
        <f>HYPERLINK("https%3A%2F%2Fwww.webofscience.com%2Fwos%2Fwoscc%2Ffull-record%2FWOS:A1995TH60100004","View Full Record in Web of Science")</f>
        <v>View Full Record in Web of Science</v>
      </c>
    </row>
    <row r="983" spans="1:72" x14ac:dyDescent="0.15">
      <c r="A983" t="s">
        <v>72</v>
      </c>
      <c r="B983" t="s">
        <v>11161</v>
      </c>
      <c r="C983" t="s">
        <v>74</v>
      </c>
      <c r="D983" t="s">
        <v>74</v>
      </c>
      <c r="E983" t="s">
        <v>74</v>
      </c>
      <c r="F983" t="s">
        <v>11161</v>
      </c>
      <c r="G983" t="s">
        <v>74</v>
      </c>
      <c r="H983" t="s">
        <v>74</v>
      </c>
      <c r="I983" t="s">
        <v>11162</v>
      </c>
      <c r="J983" t="s">
        <v>548</v>
      </c>
      <c r="K983" t="s">
        <v>74</v>
      </c>
      <c r="L983" t="s">
        <v>74</v>
      </c>
      <c r="M983" t="s">
        <v>77</v>
      </c>
      <c r="N983" t="s">
        <v>78</v>
      </c>
      <c r="O983" t="s">
        <v>74</v>
      </c>
      <c r="P983" t="s">
        <v>74</v>
      </c>
      <c r="Q983" t="s">
        <v>74</v>
      </c>
      <c r="R983" t="s">
        <v>74</v>
      </c>
      <c r="S983" t="s">
        <v>74</v>
      </c>
      <c r="T983" t="s">
        <v>74</v>
      </c>
      <c r="U983" t="s">
        <v>74</v>
      </c>
      <c r="V983" t="s">
        <v>11163</v>
      </c>
      <c r="W983" t="s">
        <v>11164</v>
      </c>
      <c r="X983" t="s">
        <v>11165</v>
      </c>
      <c r="Y983" t="s">
        <v>11166</v>
      </c>
      <c r="Z983" t="s">
        <v>74</v>
      </c>
      <c r="AA983" t="s">
        <v>74</v>
      </c>
      <c r="AB983" t="s">
        <v>74</v>
      </c>
      <c r="AC983" t="s">
        <v>74</v>
      </c>
      <c r="AD983" t="s">
        <v>74</v>
      </c>
      <c r="AE983" t="s">
        <v>74</v>
      </c>
      <c r="AF983" t="s">
        <v>74</v>
      </c>
      <c r="AG983">
        <v>18</v>
      </c>
      <c r="AH983">
        <v>63</v>
      </c>
      <c r="AI983">
        <v>65</v>
      </c>
      <c r="AJ983">
        <v>0</v>
      </c>
      <c r="AK983">
        <v>5</v>
      </c>
      <c r="AL983" t="s">
        <v>152</v>
      </c>
      <c r="AM983" t="s">
        <v>153</v>
      </c>
      <c r="AN983" t="s">
        <v>154</v>
      </c>
      <c r="AO983" t="s">
        <v>555</v>
      </c>
      <c r="AP983" t="s">
        <v>74</v>
      </c>
      <c r="AQ983" t="s">
        <v>74</v>
      </c>
      <c r="AR983" t="s">
        <v>556</v>
      </c>
      <c r="AS983" t="s">
        <v>557</v>
      </c>
      <c r="AT983" t="s">
        <v>11028</v>
      </c>
      <c r="AU983">
        <v>1995</v>
      </c>
      <c r="AV983">
        <v>8</v>
      </c>
      <c r="AW983">
        <v>10</v>
      </c>
      <c r="AX983" t="s">
        <v>74</v>
      </c>
      <c r="AY983" t="s">
        <v>74</v>
      </c>
      <c r="AZ983" t="s">
        <v>74</v>
      </c>
      <c r="BA983" t="s">
        <v>74</v>
      </c>
      <c r="BB983">
        <v>2324</v>
      </c>
      <c r="BC983">
        <v>2332</v>
      </c>
      <c r="BD983" t="s">
        <v>74</v>
      </c>
      <c r="BE983" t="s">
        <v>11167</v>
      </c>
      <c r="BF983" t="str">
        <f>HYPERLINK("http://dx.doi.org/10.1175/1520-0442(1995)008&lt;2324:EAAPOT&gt;2.0.CO;2","http://dx.doi.org/10.1175/1520-0442(1995)008&lt;2324:EAAPOT&gt;2.0.CO;2")</f>
        <v>http://dx.doi.org/10.1175/1520-0442(1995)008&lt;2324:EAAPOT&gt;2.0.CO;2</v>
      </c>
      <c r="BG983" t="s">
        <v>74</v>
      </c>
      <c r="BH983" t="s">
        <v>74</v>
      </c>
      <c r="BI983">
        <v>9</v>
      </c>
      <c r="BJ983" t="s">
        <v>159</v>
      </c>
      <c r="BK983" t="s">
        <v>93</v>
      </c>
      <c r="BL983" t="s">
        <v>159</v>
      </c>
      <c r="BM983" t="s">
        <v>11168</v>
      </c>
      <c r="BN983" t="s">
        <v>74</v>
      </c>
      <c r="BO983" t="s">
        <v>272</v>
      </c>
      <c r="BP983" t="s">
        <v>74</v>
      </c>
      <c r="BQ983" t="s">
        <v>74</v>
      </c>
      <c r="BR983" t="s">
        <v>96</v>
      </c>
      <c r="BS983" t="s">
        <v>11169</v>
      </c>
      <c r="BT983" t="str">
        <f>HYPERLINK("https%3A%2F%2Fwww.webofscience.com%2Fwos%2Fwoscc%2Ffull-record%2FWOS:A1995TA26200003","View Full Record in Web of Science")</f>
        <v>View Full Record in Web of Science</v>
      </c>
    </row>
    <row r="984" spans="1:72" x14ac:dyDescent="0.15">
      <c r="A984" t="s">
        <v>72</v>
      </c>
      <c r="B984" t="s">
        <v>11170</v>
      </c>
      <c r="C984" t="s">
        <v>74</v>
      </c>
      <c r="D984" t="s">
        <v>74</v>
      </c>
      <c r="E984" t="s">
        <v>74</v>
      </c>
      <c r="F984" t="s">
        <v>11170</v>
      </c>
      <c r="G984" t="s">
        <v>74</v>
      </c>
      <c r="H984" t="s">
        <v>74</v>
      </c>
      <c r="I984" t="s">
        <v>11171</v>
      </c>
      <c r="J984" t="s">
        <v>1493</v>
      </c>
      <c r="K984" t="s">
        <v>74</v>
      </c>
      <c r="L984" t="s">
        <v>74</v>
      </c>
      <c r="M984" t="s">
        <v>77</v>
      </c>
      <c r="N984" t="s">
        <v>78</v>
      </c>
      <c r="O984" t="s">
        <v>74</v>
      </c>
      <c r="P984" t="s">
        <v>74</v>
      </c>
      <c r="Q984" t="s">
        <v>74</v>
      </c>
      <c r="R984" t="s">
        <v>74</v>
      </c>
      <c r="S984" t="s">
        <v>74</v>
      </c>
      <c r="T984" t="s">
        <v>74</v>
      </c>
      <c r="U984" t="s">
        <v>11172</v>
      </c>
      <c r="V984" t="s">
        <v>11173</v>
      </c>
      <c r="W984" t="s">
        <v>11174</v>
      </c>
      <c r="X984" t="s">
        <v>11175</v>
      </c>
      <c r="Y984" t="s">
        <v>11176</v>
      </c>
      <c r="Z984" t="s">
        <v>74</v>
      </c>
      <c r="AA984" t="s">
        <v>74</v>
      </c>
      <c r="AB984" t="s">
        <v>74</v>
      </c>
      <c r="AC984" t="s">
        <v>74</v>
      </c>
      <c r="AD984" t="s">
        <v>74</v>
      </c>
      <c r="AE984" t="s">
        <v>74</v>
      </c>
      <c r="AF984" t="s">
        <v>74</v>
      </c>
      <c r="AG984">
        <v>49</v>
      </c>
      <c r="AH984">
        <v>10</v>
      </c>
      <c r="AI984">
        <v>10</v>
      </c>
      <c r="AJ984">
        <v>0</v>
      </c>
      <c r="AK984">
        <v>0</v>
      </c>
      <c r="AL984" t="s">
        <v>946</v>
      </c>
      <c r="AM984" t="s">
        <v>312</v>
      </c>
      <c r="AN984" t="s">
        <v>1017</v>
      </c>
      <c r="AO984" t="s">
        <v>1501</v>
      </c>
      <c r="AP984" t="s">
        <v>1502</v>
      </c>
      <c r="AQ984" t="s">
        <v>74</v>
      </c>
      <c r="AR984" t="s">
        <v>1503</v>
      </c>
      <c r="AS984" t="s">
        <v>1504</v>
      </c>
      <c r="AT984" t="s">
        <v>11131</v>
      </c>
      <c r="AU984">
        <v>1995</v>
      </c>
      <c r="AV984">
        <v>100</v>
      </c>
      <c r="AW984" t="s">
        <v>11177</v>
      </c>
      <c r="AX984" t="s">
        <v>74</v>
      </c>
      <c r="AY984" t="s">
        <v>74</v>
      </c>
      <c r="AZ984" t="s">
        <v>74</v>
      </c>
      <c r="BA984" t="s">
        <v>74</v>
      </c>
      <c r="BB984">
        <v>19387</v>
      </c>
      <c r="BC984">
        <v>19404</v>
      </c>
      <c r="BD984" t="s">
        <v>74</v>
      </c>
      <c r="BE984" t="s">
        <v>11178</v>
      </c>
      <c r="BF984" t="str">
        <f>HYPERLINK("http://dx.doi.org/10.1029/95JA00899","http://dx.doi.org/10.1029/95JA00899")</f>
        <v>http://dx.doi.org/10.1029/95JA00899</v>
      </c>
      <c r="BG984" t="s">
        <v>74</v>
      </c>
      <c r="BH984" t="s">
        <v>74</v>
      </c>
      <c r="BI984">
        <v>18</v>
      </c>
      <c r="BJ984" t="s">
        <v>936</v>
      </c>
      <c r="BK984" t="s">
        <v>93</v>
      </c>
      <c r="BL984" t="s">
        <v>936</v>
      </c>
      <c r="BM984" t="s">
        <v>11179</v>
      </c>
      <c r="BN984" t="s">
        <v>74</v>
      </c>
      <c r="BO984" t="s">
        <v>74</v>
      </c>
      <c r="BP984" t="s">
        <v>74</v>
      </c>
      <c r="BQ984" t="s">
        <v>74</v>
      </c>
      <c r="BR984" t="s">
        <v>96</v>
      </c>
      <c r="BS984" t="s">
        <v>11180</v>
      </c>
      <c r="BT984" t="str">
        <f>HYPERLINK("https%3A%2F%2Fwww.webofscience.com%2Fwos%2Fwoscc%2Ffull-record%2FWOS:A1995RY27400028","View Full Record in Web of Science")</f>
        <v>View Full Record in Web of Science</v>
      </c>
    </row>
    <row r="985" spans="1:72" x14ac:dyDescent="0.15">
      <c r="A985" t="s">
        <v>72</v>
      </c>
      <c r="B985" t="s">
        <v>11181</v>
      </c>
      <c r="C985" t="s">
        <v>74</v>
      </c>
      <c r="D985" t="s">
        <v>74</v>
      </c>
      <c r="E985" t="s">
        <v>74</v>
      </c>
      <c r="F985" t="s">
        <v>11181</v>
      </c>
      <c r="G985" t="s">
        <v>74</v>
      </c>
      <c r="H985" t="s">
        <v>74</v>
      </c>
      <c r="I985" t="s">
        <v>11182</v>
      </c>
      <c r="J985" t="s">
        <v>1493</v>
      </c>
      <c r="K985" t="s">
        <v>74</v>
      </c>
      <c r="L985" t="s">
        <v>74</v>
      </c>
      <c r="M985" t="s">
        <v>77</v>
      </c>
      <c r="N985" t="s">
        <v>78</v>
      </c>
      <c r="O985" t="s">
        <v>74</v>
      </c>
      <c r="P985" t="s">
        <v>74</v>
      </c>
      <c r="Q985" t="s">
        <v>74</v>
      </c>
      <c r="R985" t="s">
        <v>74</v>
      </c>
      <c r="S985" t="s">
        <v>74</v>
      </c>
      <c r="T985" t="s">
        <v>74</v>
      </c>
      <c r="U985" t="s">
        <v>11183</v>
      </c>
      <c r="V985" t="s">
        <v>11184</v>
      </c>
      <c r="W985" t="s">
        <v>11185</v>
      </c>
      <c r="X985" t="s">
        <v>11186</v>
      </c>
      <c r="Y985" t="s">
        <v>11187</v>
      </c>
      <c r="Z985" t="s">
        <v>74</v>
      </c>
      <c r="AA985" t="s">
        <v>11188</v>
      </c>
      <c r="AB985" t="s">
        <v>74</v>
      </c>
      <c r="AC985" t="s">
        <v>74</v>
      </c>
      <c r="AD985" t="s">
        <v>74</v>
      </c>
      <c r="AE985" t="s">
        <v>74</v>
      </c>
      <c r="AF985" t="s">
        <v>74</v>
      </c>
      <c r="AG985">
        <v>27</v>
      </c>
      <c r="AH985">
        <v>15</v>
      </c>
      <c r="AI985">
        <v>17</v>
      </c>
      <c r="AJ985">
        <v>0</v>
      </c>
      <c r="AK985">
        <v>1</v>
      </c>
      <c r="AL985" t="s">
        <v>946</v>
      </c>
      <c r="AM985" t="s">
        <v>312</v>
      </c>
      <c r="AN985" t="s">
        <v>1017</v>
      </c>
      <c r="AO985" t="s">
        <v>1501</v>
      </c>
      <c r="AP985" t="s">
        <v>1502</v>
      </c>
      <c r="AQ985" t="s">
        <v>74</v>
      </c>
      <c r="AR985" t="s">
        <v>1503</v>
      </c>
      <c r="AS985" t="s">
        <v>1504</v>
      </c>
      <c r="AT985" t="s">
        <v>11131</v>
      </c>
      <c r="AU985">
        <v>1995</v>
      </c>
      <c r="AV985">
        <v>100</v>
      </c>
      <c r="AW985" t="s">
        <v>11177</v>
      </c>
      <c r="AX985" t="s">
        <v>74</v>
      </c>
      <c r="AY985" t="s">
        <v>74</v>
      </c>
      <c r="AZ985" t="s">
        <v>74</v>
      </c>
      <c r="BA985" t="s">
        <v>74</v>
      </c>
      <c r="BB985">
        <v>19675</v>
      </c>
      <c r="BC985">
        <v>19685</v>
      </c>
      <c r="BD985" t="s">
        <v>74</v>
      </c>
      <c r="BE985" t="s">
        <v>11189</v>
      </c>
      <c r="BF985" t="str">
        <f>HYPERLINK("http://dx.doi.org/10.1029/95JA01472","http://dx.doi.org/10.1029/95JA01472")</f>
        <v>http://dx.doi.org/10.1029/95JA01472</v>
      </c>
      <c r="BG985" t="s">
        <v>74</v>
      </c>
      <c r="BH985" t="s">
        <v>74</v>
      </c>
      <c r="BI985">
        <v>11</v>
      </c>
      <c r="BJ985" t="s">
        <v>936</v>
      </c>
      <c r="BK985" t="s">
        <v>93</v>
      </c>
      <c r="BL985" t="s">
        <v>936</v>
      </c>
      <c r="BM985" t="s">
        <v>11179</v>
      </c>
      <c r="BN985" t="s">
        <v>74</v>
      </c>
      <c r="BO985" t="s">
        <v>74</v>
      </c>
      <c r="BP985" t="s">
        <v>74</v>
      </c>
      <c r="BQ985" t="s">
        <v>74</v>
      </c>
      <c r="BR985" t="s">
        <v>96</v>
      </c>
      <c r="BS985" t="s">
        <v>11190</v>
      </c>
      <c r="BT985" t="str">
        <f>HYPERLINK("https%3A%2F%2Fwww.webofscience.com%2Fwos%2Fwoscc%2Ffull-record%2FWOS:A1995RY27400053","View Full Record in Web of Science")</f>
        <v>View Full Record in Web of Science</v>
      </c>
    </row>
    <row r="986" spans="1:72" x14ac:dyDescent="0.15">
      <c r="A986" t="s">
        <v>72</v>
      </c>
      <c r="B986" t="s">
        <v>11191</v>
      </c>
      <c r="C986" t="s">
        <v>74</v>
      </c>
      <c r="D986" t="s">
        <v>74</v>
      </c>
      <c r="E986" t="s">
        <v>74</v>
      </c>
      <c r="F986" t="s">
        <v>11191</v>
      </c>
      <c r="G986" t="s">
        <v>74</v>
      </c>
      <c r="H986" t="s">
        <v>74</v>
      </c>
      <c r="I986" t="s">
        <v>11192</v>
      </c>
      <c r="J986" t="s">
        <v>5697</v>
      </c>
      <c r="K986" t="s">
        <v>74</v>
      </c>
      <c r="L986" t="s">
        <v>74</v>
      </c>
      <c r="M986" t="s">
        <v>77</v>
      </c>
      <c r="N986" t="s">
        <v>8788</v>
      </c>
      <c r="O986" t="s">
        <v>74</v>
      </c>
      <c r="P986" t="s">
        <v>74</v>
      </c>
      <c r="Q986" t="s">
        <v>74</v>
      </c>
      <c r="R986" t="s">
        <v>74</v>
      </c>
      <c r="S986" t="s">
        <v>74</v>
      </c>
      <c r="T986" t="s">
        <v>74</v>
      </c>
      <c r="U986" t="s">
        <v>11193</v>
      </c>
      <c r="V986" t="s">
        <v>11194</v>
      </c>
      <c r="W986" t="s">
        <v>11195</v>
      </c>
      <c r="X986" t="s">
        <v>9838</v>
      </c>
      <c r="Y986" t="s">
        <v>11196</v>
      </c>
      <c r="Z986" t="s">
        <v>74</v>
      </c>
      <c r="AA986" t="s">
        <v>9839</v>
      </c>
      <c r="AB986" t="s">
        <v>74</v>
      </c>
      <c r="AC986" t="s">
        <v>74</v>
      </c>
      <c r="AD986" t="s">
        <v>74</v>
      </c>
      <c r="AE986" t="s">
        <v>74</v>
      </c>
      <c r="AF986" t="s">
        <v>74</v>
      </c>
      <c r="AG986">
        <v>15</v>
      </c>
      <c r="AH986">
        <v>61</v>
      </c>
      <c r="AI986">
        <v>65</v>
      </c>
      <c r="AJ986">
        <v>0</v>
      </c>
      <c r="AK986">
        <v>6</v>
      </c>
      <c r="AL986" t="s">
        <v>5704</v>
      </c>
      <c r="AM986" t="s">
        <v>5705</v>
      </c>
      <c r="AN986" t="s">
        <v>5706</v>
      </c>
      <c r="AO986" t="s">
        <v>5707</v>
      </c>
      <c r="AP986" t="s">
        <v>74</v>
      </c>
      <c r="AQ986" t="s">
        <v>74</v>
      </c>
      <c r="AR986" t="s">
        <v>5708</v>
      </c>
      <c r="AS986" t="s">
        <v>5709</v>
      </c>
      <c r="AT986" t="s">
        <v>11028</v>
      </c>
      <c r="AU986">
        <v>1995</v>
      </c>
      <c r="AV986">
        <v>58</v>
      </c>
      <c r="AW986">
        <v>10</v>
      </c>
      <c r="AX986" t="s">
        <v>74</v>
      </c>
      <c r="AY986" t="s">
        <v>74</v>
      </c>
      <c r="AZ986" t="s">
        <v>74</v>
      </c>
      <c r="BA986" t="s">
        <v>74</v>
      </c>
      <c r="BB986">
        <v>1596</v>
      </c>
      <c r="BC986">
        <v>1599</v>
      </c>
      <c r="BD986" t="s">
        <v>74</v>
      </c>
      <c r="BE986" t="s">
        <v>11197</v>
      </c>
      <c r="BF986" t="str">
        <f>HYPERLINK("http://dx.doi.org/10.1021/np50124a020","http://dx.doi.org/10.1021/np50124a020")</f>
        <v>http://dx.doi.org/10.1021/np50124a020</v>
      </c>
      <c r="BG986" t="s">
        <v>74</v>
      </c>
      <c r="BH986" t="s">
        <v>74</v>
      </c>
      <c r="BI986">
        <v>4</v>
      </c>
      <c r="BJ986" t="s">
        <v>5711</v>
      </c>
      <c r="BK986" t="s">
        <v>1313</v>
      </c>
      <c r="BL986" t="s">
        <v>5712</v>
      </c>
      <c r="BM986" t="s">
        <v>11198</v>
      </c>
      <c r="BN986" t="s">
        <v>74</v>
      </c>
      <c r="BO986" t="s">
        <v>74</v>
      </c>
      <c r="BP986" t="s">
        <v>74</v>
      </c>
      <c r="BQ986" t="s">
        <v>74</v>
      </c>
      <c r="BR986" t="s">
        <v>96</v>
      </c>
      <c r="BS986" t="s">
        <v>11199</v>
      </c>
      <c r="BT986" t="str">
        <f>HYPERLINK("https%3A%2F%2Fwww.webofscience.com%2Fwos%2Fwoscc%2Ffull-record%2FWOS:A1995TL13800020","View Full Record in Web of Science")</f>
        <v>View Full Record in Web of Science</v>
      </c>
    </row>
    <row r="987" spans="1:72" x14ac:dyDescent="0.15">
      <c r="A987" t="s">
        <v>72</v>
      </c>
      <c r="B987" t="s">
        <v>11200</v>
      </c>
      <c r="C987" t="s">
        <v>74</v>
      </c>
      <c r="D987" t="s">
        <v>74</v>
      </c>
      <c r="E987" t="s">
        <v>74</v>
      </c>
      <c r="F987" t="s">
        <v>11200</v>
      </c>
      <c r="G987" t="s">
        <v>74</v>
      </c>
      <c r="H987" t="s">
        <v>74</v>
      </c>
      <c r="I987" t="s">
        <v>11201</v>
      </c>
      <c r="J987" t="s">
        <v>1538</v>
      </c>
      <c r="K987" t="s">
        <v>74</v>
      </c>
      <c r="L987" t="s">
        <v>74</v>
      </c>
      <c r="M987" t="s">
        <v>77</v>
      </c>
      <c r="N987" t="s">
        <v>78</v>
      </c>
      <c r="O987" t="s">
        <v>74</v>
      </c>
      <c r="P987" t="s">
        <v>74</v>
      </c>
      <c r="Q987" t="s">
        <v>74</v>
      </c>
      <c r="R987" t="s">
        <v>74</v>
      </c>
      <c r="S987" t="s">
        <v>74</v>
      </c>
      <c r="T987" t="s">
        <v>11202</v>
      </c>
      <c r="U987" t="s">
        <v>11203</v>
      </c>
      <c r="V987" t="s">
        <v>11204</v>
      </c>
      <c r="W987" t="s">
        <v>11205</v>
      </c>
      <c r="X987" t="s">
        <v>11206</v>
      </c>
      <c r="Y987" t="s">
        <v>74</v>
      </c>
      <c r="Z987" t="s">
        <v>74</v>
      </c>
      <c r="AA987" t="s">
        <v>11207</v>
      </c>
      <c r="AB987" t="s">
        <v>11208</v>
      </c>
      <c r="AC987" t="s">
        <v>74</v>
      </c>
      <c r="AD987" t="s">
        <v>74</v>
      </c>
      <c r="AE987" t="s">
        <v>74</v>
      </c>
      <c r="AF987" t="s">
        <v>74</v>
      </c>
      <c r="AG987">
        <v>54</v>
      </c>
      <c r="AH987">
        <v>75</v>
      </c>
      <c r="AI987">
        <v>77</v>
      </c>
      <c r="AJ987">
        <v>0</v>
      </c>
      <c r="AK987">
        <v>9</v>
      </c>
      <c r="AL987" t="s">
        <v>11209</v>
      </c>
      <c r="AM987" t="s">
        <v>570</v>
      </c>
      <c r="AN987" t="s">
        <v>11210</v>
      </c>
      <c r="AO987" t="s">
        <v>1543</v>
      </c>
      <c r="AP987" t="s">
        <v>74</v>
      </c>
      <c r="AQ987" t="s">
        <v>74</v>
      </c>
      <c r="AR987" t="s">
        <v>1544</v>
      </c>
      <c r="AS987" t="s">
        <v>1545</v>
      </c>
      <c r="AT987" t="s">
        <v>11028</v>
      </c>
      <c r="AU987">
        <v>1995</v>
      </c>
      <c r="AV987">
        <v>31</v>
      </c>
      <c r="AW987">
        <v>5</v>
      </c>
      <c r="AX987" t="s">
        <v>74</v>
      </c>
      <c r="AY987" t="s">
        <v>74</v>
      </c>
      <c r="AZ987" t="s">
        <v>74</v>
      </c>
      <c r="BA987" t="s">
        <v>74</v>
      </c>
      <c r="BB987">
        <v>703</v>
      </c>
      <c r="BC987">
        <v>715</v>
      </c>
      <c r="BD987" t="s">
        <v>74</v>
      </c>
      <c r="BE987" t="s">
        <v>11211</v>
      </c>
      <c r="BF987" t="str">
        <f>HYPERLINK("http://dx.doi.org/10.1111/j.0022-3646.1995.00703.x","http://dx.doi.org/10.1111/j.0022-3646.1995.00703.x")</f>
        <v>http://dx.doi.org/10.1111/j.0022-3646.1995.00703.x</v>
      </c>
      <c r="BG987" t="s">
        <v>74</v>
      </c>
      <c r="BH987" t="s">
        <v>74</v>
      </c>
      <c r="BI987">
        <v>13</v>
      </c>
      <c r="BJ987" t="s">
        <v>140</v>
      </c>
      <c r="BK987" t="s">
        <v>93</v>
      </c>
      <c r="BL987" t="s">
        <v>140</v>
      </c>
      <c r="BM987" t="s">
        <v>11212</v>
      </c>
      <c r="BN987" t="s">
        <v>74</v>
      </c>
      <c r="BO987" t="s">
        <v>2008</v>
      </c>
      <c r="BP987" t="s">
        <v>74</v>
      </c>
      <c r="BQ987" t="s">
        <v>74</v>
      </c>
      <c r="BR987" t="s">
        <v>96</v>
      </c>
      <c r="BS987" t="s">
        <v>11213</v>
      </c>
      <c r="BT987" t="str">
        <f>HYPERLINK("https%3A%2F%2Fwww.webofscience.com%2Fwos%2Fwoscc%2Ffull-record%2FWOS:A1995TD90300004","View Full Record in Web of Science")</f>
        <v>View Full Record in Web of Science</v>
      </c>
    </row>
    <row r="988" spans="1:72" x14ac:dyDescent="0.15">
      <c r="A988" t="s">
        <v>72</v>
      </c>
      <c r="B988" t="s">
        <v>11214</v>
      </c>
      <c r="C988" t="s">
        <v>74</v>
      </c>
      <c r="D988" t="s">
        <v>74</v>
      </c>
      <c r="E988" t="s">
        <v>74</v>
      </c>
      <c r="F988" t="s">
        <v>11214</v>
      </c>
      <c r="G988" t="s">
        <v>74</v>
      </c>
      <c r="H988" t="s">
        <v>74</v>
      </c>
      <c r="I988" t="s">
        <v>11215</v>
      </c>
      <c r="J988" t="s">
        <v>11216</v>
      </c>
      <c r="K988" t="s">
        <v>74</v>
      </c>
      <c r="L988" t="s">
        <v>74</v>
      </c>
      <c r="M988" t="s">
        <v>77</v>
      </c>
      <c r="N988" t="s">
        <v>78</v>
      </c>
      <c r="O988" t="s">
        <v>74</v>
      </c>
      <c r="P988" t="s">
        <v>74</v>
      </c>
      <c r="Q988" t="s">
        <v>74</v>
      </c>
      <c r="R988" t="s">
        <v>74</v>
      </c>
      <c r="S988" t="s">
        <v>74</v>
      </c>
      <c r="T988" t="s">
        <v>11217</v>
      </c>
      <c r="U988" t="s">
        <v>74</v>
      </c>
      <c r="V988" t="s">
        <v>11218</v>
      </c>
      <c r="W988" t="s">
        <v>597</v>
      </c>
      <c r="X988" t="s">
        <v>598</v>
      </c>
      <c r="Y988" t="s">
        <v>11219</v>
      </c>
      <c r="Z988" t="s">
        <v>74</v>
      </c>
      <c r="AA988" t="s">
        <v>74</v>
      </c>
      <c r="AB988" t="s">
        <v>74</v>
      </c>
      <c r="AC988" t="s">
        <v>74</v>
      </c>
      <c r="AD988" t="s">
        <v>74</v>
      </c>
      <c r="AE988" t="s">
        <v>74</v>
      </c>
      <c r="AF988" t="s">
        <v>74</v>
      </c>
      <c r="AG988">
        <v>13</v>
      </c>
      <c r="AH988">
        <v>16</v>
      </c>
      <c r="AI988">
        <v>18</v>
      </c>
      <c r="AJ988">
        <v>0</v>
      </c>
      <c r="AK988">
        <v>9</v>
      </c>
      <c r="AL988" t="s">
        <v>11220</v>
      </c>
      <c r="AM988" t="s">
        <v>1925</v>
      </c>
      <c r="AN988" t="s">
        <v>11221</v>
      </c>
      <c r="AO988" t="s">
        <v>11222</v>
      </c>
      <c r="AP988" t="s">
        <v>74</v>
      </c>
      <c r="AQ988" t="s">
        <v>74</v>
      </c>
      <c r="AR988" t="s">
        <v>11223</v>
      </c>
      <c r="AS988" t="s">
        <v>11224</v>
      </c>
      <c r="AT988" t="s">
        <v>11028</v>
      </c>
      <c r="AU988">
        <v>1995</v>
      </c>
      <c r="AV988">
        <v>59</v>
      </c>
      <c r="AW988">
        <v>4</v>
      </c>
      <c r="AX988" t="s">
        <v>74</v>
      </c>
      <c r="AY988" t="s">
        <v>74</v>
      </c>
      <c r="AZ988" t="s">
        <v>74</v>
      </c>
      <c r="BA988" t="s">
        <v>74</v>
      </c>
      <c r="BB988">
        <v>852</v>
      </c>
      <c r="BC988">
        <v>857</v>
      </c>
      <c r="BD988" t="s">
        <v>74</v>
      </c>
      <c r="BE988" t="s">
        <v>11225</v>
      </c>
      <c r="BF988" t="str">
        <f>HYPERLINK("http://dx.doi.org/10.2307/3801966","http://dx.doi.org/10.2307/3801966")</f>
        <v>http://dx.doi.org/10.2307/3801966</v>
      </c>
      <c r="BG988" t="s">
        <v>74</v>
      </c>
      <c r="BH988" t="s">
        <v>74</v>
      </c>
      <c r="BI988">
        <v>6</v>
      </c>
      <c r="BJ988" t="s">
        <v>509</v>
      </c>
      <c r="BK988" t="s">
        <v>93</v>
      </c>
      <c r="BL988" t="s">
        <v>510</v>
      </c>
      <c r="BM988" t="s">
        <v>11226</v>
      </c>
      <c r="BN988" t="s">
        <v>74</v>
      </c>
      <c r="BO988" t="s">
        <v>74</v>
      </c>
      <c r="BP988" t="s">
        <v>74</v>
      </c>
      <c r="BQ988" t="s">
        <v>74</v>
      </c>
      <c r="BR988" t="s">
        <v>96</v>
      </c>
      <c r="BS988" t="s">
        <v>11227</v>
      </c>
      <c r="BT988" t="str">
        <f>HYPERLINK("https%3A%2F%2Fwww.webofscience.com%2Fwos%2Fwoscc%2Ffull-record%2FWOS:A1995RY58900029","View Full Record in Web of Science")</f>
        <v>View Full Record in Web of Science</v>
      </c>
    </row>
    <row r="989" spans="1:72" x14ac:dyDescent="0.15">
      <c r="A989" t="s">
        <v>72</v>
      </c>
      <c r="B989" t="s">
        <v>11228</v>
      </c>
      <c r="C989" t="s">
        <v>74</v>
      </c>
      <c r="D989" t="s">
        <v>74</v>
      </c>
      <c r="E989" t="s">
        <v>74</v>
      </c>
      <c r="F989" t="s">
        <v>11228</v>
      </c>
      <c r="G989" t="s">
        <v>74</v>
      </c>
      <c r="H989" t="s">
        <v>74</v>
      </c>
      <c r="I989" t="s">
        <v>11229</v>
      </c>
      <c r="J989" t="s">
        <v>730</v>
      </c>
      <c r="K989" t="s">
        <v>74</v>
      </c>
      <c r="L989" t="s">
        <v>74</v>
      </c>
      <c r="M989" t="s">
        <v>77</v>
      </c>
      <c r="N989" t="s">
        <v>78</v>
      </c>
      <c r="O989" t="s">
        <v>74</v>
      </c>
      <c r="P989" t="s">
        <v>74</v>
      </c>
      <c r="Q989" t="s">
        <v>74</v>
      </c>
      <c r="R989" t="s">
        <v>74</v>
      </c>
      <c r="S989" t="s">
        <v>74</v>
      </c>
      <c r="T989" t="s">
        <v>74</v>
      </c>
      <c r="U989" t="s">
        <v>11230</v>
      </c>
      <c r="V989" t="s">
        <v>11231</v>
      </c>
      <c r="W989" t="s">
        <v>11232</v>
      </c>
      <c r="X989" t="s">
        <v>11233</v>
      </c>
      <c r="Y989" t="s">
        <v>11234</v>
      </c>
      <c r="Z989" t="s">
        <v>74</v>
      </c>
      <c r="AA989" t="s">
        <v>74</v>
      </c>
      <c r="AB989" t="s">
        <v>74</v>
      </c>
      <c r="AC989" t="s">
        <v>74</v>
      </c>
      <c r="AD989" t="s">
        <v>74</v>
      </c>
      <c r="AE989" t="s">
        <v>74</v>
      </c>
      <c r="AF989" t="s">
        <v>74</v>
      </c>
      <c r="AG989">
        <v>27</v>
      </c>
      <c r="AH989">
        <v>10</v>
      </c>
      <c r="AI989">
        <v>15</v>
      </c>
      <c r="AJ989">
        <v>0</v>
      </c>
      <c r="AK989">
        <v>3</v>
      </c>
      <c r="AL989" t="s">
        <v>185</v>
      </c>
      <c r="AM989" t="s">
        <v>186</v>
      </c>
      <c r="AN989" t="s">
        <v>187</v>
      </c>
      <c r="AO989" t="s">
        <v>736</v>
      </c>
      <c r="AP989" t="s">
        <v>74</v>
      </c>
      <c r="AQ989" t="s">
        <v>74</v>
      </c>
      <c r="AR989" t="s">
        <v>737</v>
      </c>
      <c r="AS989" t="s">
        <v>738</v>
      </c>
      <c r="AT989" t="s">
        <v>11028</v>
      </c>
      <c r="AU989">
        <v>1995</v>
      </c>
      <c r="AV989">
        <v>123</v>
      </c>
      <c r="AW989">
        <v>4</v>
      </c>
      <c r="AX989" t="s">
        <v>74</v>
      </c>
      <c r="AY989" t="s">
        <v>74</v>
      </c>
      <c r="AZ989" t="s">
        <v>74</v>
      </c>
      <c r="BA989" t="s">
        <v>74</v>
      </c>
      <c r="BB989">
        <v>757</v>
      </c>
      <c r="BC989">
        <v>762</v>
      </c>
      <c r="BD989" t="s">
        <v>74</v>
      </c>
      <c r="BE989" t="s">
        <v>11235</v>
      </c>
      <c r="BF989" t="str">
        <f>HYPERLINK("http://dx.doi.org/10.1007/BF00349118","http://dx.doi.org/10.1007/BF00349118")</f>
        <v>http://dx.doi.org/10.1007/BF00349118</v>
      </c>
      <c r="BG989" t="s">
        <v>74</v>
      </c>
      <c r="BH989" t="s">
        <v>74</v>
      </c>
      <c r="BI989">
        <v>6</v>
      </c>
      <c r="BJ989" t="s">
        <v>740</v>
      </c>
      <c r="BK989" t="s">
        <v>93</v>
      </c>
      <c r="BL989" t="s">
        <v>740</v>
      </c>
      <c r="BM989" t="s">
        <v>11236</v>
      </c>
      <c r="BN989" t="s">
        <v>74</v>
      </c>
      <c r="BO989" t="s">
        <v>74</v>
      </c>
      <c r="BP989" t="s">
        <v>74</v>
      </c>
      <c r="BQ989" t="s">
        <v>74</v>
      </c>
      <c r="BR989" t="s">
        <v>96</v>
      </c>
      <c r="BS989" t="s">
        <v>11237</v>
      </c>
      <c r="BT989" t="str">
        <f>HYPERLINK("https%3A%2F%2Fwww.webofscience.com%2Fwos%2Fwoscc%2Ffull-record%2FWOS:A1995TE40700012","View Full Record in Web of Science")</f>
        <v>View Full Record in Web of Science</v>
      </c>
    </row>
    <row r="990" spans="1:72" x14ac:dyDescent="0.15">
      <c r="A990" t="s">
        <v>72</v>
      </c>
      <c r="B990" t="s">
        <v>11238</v>
      </c>
      <c r="C990" t="s">
        <v>74</v>
      </c>
      <c r="D990" t="s">
        <v>74</v>
      </c>
      <c r="E990" t="s">
        <v>74</v>
      </c>
      <c r="F990" t="s">
        <v>11238</v>
      </c>
      <c r="G990" t="s">
        <v>74</v>
      </c>
      <c r="H990" t="s">
        <v>74</v>
      </c>
      <c r="I990" t="s">
        <v>11239</v>
      </c>
      <c r="J990" t="s">
        <v>756</v>
      </c>
      <c r="K990" t="s">
        <v>74</v>
      </c>
      <c r="L990" t="s">
        <v>74</v>
      </c>
      <c r="M990" t="s">
        <v>77</v>
      </c>
      <c r="N990" t="s">
        <v>78</v>
      </c>
      <c r="O990" t="s">
        <v>74</v>
      </c>
      <c r="P990" t="s">
        <v>74</v>
      </c>
      <c r="Q990" t="s">
        <v>74</v>
      </c>
      <c r="R990" t="s">
        <v>74</v>
      </c>
      <c r="S990" t="s">
        <v>74</v>
      </c>
      <c r="T990" t="s">
        <v>74</v>
      </c>
      <c r="U990" t="s">
        <v>11240</v>
      </c>
      <c r="V990" t="s">
        <v>11241</v>
      </c>
      <c r="W990" t="s">
        <v>11242</v>
      </c>
      <c r="X990" t="s">
        <v>11243</v>
      </c>
      <c r="Y990" t="s">
        <v>11244</v>
      </c>
      <c r="Z990" t="s">
        <v>74</v>
      </c>
      <c r="AA990" t="s">
        <v>11245</v>
      </c>
      <c r="AB990" t="s">
        <v>9898</v>
      </c>
      <c r="AC990" t="s">
        <v>74</v>
      </c>
      <c r="AD990" t="s">
        <v>74</v>
      </c>
      <c r="AE990" t="s">
        <v>74</v>
      </c>
      <c r="AF990" t="s">
        <v>74</v>
      </c>
      <c r="AG990">
        <v>48</v>
      </c>
      <c r="AH990">
        <v>165</v>
      </c>
      <c r="AI990">
        <v>177</v>
      </c>
      <c r="AJ990">
        <v>2</v>
      </c>
      <c r="AK990">
        <v>30</v>
      </c>
      <c r="AL990" t="s">
        <v>261</v>
      </c>
      <c r="AM990" t="s">
        <v>262</v>
      </c>
      <c r="AN990" t="s">
        <v>263</v>
      </c>
      <c r="AO990" t="s">
        <v>760</v>
      </c>
      <c r="AP990" t="s">
        <v>11246</v>
      </c>
      <c r="AQ990" t="s">
        <v>74</v>
      </c>
      <c r="AR990" t="s">
        <v>761</v>
      </c>
      <c r="AS990" t="s">
        <v>762</v>
      </c>
      <c r="AT990" t="s">
        <v>11028</v>
      </c>
      <c r="AU990">
        <v>1995</v>
      </c>
      <c r="AV990">
        <v>51</v>
      </c>
      <c r="AW990">
        <v>2</v>
      </c>
      <c r="AX990" t="s">
        <v>74</v>
      </c>
      <c r="AY990" t="s">
        <v>74</v>
      </c>
      <c r="AZ990" t="s">
        <v>74</v>
      </c>
      <c r="BA990" t="s">
        <v>74</v>
      </c>
      <c r="BB990">
        <v>81</v>
      </c>
      <c r="BC990">
        <v>91</v>
      </c>
      <c r="BD990" t="s">
        <v>74</v>
      </c>
      <c r="BE990" t="s">
        <v>11247</v>
      </c>
      <c r="BF990" t="str">
        <f>HYPERLINK("http://dx.doi.org/10.1016/0304-4203(95)00053-T","http://dx.doi.org/10.1016/0304-4203(95)00053-T")</f>
        <v>http://dx.doi.org/10.1016/0304-4203(95)00053-T</v>
      </c>
      <c r="BG990" t="s">
        <v>74</v>
      </c>
      <c r="BH990" t="s">
        <v>74</v>
      </c>
      <c r="BI990">
        <v>11</v>
      </c>
      <c r="BJ990" t="s">
        <v>764</v>
      </c>
      <c r="BK990" t="s">
        <v>93</v>
      </c>
      <c r="BL990" t="s">
        <v>765</v>
      </c>
      <c r="BM990" t="s">
        <v>11248</v>
      </c>
      <c r="BN990" t="s">
        <v>74</v>
      </c>
      <c r="BO990" t="s">
        <v>272</v>
      </c>
      <c r="BP990" t="s">
        <v>74</v>
      </c>
      <c r="BQ990" t="s">
        <v>74</v>
      </c>
      <c r="BR990" t="s">
        <v>96</v>
      </c>
      <c r="BS990" t="s">
        <v>11249</v>
      </c>
      <c r="BT990" t="str">
        <f>HYPERLINK("https%3A%2F%2Fwww.webofscience.com%2Fwos%2Fwoscc%2Ffull-record%2FWOS:A1995TD09200001","View Full Record in Web of Science")</f>
        <v>View Full Record in Web of Science</v>
      </c>
    </row>
    <row r="991" spans="1:72" x14ac:dyDescent="0.15">
      <c r="A991" t="s">
        <v>72</v>
      </c>
      <c r="B991" t="s">
        <v>11250</v>
      </c>
      <c r="C991" t="s">
        <v>74</v>
      </c>
      <c r="D991" t="s">
        <v>74</v>
      </c>
      <c r="E991" t="s">
        <v>74</v>
      </c>
      <c r="F991" t="s">
        <v>11250</v>
      </c>
      <c r="G991" t="s">
        <v>74</v>
      </c>
      <c r="H991" t="s">
        <v>74</v>
      </c>
      <c r="I991" t="s">
        <v>11251</v>
      </c>
      <c r="J991" t="s">
        <v>756</v>
      </c>
      <c r="K991" t="s">
        <v>74</v>
      </c>
      <c r="L991" t="s">
        <v>74</v>
      </c>
      <c r="M991" t="s">
        <v>77</v>
      </c>
      <c r="N991" t="s">
        <v>78</v>
      </c>
      <c r="O991" t="s">
        <v>74</v>
      </c>
      <c r="P991" t="s">
        <v>74</v>
      </c>
      <c r="Q991" t="s">
        <v>74</v>
      </c>
      <c r="R991" t="s">
        <v>74</v>
      </c>
      <c r="S991" t="s">
        <v>74</v>
      </c>
      <c r="T991" t="s">
        <v>74</v>
      </c>
      <c r="U991" t="s">
        <v>11252</v>
      </c>
      <c r="V991" t="s">
        <v>11253</v>
      </c>
      <c r="W991" t="s">
        <v>11254</v>
      </c>
      <c r="X991" t="s">
        <v>1048</v>
      </c>
      <c r="Y991" t="s">
        <v>11255</v>
      </c>
      <c r="Z991" t="s">
        <v>74</v>
      </c>
      <c r="AA991" t="s">
        <v>11256</v>
      </c>
      <c r="AB991" t="s">
        <v>11257</v>
      </c>
      <c r="AC991" t="s">
        <v>74</v>
      </c>
      <c r="AD991" t="s">
        <v>74</v>
      </c>
      <c r="AE991" t="s">
        <v>74</v>
      </c>
      <c r="AF991" t="s">
        <v>74</v>
      </c>
      <c r="AG991">
        <v>54</v>
      </c>
      <c r="AH991">
        <v>70</v>
      </c>
      <c r="AI991">
        <v>73</v>
      </c>
      <c r="AJ991">
        <v>1</v>
      </c>
      <c r="AK991">
        <v>15</v>
      </c>
      <c r="AL991" t="s">
        <v>261</v>
      </c>
      <c r="AM991" t="s">
        <v>262</v>
      </c>
      <c r="AN991" t="s">
        <v>263</v>
      </c>
      <c r="AO991" t="s">
        <v>760</v>
      </c>
      <c r="AP991" t="s">
        <v>74</v>
      </c>
      <c r="AQ991" t="s">
        <v>74</v>
      </c>
      <c r="AR991" t="s">
        <v>761</v>
      </c>
      <c r="AS991" t="s">
        <v>762</v>
      </c>
      <c r="AT991" t="s">
        <v>11028</v>
      </c>
      <c r="AU991">
        <v>1995</v>
      </c>
      <c r="AV991">
        <v>51</v>
      </c>
      <c r="AW991">
        <v>2</v>
      </c>
      <c r="AX991" t="s">
        <v>74</v>
      </c>
      <c r="AY991" t="s">
        <v>74</v>
      </c>
      <c r="AZ991" t="s">
        <v>74</v>
      </c>
      <c r="BA991" t="s">
        <v>74</v>
      </c>
      <c r="BB991">
        <v>93</v>
      </c>
      <c r="BC991">
        <v>113</v>
      </c>
      <c r="BD991" t="s">
        <v>74</v>
      </c>
      <c r="BE991" t="s">
        <v>11258</v>
      </c>
      <c r="BF991" t="str">
        <f>HYPERLINK("http://dx.doi.org/10.1016/0304-4203(95)00047-U","http://dx.doi.org/10.1016/0304-4203(95)00047-U")</f>
        <v>http://dx.doi.org/10.1016/0304-4203(95)00047-U</v>
      </c>
      <c r="BG991" t="s">
        <v>74</v>
      </c>
      <c r="BH991" t="s">
        <v>74</v>
      </c>
      <c r="BI991">
        <v>21</v>
      </c>
      <c r="BJ991" t="s">
        <v>764</v>
      </c>
      <c r="BK991" t="s">
        <v>93</v>
      </c>
      <c r="BL991" t="s">
        <v>765</v>
      </c>
      <c r="BM991" t="s">
        <v>11248</v>
      </c>
      <c r="BN991" t="s">
        <v>74</v>
      </c>
      <c r="BO991" t="s">
        <v>74</v>
      </c>
      <c r="BP991" t="s">
        <v>74</v>
      </c>
      <c r="BQ991" t="s">
        <v>74</v>
      </c>
      <c r="BR991" t="s">
        <v>96</v>
      </c>
      <c r="BS991" t="s">
        <v>11259</v>
      </c>
      <c r="BT991" t="str">
        <f>HYPERLINK("https%3A%2F%2Fwww.webofscience.com%2Fwos%2Fwoscc%2Ffull-record%2FWOS:A1995TD09200002","View Full Record in Web of Science")</f>
        <v>View Full Record in Web of Science</v>
      </c>
    </row>
    <row r="992" spans="1:72" x14ac:dyDescent="0.15">
      <c r="A992" t="s">
        <v>72</v>
      </c>
      <c r="B992" t="s">
        <v>11260</v>
      </c>
      <c r="C992" t="s">
        <v>74</v>
      </c>
      <c r="D992" t="s">
        <v>74</v>
      </c>
      <c r="E992" t="s">
        <v>74</v>
      </c>
      <c r="F992" t="s">
        <v>11260</v>
      </c>
      <c r="G992" t="s">
        <v>74</v>
      </c>
      <c r="H992" t="s">
        <v>74</v>
      </c>
      <c r="I992" t="s">
        <v>11261</v>
      </c>
      <c r="J992" t="s">
        <v>770</v>
      </c>
      <c r="K992" t="s">
        <v>74</v>
      </c>
      <c r="L992" t="s">
        <v>74</v>
      </c>
      <c r="M992" t="s">
        <v>77</v>
      </c>
      <c r="N992" t="s">
        <v>78</v>
      </c>
      <c r="O992" t="s">
        <v>74</v>
      </c>
      <c r="P992" t="s">
        <v>74</v>
      </c>
      <c r="Q992" t="s">
        <v>74</v>
      </c>
      <c r="R992" t="s">
        <v>74</v>
      </c>
      <c r="S992" t="s">
        <v>74</v>
      </c>
      <c r="T992" t="s">
        <v>11262</v>
      </c>
      <c r="U992" t="s">
        <v>11263</v>
      </c>
      <c r="V992" t="s">
        <v>11264</v>
      </c>
      <c r="W992" t="s">
        <v>11265</v>
      </c>
      <c r="X992" t="s">
        <v>11266</v>
      </c>
      <c r="Y992" t="s">
        <v>11267</v>
      </c>
      <c r="Z992" t="s">
        <v>74</v>
      </c>
      <c r="AA992" t="s">
        <v>74</v>
      </c>
      <c r="AB992" t="s">
        <v>9858</v>
      </c>
      <c r="AC992" t="s">
        <v>74</v>
      </c>
      <c r="AD992" t="s">
        <v>74</v>
      </c>
      <c r="AE992" t="s">
        <v>74</v>
      </c>
      <c r="AF992" t="s">
        <v>74</v>
      </c>
      <c r="AG992">
        <v>20</v>
      </c>
      <c r="AH992">
        <v>54</v>
      </c>
      <c r="AI992">
        <v>60</v>
      </c>
      <c r="AJ992">
        <v>0</v>
      </c>
      <c r="AK992">
        <v>4</v>
      </c>
      <c r="AL992" t="s">
        <v>775</v>
      </c>
      <c r="AM992" t="s">
        <v>776</v>
      </c>
      <c r="AN992" t="s">
        <v>777</v>
      </c>
      <c r="AO992" t="s">
        <v>778</v>
      </c>
      <c r="AP992" t="s">
        <v>74</v>
      </c>
      <c r="AQ992" t="s">
        <v>74</v>
      </c>
      <c r="AR992" t="s">
        <v>779</v>
      </c>
      <c r="AS992" t="s">
        <v>780</v>
      </c>
      <c r="AT992" t="s">
        <v>11028</v>
      </c>
      <c r="AU992">
        <v>1995</v>
      </c>
      <c r="AV992">
        <v>126</v>
      </c>
      <c r="AW992" t="s">
        <v>781</v>
      </c>
      <c r="AX992" t="s">
        <v>74</v>
      </c>
      <c r="AY992" t="s">
        <v>74</v>
      </c>
      <c r="AZ992" t="s">
        <v>74</v>
      </c>
      <c r="BA992" t="s">
        <v>74</v>
      </c>
      <c r="BB992">
        <v>293</v>
      </c>
      <c r="BC992">
        <v>298</v>
      </c>
      <c r="BD992" t="s">
        <v>74</v>
      </c>
      <c r="BE992" t="s">
        <v>11268</v>
      </c>
      <c r="BF992" t="str">
        <f>HYPERLINK("http://dx.doi.org/10.3354/meps126293","http://dx.doi.org/10.3354/meps126293")</f>
        <v>http://dx.doi.org/10.3354/meps126293</v>
      </c>
      <c r="BG992" t="s">
        <v>74</v>
      </c>
      <c r="BH992" t="s">
        <v>74</v>
      </c>
      <c r="BI992">
        <v>6</v>
      </c>
      <c r="BJ992" t="s">
        <v>783</v>
      </c>
      <c r="BK992" t="s">
        <v>93</v>
      </c>
      <c r="BL992" t="s">
        <v>784</v>
      </c>
      <c r="BM992" t="s">
        <v>11269</v>
      </c>
      <c r="BN992" t="s">
        <v>74</v>
      </c>
      <c r="BO992" t="s">
        <v>161</v>
      </c>
      <c r="BP992" t="s">
        <v>74</v>
      </c>
      <c r="BQ992" t="s">
        <v>74</v>
      </c>
      <c r="BR992" t="s">
        <v>96</v>
      </c>
      <c r="BS992" t="s">
        <v>11270</v>
      </c>
      <c r="BT992" t="str">
        <f>HYPERLINK("https%3A%2F%2Fwww.webofscience.com%2Fwos%2Fwoscc%2Ffull-record%2FWOS:A1995TD59800025","View Full Record in Web of Science")</f>
        <v>View Full Record in Web of Science</v>
      </c>
    </row>
    <row r="993" spans="1:72" x14ac:dyDescent="0.15">
      <c r="A993" t="s">
        <v>72</v>
      </c>
      <c r="B993" t="s">
        <v>11271</v>
      </c>
      <c r="C993" t="s">
        <v>74</v>
      </c>
      <c r="D993" t="s">
        <v>74</v>
      </c>
      <c r="E993" t="s">
        <v>74</v>
      </c>
      <c r="F993" t="s">
        <v>11271</v>
      </c>
      <c r="G993" t="s">
        <v>74</v>
      </c>
      <c r="H993" t="s">
        <v>74</v>
      </c>
      <c r="I993" t="s">
        <v>11272</v>
      </c>
      <c r="J993" t="s">
        <v>2418</v>
      </c>
      <c r="K993" t="s">
        <v>74</v>
      </c>
      <c r="L993" t="s">
        <v>74</v>
      </c>
      <c r="M993" t="s">
        <v>77</v>
      </c>
      <c r="N993" t="s">
        <v>8788</v>
      </c>
      <c r="O993" t="s">
        <v>74</v>
      </c>
      <c r="P993" t="s">
        <v>74</v>
      </c>
      <c r="Q993" t="s">
        <v>74</v>
      </c>
      <c r="R993" t="s">
        <v>74</v>
      </c>
      <c r="S993" t="s">
        <v>74</v>
      </c>
      <c r="T993" t="s">
        <v>74</v>
      </c>
      <c r="U993" t="s">
        <v>11273</v>
      </c>
      <c r="V993" t="s">
        <v>74</v>
      </c>
      <c r="W993" t="s">
        <v>11274</v>
      </c>
      <c r="X993" t="s">
        <v>103</v>
      </c>
      <c r="Y993" t="s">
        <v>11275</v>
      </c>
      <c r="Z993" t="s">
        <v>74</v>
      </c>
      <c r="AA993" t="s">
        <v>11276</v>
      </c>
      <c r="AB993" t="s">
        <v>74</v>
      </c>
      <c r="AC993" t="s">
        <v>74</v>
      </c>
      <c r="AD993" t="s">
        <v>74</v>
      </c>
      <c r="AE993" t="s">
        <v>74</v>
      </c>
      <c r="AF993" t="s">
        <v>74</v>
      </c>
      <c r="AG993">
        <v>30</v>
      </c>
      <c r="AH993">
        <v>18</v>
      </c>
      <c r="AI993">
        <v>18</v>
      </c>
      <c r="AJ993">
        <v>0</v>
      </c>
      <c r="AK993">
        <v>5</v>
      </c>
      <c r="AL993" t="s">
        <v>2422</v>
      </c>
      <c r="AM993" t="s">
        <v>570</v>
      </c>
      <c r="AN993" t="s">
        <v>2423</v>
      </c>
      <c r="AO993" t="s">
        <v>2424</v>
      </c>
      <c r="AP993" t="s">
        <v>74</v>
      </c>
      <c r="AQ993" t="s">
        <v>74</v>
      </c>
      <c r="AR993" t="s">
        <v>2425</v>
      </c>
      <c r="AS993" t="s">
        <v>2426</v>
      </c>
      <c r="AT993" t="s">
        <v>11028</v>
      </c>
      <c r="AU993">
        <v>1995</v>
      </c>
      <c r="AV993">
        <v>11</v>
      </c>
      <c r="AW993">
        <v>4</v>
      </c>
      <c r="AX993" t="s">
        <v>74</v>
      </c>
      <c r="AY993" t="s">
        <v>74</v>
      </c>
      <c r="AZ993" t="s">
        <v>74</v>
      </c>
      <c r="BA993" t="s">
        <v>74</v>
      </c>
      <c r="BB993">
        <v>575</v>
      </c>
      <c r="BC993">
        <v>584</v>
      </c>
      <c r="BD993" t="s">
        <v>74</v>
      </c>
      <c r="BE993" t="s">
        <v>11277</v>
      </c>
      <c r="BF993" t="str">
        <f>HYPERLINK("http://dx.doi.org/10.1111/j.1748-7692.1995.tb00681.x","http://dx.doi.org/10.1111/j.1748-7692.1995.tb00681.x")</f>
        <v>http://dx.doi.org/10.1111/j.1748-7692.1995.tb00681.x</v>
      </c>
      <c r="BG993" t="s">
        <v>74</v>
      </c>
      <c r="BH993" t="s">
        <v>74</v>
      </c>
      <c r="BI993">
        <v>10</v>
      </c>
      <c r="BJ993" t="s">
        <v>1521</v>
      </c>
      <c r="BK993" t="s">
        <v>93</v>
      </c>
      <c r="BL993" t="s">
        <v>1521</v>
      </c>
      <c r="BM993" t="s">
        <v>11278</v>
      </c>
      <c r="BN993" t="s">
        <v>74</v>
      </c>
      <c r="BO993" t="s">
        <v>74</v>
      </c>
      <c r="BP993" t="s">
        <v>74</v>
      </c>
      <c r="BQ993" t="s">
        <v>74</v>
      </c>
      <c r="BR993" t="s">
        <v>96</v>
      </c>
      <c r="BS993" t="s">
        <v>11279</v>
      </c>
      <c r="BT993" t="str">
        <f>HYPERLINK("https%3A%2F%2Fwww.webofscience.com%2Fwos%2Fwoscc%2Ffull-record%2FWOS:A1995TD41300015","View Full Record in Web of Science")</f>
        <v>View Full Record in Web of Science</v>
      </c>
    </row>
    <row r="994" spans="1:72" x14ac:dyDescent="0.15">
      <c r="A994" t="s">
        <v>72</v>
      </c>
      <c r="B994" t="s">
        <v>11280</v>
      </c>
      <c r="C994" t="s">
        <v>74</v>
      </c>
      <c r="D994" t="s">
        <v>74</v>
      </c>
      <c r="E994" t="s">
        <v>74</v>
      </c>
      <c r="F994" t="s">
        <v>11280</v>
      </c>
      <c r="G994" t="s">
        <v>74</v>
      </c>
      <c r="H994" t="s">
        <v>74</v>
      </c>
      <c r="I994" t="s">
        <v>11281</v>
      </c>
      <c r="J994" t="s">
        <v>8540</v>
      </c>
      <c r="K994" t="s">
        <v>74</v>
      </c>
      <c r="L994" t="s">
        <v>74</v>
      </c>
      <c r="M994" t="s">
        <v>77</v>
      </c>
      <c r="N994" t="s">
        <v>78</v>
      </c>
      <c r="O994" t="s">
        <v>74</v>
      </c>
      <c r="P994" t="s">
        <v>74</v>
      </c>
      <c r="Q994" t="s">
        <v>74</v>
      </c>
      <c r="R994" t="s">
        <v>74</v>
      </c>
      <c r="S994" t="s">
        <v>74</v>
      </c>
      <c r="T994" t="s">
        <v>11282</v>
      </c>
      <c r="U994" t="s">
        <v>74</v>
      </c>
      <c r="V994" t="s">
        <v>11283</v>
      </c>
      <c r="W994" t="s">
        <v>74</v>
      </c>
      <c r="X994" t="s">
        <v>74</v>
      </c>
      <c r="Y994" t="s">
        <v>11284</v>
      </c>
      <c r="Z994" t="s">
        <v>74</v>
      </c>
      <c r="AA994" t="s">
        <v>74</v>
      </c>
      <c r="AB994" t="s">
        <v>74</v>
      </c>
      <c r="AC994" t="s">
        <v>74</v>
      </c>
      <c r="AD994" t="s">
        <v>74</v>
      </c>
      <c r="AE994" t="s">
        <v>74</v>
      </c>
      <c r="AF994" t="s">
        <v>74</v>
      </c>
      <c r="AG994">
        <v>0</v>
      </c>
      <c r="AH994">
        <v>6</v>
      </c>
      <c r="AI994">
        <v>6</v>
      </c>
      <c r="AJ994">
        <v>0</v>
      </c>
      <c r="AK994">
        <v>2</v>
      </c>
      <c r="AL994" t="s">
        <v>8547</v>
      </c>
      <c r="AM994" t="s">
        <v>8548</v>
      </c>
      <c r="AN994" t="s">
        <v>8549</v>
      </c>
      <c r="AO994" t="s">
        <v>8550</v>
      </c>
      <c r="AP994" t="s">
        <v>74</v>
      </c>
      <c r="AQ994" t="s">
        <v>74</v>
      </c>
      <c r="AR994" t="s">
        <v>8540</v>
      </c>
      <c r="AS994" t="s">
        <v>8551</v>
      </c>
      <c r="AT994" t="s">
        <v>11028</v>
      </c>
      <c r="AU994">
        <v>1995</v>
      </c>
      <c r="AV994">
        <v>18</v>
      </c>
      <c r="AW994">
        <v>4</v>
      </c>
      <c r="AX994" t="s">
        <v>74</v>
      </c>
      <c r="AY994" t="s">
        <v>74</v>
      </c>
      <c r="AZ994" t="s">
        <v>74</v>
      </c>
      <c r="BA994" t="s">
        <v>74</v>
      </c>
      <c r="BB994">
        <v>409</v>
      </c>
      <c r="BC994">
        <v>422</v>
      </c>
      <c r="BD994" t="s">
        <v>74</v>
      </c>
      <c r="BE994" t="s">
        <v>74</v>
      </c>
      <c r="BF994" t="s">
        <v>74</v>
      </c>
      <c r="BG994" t="s">
        <v>74</v>
      </c>
      <c r="BH994" t="s">
        <v>74</v>
      </c>
      <c r="BI994">
        <v>14</v>
      </c>
      <c r="BJ994" t="s">
        <v>2141</v>
      </c>
      <c r="BK994" t="s">
        <v>93</v>
      </c>
      <c r="BL994" t="s">
        <v>2141</v>
      </c>
      <c r="BM994" t="s">
        <v>11285</v>
      </c>
      <c r="BN994" t="s">
        <v>74</v>
      </c>
      <c r="BO994" t="s">
        <v>74</v>
      </c>
      <c r="BP994" t="s">
        <v>74</v>
      </c>
      <c r="BQ994" t="s">
        <v>74</v>
      </c>
      <c r="BR994" t="s">
        <v>96</v>
      </c>
      <c r="BS994" t="s">
        <v>11286</v>
      </c>
      <c r="BT994" t="str">
        <f>HYPERLINK("https%3A%2F%2Fwww.webofscience.com%2Fwos%2Fwoscc%2Ffull-record%2FWOS:A1995TD89600009","View Full Record in Web of Science")</f>
        <v>View Full Record in Web of Science</v>
      </c>
    </row>
    <row r="995" spans="1:72" x14ac:dyDescent="0.15">
      <c r="A995" t="s">
        <v>72</v>
      </c>
      <c r="B995" t="s">
        <v>11287</v>
      </c>
      <c r="C995" t="s">
        <v>74</v>
      </c>
      <c r="D995" t="s">
        <v>74</v>
      </c>
      <c r="E995" t="s">
        <v>74</v>
      </c>
      <c r="F995" t="s">
        <v>11287</v>
      </c>
      <c r="G995" t="s">
        <v>74</v>
      </c>
      <c r="H995" t="s">
        <v>74</v>
      </c>
      <c r="I995" t="s">
        <v>11288</v>
      </c>
      <c r="J995" t="s">
        <v>1717</v>
      </c>
      <c r="K995" t="s">
        <v>74</v>
      </c>
      <c r="L995" t="s">
        <v>74</v>
      </c>
      <c r="M995" t="s">
        <v>77</v>
      </c>
      <c r="N995" t="s">
        <v>78</v>
      </c>
      <c r="O995" t="s">
        <v>74</v>
      </c>
      <c r="P995" t="s">
        <v>74</v>
      </c>
      <c r="Q995" t="s">
        <v>74</v>
      </c>
      <c r="R995" t="s">
        <v>74</v>
      </c>
      <c r="S995" t="s">
        <v>74</v>
      </c>
      <c r="T995" t="s">
        <v>74</v>
      </c>
      <c r="U995" t="s">
        <v>11289</v>
      </c>
      <c r="V995" t="s">
        <v>11290</v>
      </c>
      <c r="W995" t="s">
        <v>74</v>
      </c>
      <c r="X995" t="s">
        <v>74</v>
      </c>
      <c r="Y995" t="s">
        <v>11291</v>
      </c>
      <c r="Z995" t="s">
        <v>74</v>
      </c>
      <c r="AA995" t="s">
        <v>74</v>
      </c>
      <c r="AB995" t="s">
        <v>74</v>
      </c>
      <c r="AC995" t="s">
        <v>74</v>
      </c>
      <c r="AD995" t="s">
        <v>74</v>
      </c>
      <c r="AE995" t="s">
        <v>74</v>
      </c>
      <c r="AF995" t="s">
        <v>74</v>
      </c>
      <c r="AG995">
        <v>56</v>
      </c>
      <c r="AH995">
        <v>19</v>
      </c>
      <c r="AI995">
        <v>19</v>
      </c>
      <c r="AJ995">
        <v>0</v>
      </c>
      <c r="AK995">
        <v>4</v>
      </c>
      <c r="AL995" t="s">
        <v>946</v>
      </c>
      <c r="AM995" t="s">
        <v>312</v>
      </c>
      <c r="AN995" t="s">
        <v>947</v>
      </c>
      <c r="AO995" t="s">
        <v>1723</v>
      </c>
      <c r="AP995" t="s">
        <v>74</v>
      </c>
      <c r="AQ995" t="s">
        <v>74</v>
      </c>
      <c r="AR995" t="s">
        <v>1717</v>
      </c>
      <c r="AS995" t="s">
        <v>1725</v>
      </c>
      <c r="AT995" t="s">
        <v>11028</v>
      </c>
      <c r="AU995">
        <v>1995</v>
      </c>
      <c r="AV995">
        <v>10</v>
      </c>
      <c r="AW995">
        <v>5</v>
      </c>
      <c r="AX995" t="s">
        <v>74</v>
      </c>
      <c r="AY995" t="s">
        <v>74</v>
      </c>
      <c r="AZ995" t="s">
        <v>74</v>
      </c>
      <c r="BA995" t="s">
        <v>74</v>
      </c>
      <c r="BB995">
        <v>871</v>
      </c>
      <c r="BC995">
        <v>880</v>
      </c>
      <c r="BD995" t="s">
        <v>74</v>
      </c>
      <c r="BE995" t="s">
        <v>11292</v>
      </c>
      <c r="BF995" t="str">
        <f>HYPERLINK("http://dx.doi.org/10.1029/95PA02177","http://dx.doi.org/10.1029/95PA02177")</f>
        <v>http://dx.doi.org/10.1029/95PA02177</v>
      </c>
      <c r="BG995" t="s">
        <v>74</v>
      </c>
      <c r="BH995" t="s">
        <v>74</v>
      </c>
      <c r="BI995">
        <v>10</v>
      </c>
      <c r="BJ995" t="s">
        <v>1727</v>
      </c>
      <c r="BK995" t="s">
        <v>93</v>
      </c>
      <c r="BL995" t="s">
        <v>1728</v>
      </c>
      <c r="BM995" t="s">
        <v>11293</v>
      </c>
      <c r="BN995" t="s">
        <v>74</v>
      </c>
      <c r="BO995" t="s">
        <v>74</v>
      </c>
      <c r="BP995" t="s">
        <v>74</v>
      </c>
      <c r="BQ995" t="s">
        <v>74</v>
      </c>
      <c r="BR995" t="s">
        <v>96</v>
      </c>
      <c r="BS995" t="s">
        <v>11294</v>
      </c>
      <c r="BT995" t="str">
        <f>HYPERLINK("https%3A%2F%2Fwww.webofscience.com%2Fwos%2Fwoscc%2Ffull-record%2FWOS:A1995RX40900002","View Full Record in Web of Science")</f>
        <v>View Full Record in Web of Science</v>
      </c>
    </row>
    <row r="996" spans="1:72" x14ac:dyDescent="0.15">
      <c r="A996" t="s">
        <v>72</v>
      </c>
      <c r="B996" t="s">
        <v>11295</v>
      </c>
      <c r="C996" t="s">
        <v>74</v>
      </c>
      <c r="D996" t="s">
        <v>74</v>
      </c>
      <c r="E996" t="s">
        <v>74</v>
      </c>
      <c r="F996" t="s">
        <v>11295</v>
      </c>
      <c r="G996" t="s">
        <v>74</v>
      </c>
      <c r="H996" t="s">
        <v>74</v>
      </c>
      <c r="I996" t="s">
        <v>11296</v>
      </c>
      <c r="J996" t="s">
        <v>1717</v>
      </c>
      <c r="K996" t="s">
        <v>74</v>
      </c>
      <c r="L996" t="s">
        <v>74</v>
      </c>
      <c r="M996" t="s">
        <v>77</v>
      </c>
      <c r="N996" t="s">
        <v>78</v>
      </c>
      <c r="O996" t="s">
        <v>74</v>
      </c>
      <c r="P996" t="s">
        <v>74</v>
      </c>
      <c r="Q996" t="s">
        <v>74</v>
      </c>
      <c r="R996" t="s">
        <v>74</v>
      </c>
      <c r="S996" t="s">
        <v>74</v>
      </c>
      <c r="T996" t="s">
        <v>74</v>
      </c>
      <c r="U996" t="s">
        <v>11297</v>
      </c>
      <c r="V996" t="s">
        <v>11298</v>
      </c>
      <c r="W996" t="s">
        <v>11299</v>
      </c>
      <c r="X996" t="s">
        <v>11300</v>
      </c>
      <c r="Y996" t="s">
        <v>11301</v>
      </c>
      <c r="Z996" t="s">
        <v>74</v>
      </c>
      <c r="AA996" t="s">
        <v>6555</v>
      </c>
      <c r="AB996" t="s">
        <v>6556</v>
      </c>
      <c r="AC996" t="s">
        <v>74</v>
      </c>
      <c r="AD996" t="s">
        <v>74</v>
      </c>
      <c r="AE996" t="s">
        <v>74</v>
      </c>
      <c r="AF996" t="s">
        <v>74</v>
      </c>
      <c r="AG996">
        <v>66</v>
      </c>
      <c r="AH996">
        <v>51</v>
      </c>
      <c r="AI996">
        <v>52</v>
      </c>
      <c r="AJ996">
        <v>0</v>
      </c>
      <c r="AK996">
        <v>7</v>
      </c>
      <c r="AL996" t="s">
        <v>946</v>
      </c>
      <c r="AM996" t="s">
        <v>312</v>
      </c>
      <c r="AN996" t="s">
        <v>1017</v>
      </c>
      <c r="AO996" t="s">
        <v>1723</v>
      </c>
      <c r="AP996" t="s">
        <v>1724</v>
      </c>
      <c r="AQ996" t="s">
        <v>74</v>
      </c>
      <c r="AR996" t="s">
        <v>1717</v>
      </c>
      <c r="AS996" t="s">
        <v>1725</v>
      </c>
      <c r="AT996" t="s">
        <v>11028</v>
      </c>
      <c r="AU996">
        <v>1995</v>
      </c>
      <c r="AV996">
        <v>10</v>
      </c>
      <c r="AW996">
        <v>5</v>
      </c>
      <c r="AX996" t="s">
        <v>74</v>
      </c>
      <c r="AY996" t="s">
        <v>74</v>
      </c>
      <c r="AZ996" t="s">
        <v>74</v>
      </c>
      <c r="BA996" t="s">
        <v>74</v>
      </c>
      <c r="BB996">
        <v>927</v>
      </c>
      <c r="BC996">
        <v>941</v>
      </c>
      <c r="BD996" t="s">
        <v>74</v>
      </c>
      <c r="BE996" t="s">
        <v>11302</v>
      </c>
      <c r="BF996" t="str">
        <f>HYPERLINK("http://dx.doi.org/10.1029/95PA00978","http://dx.doi.org/10.1029/95PA00978")</f>
        <v>http://dx.doi.org/10.1029/95PA00978</v>
      </c>
      <c r="BG996" t="s">
        <v>74</v>
      </c>
      <c r="BH996" t="s">
        <v>74</v>
      </c>
      <c r="BI996">
        <v>15</v>
      </c>
      <c r="BJ996" t="s">
        <v>1727</v>
      </c>
      <c r="BK996" t="s">
        <v>93</v>
      </c>
      <c r="BL996" t="s">
        <v>1728</v>
      </c>
      <c r="BM996" t="s">
        <v>11293</v>
      </c>
      <c r="BN996" t="s">
        <v>74</v>
      </c>
      <c r="BO996" t="s">
        <v>1086</v>
      </c>
      <c r="BP996" t="s">
        <v>74</v>
      </c>
      <c r="BQ996" t="s">
        <v>74</v>
      </c>
      <c r="BR996" t="s">
        <v>96</v>
      </c>
      <c r="BS996" t="s">
        <v>11303</v>
      </c>
      <c r="BT996" t="str">
        <f>HYPERLINK("https%3A%2F%2Fwww.webofscience.com%2Fwos%2Fwoscc%2Ffull-record%2FWOS:A1995RX40900006","View Full Record in Web of Science")</f>
        <v>View Full Record in Web of Science</v>
      </c>
    </row>
    <row r="997" spans="1:72" x14ac:dyDescent="0.15">
      <c r="A997" t="s">
        <v>72</v>
      </c>
      <c r="B997" t="s">
        <v>11304</v>
      </c>
      <c r="C997" t="s">
        <v>74</v>
      </c>
      <c r="D997" t="s">
        <v>74</v>
      </c>
      <c r="E997" t="s">
        <v>74</v>
      </c>
      <c r="F997" t="s">
        <v>11304</v>
      </c>
      <c r="G997" t="s">
        <v>74</v>
      </c>
      <c r="H997" t="s">
        <v>74</v>
      </c>
      <c r="I997" t="s">
        <v>11305</v>
      </c>
      <c r="J997" t="s">
        <v>10027</v>
      </c>
      <c r="K997" t="s">
        <v>74</v>
      </c>
      <c r="L997" t="s">
        <v>74</v>
      </c>
      <c r="M997" t="s">
        <v>77</v>
      </c>
      <c r="N997" t="s">
        <v>78</v>
      </c>
      <c r="O997" t="s">
        <v>74</v>
      </c>
      <c r="P997" t="s">
        <v>74</v>
      </c>
      <c r="Q997" t="s">
        <v>74</v>
      </c>
      <c r="R997" t="s">
        <v>74</v>
      </c>
      <c r="S997" t="s">
        <v>74</v>
      </c>
      <c r="T997" t="s">
        <v>74</v>
      </c>
      <c r="U997" t="s">
        <v>11306</v>
      </c>
      <c r="V997" t="s">
        <v>11307</v>
      </c>
      <c r="W997" t="s">
        <v>11308</v>
      </c>
      <c r="X997" t="s">
        <v>3138</v>
      </c>
      <c r="Y997" t="s">
        <v>11309</v>
      </c>
      <c r="Z997" t="s">
        <v>74</v>
      </c>
      <c r="AA997" t="s">
        <v>11310</v>
      </c>
      <c r="AB997" t="s">
        <v>11311</v>
      </c>
      <c r="AC997" t="s">
        <v>74</v>
      </c>
      <c r="AD997" t="s">
        <v>74</v>
      </c>
      <c r="AE997" t="s">
        <v>74</v>
      </c>
      <c r="AF997" t="s">
        <v>74</v>
      </c>
      <c r="AG997">
        <v>43</v>
      </c>
      <c r="AH997">
        <v>184</v>
      </c>
      <c r="AI997">
        <v>198</v>
      </c>
      <c r="AJ997">
        <v>1</v>
      </c>
      <c r="AK997">
        <v>5</v>
      </c>
      <c r="AL997" t="s">
        <v>261</v>
      </c>
      <c r="AM997" t="s">
        <v>262</v>
      </c>
      <c r="AN997" t="s">
        <v>263</v>
      </c>
      <c r="AO997" t="s">
        <v>10037</v>
      </c>
      <c r="AP997" t="s">
        <v>74</v>
      </c>
      <c r="AQ997" t="s">
        <v>74</v>
      </c>
      <c r="AR997" t="s">
        <v>10038</v>
      </c>
      <c r="AS997" t="s">
        <v>10039</v>
      </c>
      <c r="AT997" t="s">
        <v>11028</v>
      </c>
      <c r="AU997">
        <v>1995</v>
      </c>
      <c r="AV997">
        <v>74</v>
      </c>
      <c r="AW997">
        <v>4</v>
      </c>
      <c r="AX997" t="s">
        <v>74</v>
      </c>
      <c r="AY997" t="s">
        <v>74</v>
      </c>
      <c r="AZ997" t="s">
        <v>74</v>
      </c>
      <c r="BA997" t="s">
        <v>74</v>
      </c>
      <c r="BB997">
        <v>225</v>
      </c>
      <c r="BC997">
        <v>244</v>
      </c>
      <c r="BD997" t="s">
        <v>74</v>
      </c>
      <c r="BE997" t="s">
        <v>11312</v>
      </c>
      <c r="BF997" t="str">
        <f>HYPERLINK("http://dx.doi.org/10.1016/0301-9268(95)00012-T","http://dx.doi.org/10.1016/0301-9268(95)00012-T")</f>
        <v>http://dx.doi.org/10.1016/0301-9268(95)00012-T</v>
      </c>
      <c r="BG997" t="s">
        <v>74</v>
      </c>
      <c r="BH997" t="s">
        <v>74</v>
      </c>
      <c r="BI997">
        <v>20</v>
      </c>
      <c r="BJ997" t="s">
        <v>364</v>
      </c>
      <c r="BK997" t="s">
        <v>93</v>
      </c>
      <c r="BL997" t="s">
        <v>365</v>
      </c>
      <c r="BM997" t="s">
        <v>11313</v>
      </c>
      <c r="BN997" t="s">
        <v>74</v>
      </c>
      <c r="BO997" t="s">
        <v>74</v>
      </c>
      <c r="BP997" t="s">
        <v>74</v>
      </c>
      <c r="BQ997" t="s">
        <v>74</v>
      </c>
      <c r="BR997" t="s">
        <v>96</v>
      </c>
      <c r="BS997" t="s">
        <v>11314</v>
      </c>
      <c r="BT997" t="str">
        <f>HYPERLINK("https%3A%2F%2Fwww.webofscience.com%2Fwos%2Fwoscc%2Ffull-record%2FWOS:A1995TA24000003","View Full Record in Web of Science")</f>
        <v>View Full Record in Web of Science</v>
      </c>
    </row>
    <row r="998" spans="1:72" x14ac:dyDescent="0.15">
      <c r="A998" t="s">
        <v>72</v>
      </c>
      <c r="B998" t="s">
        <v>11315</v>
      </c>
      <c r="C998" t="s">
        <v>74</v>
      </c>
      <c r="D998" t="s">
        <v>74</v>
      </c>
      <c r="E998" t="s">
        <v>74</v>
      </c>
      <c r="F998" t="s">
        <v>11315</v>
      </c>
      <c r="G998" t="s">
        <v>74</v>
      </c>
      <c r="H998" t="s">
        <v>74</v>
      </c>
      <c r="I998" t="s">
        <v>11316</v>
      </c>
      <c r="J998" t="s">
        <v>2523</v>
      </c>
      <c r="K998" t="s">
        <v>74</v>
      </c>
      <c r="L998" t="s">
        <v>74</v>
      </c>
      <c r="M998" t="s">
        <v>77</v>
      </c>
      <c r="N998" t="s">
        <v>78</v>
      </c>
      <c r="O998" t="s">
        <v>74</v>
      </c>
      <c r="P998" t="s">
        <v>74</v>
      </c>
      <c r="Q998" t="s">
        <v>74</v>
      </c>
      <c r="R998" t="s">
        <v>74</v>
      </c>
      <c r="S998" t="s">
        <v>74</v>
      </c>
      <c r="T998" t="s">
        <v>11317</v>
      </c>
      <c r="U998" t="s">
        <v>11318</v>
      </c>
      <c r="V998" t="s">
        <v>11319</v>
      </c>
      <c r="W998" t="s">
        <v>74</v>
      </c>
      <c r="X998" t="s">
        <v>74</v>
      </c>
      <c r="Y998" t="s">
        <v>11320</v>
      </c>
      <c r="Z998" t="s">
        <v>74</v>
      </c>
      <c r="AA998" t="s">
        <v>74</v>
      </c>
      <c r="AB998" t="s">
        <v>11321</v>
      </c>
      <c r="AC998" t="s">
        <v>74</v>
      </c>
      <c r="AD998" t="s">
        <v>74</v>
      </c>
      <c r="AE998" t="s">
        <v>74</v>
      </c>
      <c r="AF998" t="s">
        <v>74</v>
      </c>
      <c r="AG998">
        <v>32</v>
      </c>
      <c r="AH998">
        <v>51</v>
      </c>
      <c r="AI998">
        <v>51</v>
      </c>
      <c r="AJ998">
        <v>0</v>
      </c>
      <c r="AK998">
        <v>4</v>
      </c>
      <c r="AL998" t="s">
        <v>2531</v>
      </c>
      <c r="AM998" t="s">
        <v>2532</v>
      </c>
      <c r="AN998" t="s">
        <v>2533</v>
      </c>
      <c r="AO998" t="s">
        <v>2534</v>
      </c>
      <c r="AP998" t="s">
        <v>74</v>
      </c>
      <c r="AQ998" t="s">
        <v>74</v>
      </c>
      <c r="AR998" t="s">
        <v>2535</v>
      </c>
      <c r="AS998" t="s">
        <v>2536</v>
      </c>
      <c r="AT998" t="s">
        <v>11028</v>
      </c>
      <c r="AU998">
        <v>1995</v>
      </c>
      <c r="AV998">
        <v>121</v>
      </c>
      <c r="AW998">
        <v>528</v>
      </c>
      <c r="AX998" t="s">
        <v>2270</v>
      </c>
      <c r="AY998" t="s">
        <v>74</v>
      </c>
      <c r="AZ998" t="s">
        <v>74</v>
      </c>
      <c r="BA998" t="s">
        <v>74</v>
      </c>
      <c r="BB998">
        <v>1923</v>
      </c>
      <c r="BC998">
        <v>1941</v>
      </c>
      <c r="BD998" t="s">
        <v>74</v>
      </c>
      <c r="BE998" t="s">
        <v>11322</v>
      </c>
      <c r="BF998" t="str">
        <f>HYPERLINK("http://dx.doi.org/10.1002/qj.49712152808","http://dx.doi.org/10.1002/qj.49712152808")</f>
        <v>http://dx.doi.org/10.1002/qj.49712152808</v>
      </c>
      <c r="BG998" t="s">
        <v>74</v>
      </c>
      <c r="BH998" t="s">
        <v>74</v>
      </c>
      <c r="BI998">
        <v>19</v>
      </c>
      <c r="BJ998" t="s">
        <v>159</v>
      </c>
      <c r="BK998" t="s">
        <v>93</v>
      </c>
      <c r="BL998" t="s">
        <v>159</v>
      </c>
      <c r="BM998" t="s">
        <v>11323</v>
      </c>
      <c r="BN998" t="s">
        <v>74</v>
      </c>
      <c r="BO998" t="s">
        <v>74</v>
      </c>
      <c r="BP998" t="s">
        <v>74</v>
      </c>
      <c r="BQ998" t="s">
        <v>74</v>
      </c>
      <c r="BR998" t="s">
        <v>96</v>
      </c>
      <c r="BS998" t="s">
        <v>11324</v>
      </c>
      <c r="BT998" t="str">
        <f>HYPERLINK("https%3A%2F%2Fwww.webofscience.com%2Fwos%2Fwoscc%2Ffull-record%2FWOS:A1995TL85100007","View Full Record in Web of Science")</f>
        <v>View Full Record in Web of Science</v>
      </c>
    </row>
    <row r="999" spans="1:72" x14ac:dyDescent="0.15">
      <c r="A999" t="s">
        <v>72</v>
      </c>
      <c r="B999" t="s">
        <v>11325</v>
      </c>
      <c r="C999" t="s">
        <v>74</v>
      </c>
      <c r="D999" t="s">
        <v>74</v>
      </c>
      <c r="E999" t="s">
        <v>74</v>
      </c>
      <c r="F999" t="s">
        <v>11325</v>
      </c>
      <c r="G999" t="s">
        <v>74</v>
      </c>
      <c r="H999" t="s">
        <v>74</v>
      </c>
      <c r="I999" t="s">
        <v>11326</v>
      </c>
      <c r="J999" t="s">
        <v>4173</v>
      </c>
      <c r="K999" t="s">
        <v>74</v>
      </c>
      <c r="L999" t="s">
        <v>74</v>
      </c>
      <c r="M999" t="s">
        <v>77</v>
      </c>
      <c r="N999" t="s">
        <v>78</v>
      </c>
      <c r="O999" t="s">
        <v>74</v>
      </c>
      <c r="P999" t="s">
        <v>74</v>
      </c>
      <c r="Q999" t="s">
        <v>74</v>
      </c>
      <c r="R999" t="s">
        <v>74</v>
      </c>
      <c r="S999" t="s">
        <v>74</v>
      </c>
      <c r="T999" t="s">
        <v>74</v>
      </c>
      <c r="U999" t="s">
        <v>11327</v>
      </c>
      <c r="V999" t="s">
        <v>11328</v>
      </c>
      <c r="W999" t="s">
        <v>11329</v>
      </c>
      <c r="X999" t="s">
        <v>11330</v>
      </c>
      <c r="Y999" t="s">
        <v>74</v>
      </c>
      <c r="Z999" t="s">
        <v>74</v>
      </c>
      <c r="AA999" t="s">
        <v>74</v>
      </c>
      <c r="AB999" t="s">
        <v>74</v>
      </c>
      <c r="AC999" t="s">
        <v>74</v>
      </c>
      <c r="AD999" t="s">
        <v>74</v>
      </c>
      <c r="AE999" t="s">
        <v>74</v>
      </c>
      <c r="AF999" t="s">
        <v>74</v>
      </c>
      <c r="AG999">
        <v>25</v>
      </c>
      <c r="AH999">
        <v>19</v>
      </c>
      <c r="AI999">
        <v>22</v>
      </c>
      <c r="AJ999">
        <v>0</v>
      </c>
      <c r="AK999">
        <v>3</v>
      </c>
      <c r="AL999" t="s">
        <v>11331</v>
      </c>
      <c r="AM999" t="s">
        <v>186</v>
      </c>
      <c r="AN999" t="s">
        <v>4179</v>
      </c>
      <c r="AO999" t="s">
        <v>4180</v>
      </c>
      <c r="AP999" t="s">
        <v>74</v>
      </c>
      <c r="AQ999" t="s">
        <v>74</v>
      </c>
      <c r="AR999" t="s">
        <v>4181</v>
      </c>
      <c r="AS999" t="s">
        <v>4182</v>
      </c>
      <c r="AT999" t="s">
        <v>11028</v>
      </c>
      <c r="AU999">
        <v>1995</v>
      </c>
      <c r="AV999">
        <v>54</v>
      </c>
      <c r="AW999">
        <v>1</v>
      </c>
      <c r="AX999" t="s">
        <v>74</v>
      </c>
      <c r="AY999" t="s">
        <v>74</v>
      </c>
      <c r="AZ999" t="s">
        <v>74</v>
      </c>
      <c r="BA999" t="s">
        <v>74</v>
      </c>
      <c r="BB999">
        <v>13</v>
      </c>
      <c r="BC999">
        <v>26</v>
      </c>
      <c r="BD999" t="s">
        <v>74</v>
      </c>
      <c r="BE999" t="s">
        <v>11332</v>
      </c>
      <c r="BF999" t="str">
        <f>HYPERLINK("http://dx.doi.org/10.1016/0034-4257(95)00082-C","http://dx.doi.org/10.1016/0034-4257(95)00082-C")</f>
        <v>http://dx.doi.org/10.1016/0034-4257(95)00082-C</v>
      </c>
      <c r="BG999" t="s">
        <v>74</v>
      </c>
      <c r="BH999" t="s">
        <v>74</v>
      </c>
      <c r="BI999">
        <v>14</v>
      </c>
      <c r="BJ999" t="s">
        <v>4184</v>
      </c>
      <c r="BK999" t="s">
        <v>93</v>
      </c>
      <c r="BL999" t="s">
        <v>4185</v>
      </c>
      <c r="BM999" t="s">
        <v>11333</v>
      </c>
      <c r="BN999" t="s">
        <v>74</v>
      </c>
      <c r="BO999" t="s">
        <v>74</v>
      </c>
      <c r="BP999" t="s">
        <v>74</v>
      </c>
      <c r="BQ999" t="s">
        <v>74</v>
      </c>
      <c r="BR999" t="s">
        <v>96</v>
      </c>
      <c r="BS999" t="s">
        <v>11334</v>
      </c>
      <c r="BT999" t="str">
        <f>HYPERLINK("https%3A%2F%2Fwww.webofscience.com%2Fwos%2Fwoscc%2Ffull-record%2FWOS:A1995TA59400002","View Full Record in Web of Science")</f>
        <v>View Full Record in Web of Science</v>
      </c>
    </row>
    <row r="1000" spans="1:72" x14ac:dyDescent="0.15">
      <c r="A1000" t="s">
        <v>72</v>
      </c>
      <c r="B1000" t="s">
        <v>11335</v>
      </c>
      <c r="C1000" t="s">
        <v>74</v>
      </c>
      <c r="D1000" t="s">
        <v>74</v>
      </c>
      <c r="E1000" t="s">
        <v>74</v>
      </c>
      <c r="F1000" t="s">
        <v>11335</v>
      </c>
      <c r="G1000" t="s">
        <v>74</v>
      </c>
      <c r="H1000" t="s">
        <v>74</v>
      </c>
      <c r="I1000" t="s">
        <v>11336</v>
      </c>
      <c r="J1000" t="s">
        <v>11337</v>
      </c>
      <c r="K1000" t="s">
        <v>74</v>
      </c>
      <c r="L1000" t="s">
        <v>74</v>
      </c>
      <c r="M1000" t="s">
        <v>77</v>
      </c>
      <c r="N1000" t="s">
        <v>78</v>
      </c>
      <c r="O1000" t="s">
        <v>74</v>
      </c>
      <c r="P1000" t="s">
        <v>74</v>
      </c>
      <c r="Q1000" t="s">
        <v>74</v>
      </c>
      <c r="R1000" t="s">
        <v>74</v>
      </c>
      <c r="S1000" t="s">
        <v>74</v>
      </c>
      <c r="T1000" t="s">
        <v>74</v>
      </c>
      <c r="U1000" t="s">
        <v>11338</v>
      </c>
      <c r="V1000" t="s">
        <v>11339</v>
      </c>
      <c r="W1000" t="s">
        <v>11340</v>
      </c>
      <c r="X1000" t="s">
        <v>11341</v>
      </c>
      <c r="Y1000" t="s">
        <v>11342</v>
      </c>
      <c r="Z1000" t="s">
        <v>74</v>
      </c>
      <c r="AA1000" t="s">
        <v>74</v>
      </c>
      <c r="AB1000" t="s">
        <v>74</v>
      </c>
      <c r="AC1000" t="s">
        <v>74</v>
      </c>
      <c r="AD1000" t="s">
        <v>74</v>
      </c>
      <c r="AE1000" t="s">
        <v>74</v>
      </c>
      <c r="AF1000" t="s">
        <v>74</v>
      </c>
      <c r="AG1000">
        <v>39</v>
      </c>
      <c r="AH1000">
        <v>46</v>
      </c>
      <c r="AI1000">
        <v>46</v>
      </c>
      <c r="AJ1000">
        <v>0</v>
      </c>
      <c r="AK1000">
        <v>13</v>
      </c>
      <c r="AL1000" t="s">
        <v>203</v>
      </c>
      <c r="AM1000" t="s">
        <v>85</v>
      </c>
      <c r="AN1000" t="s">
        <v>204</v>
      </c>
      <c r="AO1000" t="s">
        <v>11343</v>
      </c>
      <c r="AP1000" t="s">
        <v>74</v>
      </c>
      <c r="AQ1000" t="s">
        <v>74</v>
      </c>
      <c r="AR1000" t="s">
        <v>11344</v>
      </c>
      <c r="AS1000" t="s">
        <v>11345</v>
      </c>
      <c r="AT1000" t="s">
        <v>11028</v>
      </c>
      <c r="AU1000">
        <v>1995</v>
      </c>
      <c r="AV1000">
        <v>27</v>
      </c>
      <c r="AW1000">
        <v>10</v>
      </c>
      <c r="AX1000" t="s">
        <v>74</v>
      </c>
      <c r="AY1000" t="s">
        <v>74</v>
      </c>
      <c r="AZ1000" t="s">
        <v>74</v>
      </c>
      <c r="BA1000" t="s">
        <v>74</v>
      </c>
      <c r="BB1000">
        <v>1279</v>
      </c>
      <c r="BC1000">
        <v>1288</v>
      </c>
      <c r="BD1000" t="s">
        <v>74</v>
      </c>
      <c r="BE1000" t="s">
        <v>11346</v>
      </c>
      <c r="BF1000" t="str">
        <f>HYPERLINK("http://dx.doi.org/10.1016/0038-0717(95)00054-I","http://dx.doi.org/10.1016/0038-0717(95)00054-I")</f>
        <v>http://dx.doi.org/10.1016/0038-0717(95)00054-I</v>
      </c>
      <c r="BG1000" t="s">
        <v>74</v>
      </c>
      <c r="BH1000" t="s">
        <v>74</v>
      </c>
      <c r="BI1000">
        <v>10</v>
      </c>
      <c r="BJ1000" t="s">
        <v>11347</v>
      </c>
      <c r="BK1000" t="s">
        <v>93</v>
      </c>
      <c r="BL1000" t="s">
        <v>11348</v>
      </c>
      <c r="BM1000" t="s">
        <v>11349</v>
      </c>
      <c r="BN1000" t="s">
        <v>74</v>
      </c>
      <c r="BO1000" t="s">
        <v>74</v>
      </c>
      <c r="BP1000" t="s">
        <v>74</v>
      </c>
      <c r="BQ1000" t="s">
        <v>74</v>
      </c>
      <c r="BR1000" t="s">
        <v>96</v>
      </c>
      <c r="BS1000" t="s">
        <v>11350</v>
      </c>
      <c r="BT1000" t="str">
        <f>HYPERLINK("https%3A%2F%2Fwww.webofscience.com%2Fwos%2Fwoscc%2Ffull-record%2FWOS:A1995RV66400006","View Full Record in Web of Science")</f>
        <v>View Full Record in Web of Science</v>
      </c>
    </row>
    <row r="1001" spans="1:72" x14ac:dyDescent="0.15">
      <c r="A1001" t="s">
        <v>72</v>
      </c>
      <c r="B1001" t="s">
        <v>11351</v>
      </c>
      <c r="C1001" t="s">
        <v>74</v>
      </c>
      <c r="D1001" t="s">
        <v>74</v>
      </c>
      <c r="E1001" t="s">
        <v>74</v>
      </c>
      <c r="F1001" t="s">
        <v>11351</v>
      </c>
      <c r="G1001" t="s">
        <v>74</v>
      </c>
      <c r="H1001" t="s">
        <v>74</v>
      </c>
      <c r="I1001" t="s">
        <v>11352</v>
      </c>
      <c r="J1001" t="s">
        <v>11353</v>
      </c>
      <c r="K1001" t="s">
        <v>74</v>
      </c>
      <c r="L1001" t="s">
        <v>74</v>
      </c>
      <c r="M1001" t="s">
        <v>77</v>
      </c>
      <c r="N1001" t="s">
        <v>371</v>
      </c>
      <c r="O1001" t="s">
        <v>74</v>
      </c>
      <c r="P1001" t="s">
        <v>74</v>
      </c>
      <c r="Q1001" t="s">
        <v>74</v>
      </c>
      <c r="R1001" t="s">
        <v>74</v>
      </c>
      <c r="S1001" t="s">
        <v>74</v>
      </c>
      <c r="T1001" t="s">
        <v>11354</v>
      </c>
      <c r="U1001" t="s">
        <v>11355</v>
      </c>
      <c r="V1001" t="s">
        <v>11356</v>
      </c>
      <c r="W1001" t="s">
        <v>11357</v>
      </c>
      <c r="X1001" t="s">
        <v>3493</v>
      </c>
      <c r="Y1001" t="s">
        <v>11358</v>
      </c>
      <c r="Z1001" t="s">
        <v>74</v>
      </c>
      <c r="AA1001" t="s">
        <v>11359</v>
      </c>
      <c r="AB1001" t="s">
        <v>11360</v>
      </c>
      <c r="AC1001" t="s">
        <v>74</v>
      </c>
      <c r="AD1001" t="s">
        <v>74</v>
      </c>
      <c r="AE1001" t="s">
        <v>74</v>
      </c>
      <c r="AF1001" t="s">
        <v>74</v>
      </c>
      <c r="AG1001">
        <v>8</v>
      </c>
      <c r="AH1001">
        <v>1</v>
      </c>
      <c r="AI1001">
        <v>1</v>
      </c>
      <c r="AJ1001">
        <v>0</v>
      </c>
      <c r="AK1001">
        <v>0</v>
      </c>
      <c r="AL1001" t="s">
        <v>116</v>
      </c>
      <c r="AM1001" t="s">
        <v>117</v>
      </c>
      <c r="AN1001" t="s">
        <v>118</v>
      </c>
      <c r="AO1001" t="s">
        <v>11361</v>
      </c>
      <c r="AP1001" t="s">
        <v>11362</v>
      </c>
      <c r="AQ1001" t="s">
        <v>74</v>
      </c>
      <c r="AR1001" t="s">
        <v>11363</v>
      </c>
      <c r="AS1001" t="s">
        <v>11364</v>
      </c>
      <c r="AT1001" t="s">
        <v>11028</v>
      </c>
      <c r="AU1001">
        <v>1995</v>
      </c>
      <c r="AV1001">
        <v>74</v>
      </c>
      <c r="AW1001" t="s">
        <v>684</v>
      </c>
      <c r="AX1001" t="s">
        <v>74</v>
      </c>
      <c r="AY1001" t="s">
        <v>74</v>
      </c>
      <c r="AZ1001" t="s">
        <v>74</v>
      </c>
      <c r="BA1001" t="s">
        <v>74</v>
      </c>
      <c r="BB1001">
        <v>101</v>
      </c>
      <c r="BC1001">
        <v>112</v>
      </c>
      <c r="BD1001" t="s">
        <v>74</v>
      </c>
      <c r="BE1001" t="s">
        <v>11365</v>
      </c>
      <c r="BF1001" t="str">
        <f>HYPERLINK("http://dx.doi.org/10.1007/BF00751258","http://dx.doi.org/10.1007/BF00751258")</f>
        <v>http://dx.doi.org/10.1007/BF00751258</v>
      </c>
      <c r="BG1001" t="s">
        <v>74</v>
      </c>
      <c r="BH1001" t="s">
        <v>74</v>
      </c>
      <c r="BI1001">
        <v>12</v>
      </c>
      <c r="BJ1001" t="s">
        <v>936</v>
      </c>
      <c r="BK1001" t="s">
        <v>93</v>
      </c>
      <c r="BL1001" t="s">
        <v>936</v>
      </c>
      <c r="BM1001" t="s">
        <v>11366</v>
      </c>
      <c r="BN1001" t="s">
        <v>74</v>
      </c>
      <c r="BO1001" t="s">
        <v>74</v>
      </c>
      <c r="BP1001" t="s">
        <v>74</v>
      </c>
      <c r="BQ1001" t="s">
        <v>74</v>
      </c>
      <c r="BR1001" t="s">
        <v>96</v>
      </c>
      <c r="BS1001" t="s">
        <v>11367</v>
      </c>
      <c r="BT1001" t="str">
        <f>HYPERLINK("https%3A%2F%2Fwww.webofscience.com%2Fwos%2Fwoscc%2Ffull-record%2FWOS:A1995TG80900014","View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2024-07-28T15:26:44Z</dcterms:created>
  <dcterms:modified xsi:type="dcterms:W3CDTF">2024-07-28T15:26:44Z</dcterms:modified>
</cp:coreProperties>
</file>